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8183653-64A2-4A99-84A4-D6FE0FAE8F2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N269" i="1"/>
  <c r="BL269" i="1"/>
  <c r="Y269" i="1"/>
  <c r="X269" i="1"/>
  <c r="BO269" i="1" s="1"/>
  <c r="BN268" i="1"/>
  <c r="BL268" i="1"/>
  <c r="Y268" i="1"/>
  <c r="X268" i="1"/>
  <c r="BO268" i="1" s="1"/>
  <c r="BN267" i="1"/>
  <c r="BL267" i="1"/>
  <c r="Y267" i="1"/>
  <c r="X267" i="1"/>
  <c r="BO267" i="1" s="1"/>
  <c r="W265" i="1"/>
  <c r="W264" i="1"/>
  <c r="BN263" i="1"/>
  <c r="BL263" i="1"/>
  <c r="Y263" i="1"/>
  <c r="X263" i="1"/>
  <c r="O263" i="1"/>
  <c r="BN262" i="1"/>
  <c r="BL262" i="1"/>
  <c r="Y262" i="1"/>
  <c r="X262" i="1"/>
  <c r="BO262" i="1" s="1"/>
  <c r="BN261" i="1"/>
  <c r="BL261" i="1"/>
  <c r="Y261" i="1"/>
  <c r="X261" i="1"/>
  <c r="BO261" i="1" s="1"/>
  <c r="O261" i="1"/>
  <c r="BN260" i="1"/>
  <c r="BL260" i="1"/>
  <c r="Y260" i="1"/>
  <c r="Y264" i="1" s="1"/>
  <c r="X260" i="1"/>
  <c r="W258" i="1"/>
  <c r="W257" i="1"/>
  <c r="BN256" i="1"/>
  <c r="BL256" i="1"/>
  <c r="Y256" i="1"/>
  <c r="X256" i="1"/>
  <c r="BO256" i="1" s="1"/>
  <c r="BN255" i="1"/>
  <c r="BL255" i="1"/>
  <c r="Y255" i="1"/>
  <c r="Y257" i="1" s="1"/>
  <c r="X255" i="1"/>
  <c r="X258" i="1" s="1"/>
  <c r="W253" i="1"/>
  <c r="W252" i="1"/>
  <c r="BN251" i="1"/>
  <c r="BL251" i="1"/>
  <c r="Y251" i="1"/>
  <c r="Y252" i="1" s="1"/>
  <c r="X251" i="1"/>
  <c r="W248" i="1"/>
  <c r="W247" i="1"/>
  <c r="BN246" i="1"/>
  <c r="BL246" i="1"/>
  <c r="Y246" i="1"/>
  <c r="X246" i="1"/>
  <c r="BO246" i="1" s="1"/>
  <c r="BN245" i="1"/>
  <c r="BL245" i="1"/>
  <c r="Y245" i="1"/>
  <c r="X245" i="1"/>
  <c r="BO245" i="1" s="1"/>
  <c r="BN244" i="1"/>
  <c r="BL244" i="1"/>
  <c r="Y244" i="1"/>
  <c r="Y247" i="1" s="1"/>
  <c r="X244" i="1"/>
  <c r="X248" i="1" s="1"/>
  <c r="W240" i="1"/>
  <c r="W239" i="1"/>
  <c r="BN238" i="1"/>
  <c r="BL238" i="1"/>
  <c r="Y238" i="1"/>
  <c r="X238" i="1"/>
  <c r="BN237" i="1"/>
  <c r="BL237" i="1"/>
  <c r="Y237" i="1"/>
  <c r="Y239" i="1" s="1"/>
  <c r="X237" i="1"/>
  <c r="X240" i="1" s="1"/>
  <c r="O237" i="1"/>
  <c r="W234" i="1"/>
  <c r="W233" i="1"/>
  <c r="BN232" i="1"/>
  <c r="BL232" i="1"/>
  <c r="Y232" i="1"/>
  <c r="Y233" i="1" s="1"/>
  <c r="X232" i="1"/>
  <c r="W228" i="1"/>
  <c r="W227" i="1"/>
  <c r="BN226" i="1"/>
  <c r="BL226" i="1"/>
  <c r="Y226" i="1"/>
  <c r="X226" i="1"/>
  <c r="BO226" i="1" s="1"/>
  <c r="O226" i="1"/>
  <c r="BN225" i="1"/>
  <c r="BL225" i="1"/>
  <c r="Y225" i="1"/>
  <c r="X225" i="1"/>
  <c r="W222" i="1"/>
  <c r="W221" i="1"/>
  <c r="BN220" i="1"/>
  <c r="BL220" i="1"/>
  <c r="Y220" i="1"/>
  <c r="Y221" i="1" s="1"/>
  <c r="X220" i="1"/>
  <c r="X222" i="1" s="1"/>
  <c r="O220" i="1"/>
  <c r="W217" i="1"/>
  <c r="W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BN212" i="1"/>
  <c r="BL212" i="1"/>
  <c r="Y212" i="1"/>
  <c r="X212" i="1"/>
  <c r="O212" i="1"/>
  <c r="W209" i="1"/>
  <c r="W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BN202" i="1"/>
  <c r="BL202" i="1"/>
  <c r="Y202" i="1"/>
  <c r="X202" i="1"/>
  <c r="X208" i="1" s="1"/>
  <c r="O202" i="1"/>
  <c r="W199" i="1"/>
  <c r="W198" i="1"/>
  <c r="BN197" i="1"/>
  <c r="BL197" i="1"/>
  <c r="Y197" i="1"/>
  <c r="X197" i="1"/>
  <c r="BO197" i="1" s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Y191" i="1" s="1"/>
  <c r="X190" i="1"/>
  <c r="X191" i="1" s="1"/>
  <c r="O190" i="1"/>
  <c r="W186" i="1"/>
  <c r="W185" i="1"/>
  <c r="BN184" i="1"/>
  <c r="BL184" i="1"/>
  <c r="Y184" i="1"/>
  <c r="Y185" i="1" s="1"/>
  <c r="X184" i="1"/>
  <c r="X185" i="1" s="1"/>
  <c r="O184" i="1"/>
  <c r="W181" i="1"/>
  <c r="W180" i="1"/>
  <c r="BN179" i="1"/>
  <c r="BL179" i="1"/>
  <c r="Y179" i="1"/>
  <c r="Y180" i="1" s="1"/>
  <c r="X179" i="1"/>
  <c r="X180" i="1" s="1"/>
  <c r="O179" i="1"/>
  <c r="W176" i="1"/>
  <c r="W175" i="1"/>
  <c r="BN174" i="1"/>
  <c r="BL174" i="1"/>
  <c r="Y174" i="1"/>
  <c r="Y175" i="1" s="1"/>
  <c r="X174" i="1"/>
  <c r="X175" i="1" s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Y170" i="1" s="1"/>
  <c r="X168" i="1"/>
  <c r="O168" i="1"/>
  <c r="W164" i="1"/>
  <c r="W163" i="1"/>
  <c r="BN162" i="1"/>
  <c r="BL162" i="1"/>
  <c r="Y162" i="1"/>
  <c r="X162" i="1"/>
  <c r="BO162" i="1" s="1"/>
  <c r="O162" i="1"/>
  <c r="BN161" i="1"/>
  <c r="BL161" i="1"/>
  <c r="Y161" i="1"/>
  <c r="Y163" i="1" s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N155" i="1"/>
  <c r="BL155" i="1"/>
  <c r="Y155" i="1"/>
  <c r="X155" i="1"/>
  <c r="BO155" i="1" s="1"/>
  <c r="BN154" i="1"/>
  <c r="BL154" i="1"/>
  <c r="Y154" i="1"/>
  <c r="Y158" i="1" s="1"/>
  <c r="X154" i="1"/>
  <c r="W151" i="1"/>
  <c r="W150" i="1"/>
  <c r="BN149" i="1"/>
  <c r="BL149" i="1"/>
  <c r="Y149" i="1"/>
  <c r="Y150" i="1" s="1"/>
  <c r="X149" i="1"/>
  <c r="X150" i="1" s="1"/>
  <c r="O149" i="1"/>
  <c r="W146" i="1"/>
  <c r="W145" i="1"/>
  <c r="BN144" i="1"/>
  <c r="BL144" i="1"/>
  <c r="Y144" i="1"/>
  <c r="Y145" i="1" s="1"/>
  <c r="X144" i="1"/>
  <c r="X145" i="1" s="1"/>
  <c r="W140" i="1"/>
  <c r="W139" i="1"/>
  <c r="BN138" i="1"/>
  <c r="BL138" i="1"/>
  <c r="Y138" i="1"/>
  <c r="Y139" i="1" s="1"/>
  <c r="X138" i="1"/>
  <c r="X140" i="1" s="1"/>
  <c r="O138" i="1"/>
  <c r="W135" i="1"/>
  <c r="W134" i="1"/>
  <c r="BN133" i="1"/>
  <c r="BL133" i="1"/>
  <c r="Y133" i="1"/>
  <c r="X133" i="1"/>
  <c r="BO133" i="1" s="1"/>
  <c r="O133" i="1"/>
  <c r="BN132" i="1"/>
  <c r="BL132" i="1"/>
  <c r="Y132" i="1"/>
  <c r="X132" i="1"/>
  <c r="X135" i="1" s="1"/>
  <c r="O132" i="1"/>
  <c r="W129" i="1"/>
  <c r="W128" i="1"/>
  <c r="BN127" i="1"/>
  <c r="BL127" i="1"/>
  <c r="Y127" i="1"/>
  <c r="Y128" i="1" s="1"/>
  <c r="X127" i="1"/>
  <c r="X128" i="1" s="1"/>
  <c r="O127" i="1"/>
  <c r="W124" i="1"/>
  <c r="W123" i="1"/>
  <c r="BN122" i="1"/>
  <c r="BL122" i="1"/>
  <c r="Y122" i="1"/>
  <c r="X122" i="1"/>
  <c r="BO122" i="1" s="1"/>
  <c r="O122" i="1"/>
  <c r="BN121" i="1"/>
  <c r="BL121" i="1"/>
  <c r="Y121" i="1"/>
  <c r="X121" i="1"/>
  <c r="BO121" i="1" s="1"/>
  <c r="O121" i="1"/>
  <c r="BN120" i="1"/>
  <c r="BL120" i="1"/>
  <c r="Y120" i="1"/>
  <c r="X120" i="1"/>
  <c r="O120" i="1"/>
  <c r="W117" i="1"/>
  <c r="W116" i="1"/>
  <c r="BN115" i="1"/>
  <c r="BL115" i="1"/>
  <c r="Y115" i="1"/>
  <c r="X115" i="1"/>
  <c r="BO115" i="1" s="1"/>
  <c r="O115" i="1"/>
  <c r="BN114" i="1"/>
  <c r="BL114" i="1"/>
  <c r="Y114" i="1"/>
  <c r="X114" i="1"/>
  <c r="X116" i="1" s="1"/>
  <c r="W111" i="1"/>
  <c r="W110" i="1"/>
  <c r="BN109" i="1"/>
  <c r="BL109" i="1"/>
  <c r="Y109" i="1"/>
  <c r="X109" i="1"/>
  <c r="BO109" i="1" s="1"/>
  <c r="O109" i="1"/>
  <c r="BN108" i="1"/>
  <c r="BL108" i="1"/>
  <c r="Y108" i="1"/>
  <c r="Y110" i="1" s="1"/>
  <c r="X108" i="1"/>
  <c r="O108" i="1"/>
  <c r="W105" i="1"/>
  <c r="W104" i="1"/>
  <c r="BN103" i="1"/>
  <c r="BL103" i="1"/>
  <c r="Y103" i="1"/>
  <c r="X103" i="1"/>
  <c r="BO103" i="1" s="1"/>
  <c r="O103" i="1"/>
  <c r="BN102" i="1"/>
  <c r="BL102" i="1"/>
  <c r="Y102" i="1"/>
  <c r="X102" i="1"/>
  <c r="BO102" i="1" s="1"/>
  <c r="O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X105" i="1" s="1"/>
  <c r="O99" i="1"/>
  <c r="W96" i="1"/>
  <c r="W95" i="1"/>
  <c r="BN94" i="1"/>
  <c r="BL94" i="1"/>
  <c r="Y94" i="1"/>
  <c r="X94" i="1"/>
  <c r="BO94" i="1" s="1"/>
  <c r="O94" i="1"/>
  <c r="BN93" i="1"/>
  <c r="BL93" i="1"/>
  <c r="Y93" i="1"/>
  <c r="X93" i="1"/>
  <c r="BO93" i="1" s="1"/>
  <c r="O93" i="1"/>
  <c r="BN92" i="1"/>
  <c r="BL92" i="1"/>
  <c r="Y92" i="1"/>
  <c r="Y95" i="1" s="1"/>
  <c r="X92" i="1"/>
  <c r="O92" i="1"/>
  <c r="W89" i="1"/>
  <c r="W88" i="1"/>
  <c r="BN87" i="1"/>
  <c r="BL87" i="1"/>
  <c r="Y87" i="1"/>
  <c r="X87" i="1"/>
  <c r="BO87" i="1" s="1"/>
  <c r="O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O82" i="1"/>
  <c r="W79" i="1"/>
  <c r="W78" i="1"/>
  <c r="BN77" i="1"/>
  <c r="BL77" i="1"/>
  <c r="Y77" i="1"/>
  <c r="X77" i="1"/>
  <c r="BO77" i="1" s="1"/>
  <c r="O77" i="1"/>
  <c r="BN76" i="1"/>
  <c r="BL76" i="1"/>
  <c r="Y76" i="1"/>
  <c r="X76" i="1"/>
  <c r="O76" i="1"/>
  <c r="W73" i="1"/>
  <c r="W72" i="1"/>
  <c r="BN71" i="1"/>
  <c r="BL71" i="1"/>
  <c r="Y71" i="1"/>
  <c r="Y72" i="1" s="1"/>
  <c r="X71" i="1"/>
  <c r="X73" i="1" s="1"/>
  <c r="O71" i="1"/>
  <c r="W68" i="1"/>
  <c r="W67" i="1"/>
  <c r="BO66" i="1"/>
  <c r="BN66" i="1"/>
  <c r="BM66" i="1"/>
  <c r="BL66" i="1"/>
  <c r="Y66" i="1"/>
  <c r="X66" i="1"/>
  <c r="O66" i="1"/>
  <c r="BN65" i="1"/>
  <c r="BL65" i="1"/>
  <c r="Y65" i="1"/>
  <c r="X65" i="1"/>
  <c r="X68" i="1" s="1"/>
  <c r="O65" i="1"/>
  <c r="W62" i="1"/>
  <c r="W61" i="1"/>
  <c r="BN60" i="1"/>
  <c r="BL60" i="1"/>
  <c r="Y60" i="1"/>
  <c r="X60" i="1"/>
  <c r="BO60" i="1" s="1"/>
  <c r="O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BO44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O38" i="1"/>
  <c r="BN37" i="1"/>
  <c r="BL37" i="1"/>
  <c r="Y37" i="1"/>
  <c r="X37" i="1"/>
  <c r="BO37" i="1" s="1"/>
  <c r="BN36" i="1"/>
  <c r="BL36" i="1"/>
  <c r="Y36" i="1"/>
  <c r="Y40" i="1" s="1"/>
  <c r="X36" i="1"/>
  <c r="BO36" i="1" s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W294" i="1" s="1"/>
  <c r="BN22" i="1"/>
  <c r="BL22" i="1"/>
  <c r="Y22" i="1"/>
  <c r="Y23" i="1" s="1"/>
  <c r="X22" i="1"/>
  <c r="X24" i="1" s="1"/>
  <c r="O22" i="1"/>
  <c r="H10" i="1"/>
  <c r="A9" i="1"/>
  <c r="D7" i="1"/>
  <c r="P6" i="1"/>
  <c r="O2" i="1"/>
  <c r="W292" i="1" l="1"/>
  <c r="BM29" i="1"/>
  <c r="BM31" i="1"/>
  <c r="Y50" i="1"/>
  <c r="BM44" i="1"/>
  <c r="BM46" i="1"/>
  <c r="BM48" i="1"/>
  <c r="X78" i="1"/>
  <c r="X89" i="1"/>
  <c r="BM83" i="1"/>
  <c r="BM85" i="1"/>
  <c r="BM87" i="1"/>
  <c r="X96" i="1"/>
  <c r="Y104" i="1"/>
  <c r="BM99" i="1"/>
  <c r="BO99" i="1"/>
  <c r="BM101" i="1"/>
  <c r="BM103" i="1"/>
  <c r="X110" i="1"/>
  <c r="Y116" i="1"/>
  <c r="Y134" i="1"/>
  <c r="X158" i="1"/>
  <c r="X164" i="1"/>
  <c r="BM162" i="1"/>
  <c r="X170" i="1"/>
  <c r="X199" i="1"/>
  <c r="Y208" i="1"/>
  <c r="BM202" i="1"/>
  <c r="BO202" i="1"/>
  <c r="BM204" i="1"/>
  <c r="BM206" i="1"/>
  <c r="BM220" i="1"/>
  <c r="BO220" i="1"/>
  <c r="X221" i="1"/>
  <c r="BM226" i="1"/>
  <c r="BM244" i="1"/>
  <c r="BO244" i="1"/>
  <c r="BM245" i="1"/>
  <c r="BM246" i="1"/>
  <c r="BM255" i="1"/>
  <c r="BO255" i="1"/>
  <c r="BM256" i="1"/>
  <c r="X257" i="1"/>
  <c r="X265" i="1"/>
  <c r="BM261" i="1"/>
  <c r="BM262" i="1"/>
  <c r="BM36" i="1"/>
  <c r="BM37" i="1"/>
  <c r="BM39" i="1"/>
  <c r="X50" i="1"/>
  <c r="X61" i="1"/>
  <c r="Y61" i="1"/>
  <c r="BM55" i="1"/>
  <c r="BM57" i="1"/>
  <c r="BM59" i="1"/>
  <c r="Y67" i="1"/>
  <c r="BM71" i="1"/>
  <c r="BO71" i="1"/>
  <c r="X72" i="1"/>
  <c r="Y78" i="1"/>
  <c r="BM76" i="1"/>
  <c r="BO76" i="1"/>
  <c r="Y88" i="1"/>
  <c r="BM92" i="1"/>
  <c r="BO92" i="1"/>
  <c r="BM94" i="1"/>
  <c r="BM108" i="1"/>
  <c r="BO108" i="1"/>
  <c r="X123" i="1"/>
  <c r="Y123" i="1"/>
  <c r="BM121" i="1"/>
  <c r="BM138" i="1"/>
  <c r="BO138" i="1"/>
  <c r="X139" i="1"/>
  <c r="BM154" i="1"/>
  <c r="BO154" i="1"/>
  <c r="BM155" i="1"/>
  <c r="BM168" i="1"/>
  <c r="BO168" i="1"/>
  <c r="X209" i="1"/>
  <c r="BM213" i="1"/>
  <c r="BM215" i="1"/>
  <c r="Y288" i="1"/>
  <c r="BM267" i="1"/>
  <c r="BM268" i="1"/>
  <c r="BM269" i="1"/>
  <c r="BM114" i="1"/>
  <c r="BO114" i="1"/>
  <c r="BM133" i="1"/>
  <c r="BM196" i="1"/>
  <c r="X247" i="1"/>
  <c r="X33" i="1"/>
  <c r="BO28" i="1"/>
  <c r="BM28" i="1"/>
  <c r="BO30" i="1"/>
  <c r="BM30" i="1"/>
  <c r="X32" i="1"/>
  <c r="BO38" i="1"/>
  <c r="BM38" i="1"/>
  <c r="X40" i="1"/>
  <c r="F10" i="1"/>
  <c r="J9" i="1"/>
  <c r="F9" i="1"/>
  <c r="A10" i="1"/>
  <c r="H9" i="1"/>
  <c r="X23" i="1"/>
  <c r="BO22" i="1"/>
  <c r="BM22" i="1"/>
  <c r="W291" i="1"/>
  <c r="W293" i="1" s="1"/>
  <c r="Y32" i="1"/>
  <c r="X41" i="1"/>
  <c r="X51" i="1"/>
  <c r="X62" i="1"/>
  <c r="X67" i="1"/>
  <c r="X79" i="1"/>
  <c r="X88" i="1"/>
  <c r="X95" i="1"/>
  <c r="X104" i="1"/>
  <c r="X111" i="1"/>
  <c r="X117" i="1"/>
  <c r="X124" i="1"/>
  <c r="X129" i="1"/>
  <c r="X134" i="1"/>
  <c r="X146" i="1"/>
  <c r="X151" i="1"/>
  <c r="X159" i="1"/>
  <c r="X163" i="1"/>
  <c r="X171" i="1"/>
  <c r="X176" i="1"/>
  <c r="X181" i="1"/>
  <c r="X186" i="1"/>
  <c r="X192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52" i="1"/>
  <c r="BO251" i="1"/>
  <c r="BM251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W290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9" i="1"/>
  <c r="BM115" i="1"/>
  <c r="BM120" i="1"/>
  <c r="BO120" i="1"/>
  <c r="BM122" i="1"/>
  <c r="BM127" i="1"/>
  <c r="BO127" i="1"/>
  <c r="BM132" i="1"/>
  <c r="BO132" i="1"/>
  <c r="BM144" i="1"/>
  <c r="BO144" i="1"/>
  <c r="BM149" i="1"/>
  <c r="BO149" i="1"/>
  <c r="BM156" i="1"/>
  <c r="BM157" i="1"/>
  <c r="BM161" i="1"/>
  <c r="BO161" i="1"/>
  <c r="BM169" i="1"/>
  <c r="BM174" i="1"/>
  <c r="BO174" i="1"/>
  <c r="BM179" i="1"/>
  <c r="BO179" i="1"/>
  <c r="BM184" i="1"/>
  <c r="BO184" i="1"/>
  <c r="BM190" i="1"/>
  <c r="BO190" i="1"/>
  <c r="Y198" i="1"/>
  <c r="BM195" i="1"/>
  <c r="BO195" i="1"/>
  <c r="BM197" i="1"/>
  <c r="X198" i="1"/>
  <c r="BO203" i="1"/>
  <c r="BM203" i="1"/>
  <c r="BO205" i="1"/>
  <c r="BM205" i="1"/>
  <c r="BO207" i="1"/>
  <c r="BM207" i="1"/>
  <c r="Y216" i="1"/>
  <c r="Y227" i="1"/>
  <c r="X234" i="1"/>
  <c r="X239" i="1"/>
  <c r="BO237" i="1"/>
  <c r="BM237" i="1"/>
  <c r="BO238" i="1"/>
  <c r="BM238" i="1"/>
  <c r="X253" i="1"/>
  <c r="X264" i="1"/>
  <c r="BO260" i="1"/>
  <c r="BM260" i="1"/>
  <c r="BO263" i="1"/>
  <c r="BM263" i="1"/>
  <c r="X288" i="1"/>
  <c r="X289" i="1"/>
  <c r="Y295" i="1" l="1"/>
  <c r="X290" i="1"/>
  <c r="A303" i="1"/>
  <c r="X292" i="1"/>
  <c r="X291" i="1"/>
  <c r="X293" i="1" s="1"/>
  <c r="X294" i="1"/>
  <c r="C303" i="1" l="1"/>
  <c r="B303" i="1"/>
</calcChain>
</file>

<file path=xl/sharedStrings.xml><?xml version="1.0" encoding="utf-8"?>
<sst xmlns="http://schemas.openxmlformats.org/spreadsheetml/2006/main" count="1120" uniqueCount="433">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</sst>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31">
    <xf numFmtId="0" fontId="0" fillId="0" borderId="0" xfId="0"/>
    <xf numFmtId="0" fontId="0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2" fontId="32" fillId="0" borderId="0" xfId="0" applyNumberFormat="1" applyFont="1" applyAlignment="1" applyProtection="1">
      <alignment horizontal="left" vertical="center" wrapText="1"/>
      <protection locked="0" hidden="1"/>
    </xf>
    <xf numFmtId="0" fontId="33" fillId="0" borderId="0" xfId="0" applyFont="1" applyAlignment="1" applyProtection="1">
      <alignment horizontal="right" vertical="center"/>
      <protection hidden="1"/>
    </xf>
    <xf numFmtId="0" fontId="34" fillId="0" borderId="0" xfId="0" applyFont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left" vertical="center" wrapText="1"/>
      <protection locked="0"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56" fillId="0" borderId="23" xfId="0" applyFont="1" applyBorder="1" applyAlignment="1" applyProtection="1">
      <alignment horizontal="center" vertical="center" wrapText="1"/>
      <protection hidden="1"/>
    </xf>
    <xf numFmtId="4" fontId="57" fillId="0" borderId="25" xfId="39" applyNumberFormat="1" applyFont="1" applyBorder="1" applyAlignment="1" applyProtection="1">
      <alignment horizontal="center" vertical="center"/>
      <protection hidden="1"/>
    </xf>
    <xf numFmtId="0" fontId="58" fillId="24" borderId="14" xfId="0" applyFont="1" applyFill="1" applyBorder="1" applyAlignment="1" applyProtection="1">
      <alignment horizontal="center" vertical="center"/>
      <protection hidden="1"/>
    </xf>
    <xf numFmtId="2" fontId="0" fillId="0" borderId="14" xfId="0" applyNumberFormat="1" applyFont="1" applyBorder="1" applyProtection="1">
      <protection hidden="1"/>
    </xf>
    <xf numFmtId="2" fontId="50" fillId="0" borderId="14" xfId="0" applyNumberFormat="1" applyFont="1" applyBorder="1" applyAlignment="1" applyProtection="1">
      <alignment horizontal="center"/>
      <protection hidden="1"/>
    </xf>
    <xf numFmtId="0" fontId="0" fillId="0" borderId="26" xfId="0" applyFont="1" applyBorder="1"/>
    <xf numFmtId="0" fontId="56" fillId="0" borderId="23" xfId="0" applyFont="1" applyBorder="1" applyAlignment="1" applyProtection="1">
      <alignment horizontal="center" vertical="center" wrapText="1"/>
      <protection hidden="1"/>
    </xf>
    <xf numFmtId="0" fontId="32" fillId="24" borderId="24" xfId="0" applyFont="1" applyFill="1" applyBorder="1" applyAlignment="1" applyProtection="1">
      <alignment horizontal="center" vertical="center" wrapText="1"/>
      <protection hidden="1"/>
    </xf>
    <xf numFmtId="0" fontId="0" fillId="24" borderId="12" xfId="0" applyFont="1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54" fillId="0" borderId="10" xfId="0" applyFont="1" applyBorder="1" applyAlignment="1">
      <alignment horizontal="left" vertical="center" wrapText="1"/>
    </xf>
    <xf numFmtId="0" fontId="0" fillId="24" borderId="21" xfId="0" applyFont="1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49" fillId="0" borderId="10" xfId="0" applyFont="1" applyBorder="1" applyAlignment="1">
      <alignment horizontal="left" vertical="center" wrapText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0" fontId="46" fillId="27" borderId="0" xfId="0" applyFont="1" applyFill="1" applyBorder="1" applyAlignment="1" applyProtection="1">
      <alignment horizontal="center"/>
      <protection hidden="1"/>
    </xf>
    <xf numFmtId="2" fontId="45" fillId="0" borderId="19" xfId="0" applyNumberFormat="1" applyFont="1" applyBorder="1" applyAlignment="1">
      <alignment horizontal="center" vertical="center"/>
    </xf>
    <xf numFmtId="0" fontId="44" fillId="0" borderId="0" xfId="0" applyFont="1" applyBorder="1" applyAlignment="1" applyProtection="1">
      <alignment horizontal="center" vertic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7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4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J303"/>
  <sheetViews>
    <sheetView showGridLines="0" tabSelected="1" zoomScaleNormal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customWidth="1"/>
    <col min="12" max="12" width="9.42578125" style="3" customWidth="1"/>
    <col min="13" max="13" width="15.85546875" style="3" hidden="1" customWidth="1"/>
    <col min="14" max="14" width="10.42578125" style="2" customWidth="1"/>
    <col min="15" max="15" width="7.42578125" style="4" customWidth="1"/>
    <col min="16" max="16" width="15.5703125" style="4" customWidth="1"/>
    <col min="17" max="17" width="8.140625" style="1" customWidth="1"/>
    <col min="18" max="18" width="6.140625" style="1" customWidth="1"/>
    <col min="19" max="19" width="10.85546875" style="5" customWidth="1"/>
    <col min="20" max="20" width="10.42578125" style="5" customWidth="1"/>
    <col min="21" max="21" width="9.42578125" style="5" customWidth="1"/>
    <col min="22" max="22" width="8.42578125" style="5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" customWidth="1"/>
    <col min="29" max="29" width="9.140625" style="6"/>
    <col min="30" max="30" width="8.85546875" style="6" customWidth="1"/>
    <col min="31" max="31" width="13.5703125" style="1" customWidth="1"/>
    <col min="32" max="1024" width="9.140625" style="1"/>
  </cols>
  <sheetData>
    <row r="1" spans="1:30" s="11" customFormat="1" ht="45" customHeight="1" x14ac:dyDescent="0.2">
      <c r="A1" s="7"/>
      <c r="B1" s="7"/>
      <c r="C1" s="7"/>
      <c r="D1" s="123" t="s">
        <v>0</v>
      </c>
      <c r="E1" s="123"/>
      <c r="F1" s="123"/>
      <c r="G1" s="8" t="s">
        <v>1</v>
      </c>
      <c r="H1" s="123" t="s">
        <v>2</v>
      </c>
      <c r="I1" s="123"/>
      <c r="J1" s="123"/>
      <c r="K1" s="123"/>
      <c r="L1" s="123"/>
      <c r="M1" s="123"/>
      <c r="N1" s="123"/>
      <c r="O1" s="123"/>
      <c r="P1" s="123"/>
      <c r="Q1" s="124" t="s">
        <v>3</v>
      </c>
      <c r="R1" s="124"/>
      <c r="S1" s="124"/>
      <c r="T1" s="9"/>
      <c r="U1" s="9"/>
      <c r="V1" s="9"/>
      <c r="W1" s="9"/>
      <c r="X1" s="9"/>
      <c r="Y1" s="9"/>
      <c r="Z1" s="9"/>
      <c r="AA1" s="10"/>
      <c r="AB1" s="10"/>
      <c r="AC1" s="10"/>
      <c r="AD1" s="10"/>
    </row>
    <row r="2" spans="1:30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2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P2" s="125"/>
      <c r="Q2" s="125"/>
      <c r="R2" s="125"/>
      <c r="S2" s="125"/>
      <c r="T2" s="125"/>
      <c r="U2" s="125"/>
      <c r="V2" s="125"/>
      <c r="W2" s="16"/>
      <c r="X2" s="16"/>
      <c r="Y2" s="16"/>
      <c r="Z2" s="16"/>
      <c r="AA2" s="17"/>
      <c r="AB2" s="17"/>
      <c r="AC2" s="17"/>
    </row>
    <row r="3" spans="1:30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15"/>
      <c r="M3" s="15"/>
      <c r="N3" s="15"/>
      <c r="O3" s="125"/>
      <c r="P3" s="125"/>
      <c r="Q3" s="125"/>
      <c r="R3" s="125"/>
      <c r="S3" s="125"/>
      <c r="T3" s="125"/>
      <c r="U3" s="125"/>
      <c r="V3" s="125"/>
      <c r="W3" s="16"/>
      <c r="X3" s="16"/>
      <c r="Y3" s="16"/>
      <c r="Z3" s="16"/>
      <c r="AA3" s="17"/>
      <c r="AB3" s="17"/>
      <c r="AC3" s="17"/>
    </row>
    <row r="4" spans="1:30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4"/>
      <c r="Q4" s="24"/>
      <c r="R4" s="24"/>
      <c r="S4" s="24"/>
      <c r="T4" s="24"/>
      <c r="U4" s="25"/>
      <c r="V4" s="26"/>
      <c r="W4" s="26"/>
      <c r="X4" s="26"/>
      <c r="Y4" s="26"/>
      <c r="Z4" s="26"/>
      <c r="AA4" s="17"/>
      <c r="AB4" s="17"/>
      <c r="AC4" s="17"/>
    </row>
    <row r="5" spans="1:30" s="11" customFormat="1" ht="23.45" customHeight="1" x14ac:dyDescent="0.2">
      <c r="A5" s="113" t="s">
        <v>8</v>
      </c>
      <c r="B5" s="113"/>
      <c r="C5" s="113"/>
      <c r="D5" s="126"/>
      <c r="E5" s="126"/>
      <c r="F5" s="127" t="s">
        <v>9</v>
      </c>
      <c r="G5" s="127"/>
      <c r="H5" s="126" t="s">
        <v>432</v>
      </c>
      <c r="I5" s="126"/>
      <c r="J5" s="126"/>
      <c r="K5" s="126"/>
      <c r="L5" s="126"/>
      <c r="M5" s="27"/>
      <c r="O5" s="28" t="s">
        <v>10</v>
      </c>
      <c r="P5" s="128">
        <v>45495</v>
      </c>
      <c r="Q5" s="128"/>
      <c r="S5" s="129" t="s">
        <v>11</v>
      </c>
      <c r="T5" s="129"/>
      <c r="U5" s="130" t="s">
        <v>12</v>
      </c>
      <c r="V5" s="130"/>
      <c r="AA5" s="17"/>
      <c r="AB5" s="17"/>
      <c r="AC5" s="17"/>
    </row>
    <row r="6" spans="1:30" s="11" customFormat="1" ht="24" customHeight="1" x14ac:dyDescent="0.2">
      <c r="A6" s="113" t="s">
        <v>13</v>
      </c>
      <c r="B6" s="113"/>
      <c r="C6" s="113"/>
      <c r="D6" s="114" t="s">
        <v>14</v>
      </c>
      <c r="E6" s="114"/>
      <c r="F6" s="114"/>
      <c r="G6" s="114"/>
      <c r="H6" s="114"/>
      <c r="I6" s="114"/>
      <c r="J6" s="114"/>
      <c r="K6" s="114"/>
      <c r="L6" s="114"/>
      <c r="M6" s="29"/>
      <c r="O6" s="28" t="s">
        <v>15</v>
      </c>
      <c r="P6" s="115" t="str">
        <f>IF(P5=0," ",CHOOSE(WEEKDAY(P5,2),"Понедельник","Вторник","Среда","Четверг","Пятница","Суббота","Воскресенье"))</f>
        <v>Понедельник</v>
      </c>
      <c r="Q6" s="115"/>
      <c r="S6" s="116" t="s">
        <v>16</v>
      </c>
      <c r="T6" s="116"/>
      <c r="U6" s="117" t="s">
        <v>17</v>
      </c>
      <c r="V6" s="117"/>
      <c r="AA6" s="17"/>
      <c r="AB6" s="17"/>
      <c r="AC6" s="17"/>
    </row>
    <row r="7" spans="1:30" s="11" customFormat="1" ht="21.75" hidden="1" customHeight="1" x14ac:dyDescent="0.2">
      <c r="A7" s="30"/>
      <c r="B7" s="30"/>
      <c r="C7" s="30"/>
      <c r="D7" s="118" t="str">
        <f>IFERROR(VLOOKUP(DeliveryAddress,Table,3,0),1)</f>
        <v>3</v>
      </c>
      <c r="E7" s="118"/>
      <c r="F7" s="118"/>
      <c r="G7" s="118"/>
      <c r="H7" s="118"/>
      <c r="I7" s="118"/>
      <c r="J7" s="118"/>
      <c r="K7" s="118"/>
      <c r="L7" s="118"/>
      <c r="M7" s="31"/>
      <c r="O7" s="28"/>
      <c r="P7" s="32"/>
      <c r="Q7" s="32"/>
      <c r="S7" s="116"/>
      <c r="T7" s="116"/>
      <c r="U7" s="117"/>
      <c r="V7" s="117"/>
      <c r="AA7" s="17"/>
      <c r="AB7" s="17"/>
      <c r="AC7" s="17"/>
    </row>
    <row r="8" spans="1:30" s="11" customFormat="1" ht="25.5" customHeight="1" x14ac:dyDescent="0.2">
      <c r="A8" s="119" t="s">
        <v>18</v>
      </c>
      <c r="B8" s="119"/>
      <c r="C8" s="119"/>
      <c r="D8" s="120"/>
      <c r="E8" s="120"/>
      <c r="F8" s="120"/>
      <c r="G8" s="120"/>
      <c r="H8" s="120"/>
      <c r="I8" s="120"/>
      <c r="J8" s="120"/>
      <c r="K8" s="120"/>
      <c r="L8" s="120"/>
      <c r="M8" s="33"/>
      <c r="O8" s="28" t="s">
        <v>19</v>
      </c>
      <c r="P8" s="111">
        <v>0.45833333333333331</v>
      </c>
      <c r="Q8" s="111"/>
      <c r="S8" s="116"/>
      <c r="T8" s="116"/>
      <c r="U8" s="117"/>
      <c r="V8" s="117"/>
      <c r="AA8" s="17"/>
      <c r="AB8" s="17"/>
      <c r="AC8" s="17"/>
    </row>
    <row r="9" spans="1:30" s="11" customFormat="1" ht="39.950000000000003" customHeight="1" x14ac:dyDescent="0.2">
      <c r="A9" s="105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05"/>
      <c r="C9" s="105"/>
      <c r="D9" s="106"/>
      <c r="E9" s="106"/>
      <c r="F9" s="1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"/>
      <c r="H9" s="121" t="str">
        <f>IF(AND($A$9="Тип доверенности/получателя при получении в адресе перегруза:",$D$9="Разовая доверенность"),"Введите ФИО","")</f>
        <v/>
      </c>
      <c r="I9" s="121"/>
      <c r="J9" s="1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"/>
      <c r="L9" s="121"/>
      <c r="M9" s="34"/>
      <c r="O9" s="35" t="s">
        <v>20</v>
      </c>
      <c r="P9" s="122"/>
      <c r="Q9" s="122"/>
      <c r="S9" s="116"/>
      <c r="T9" s="116"/>
      <c r="U9" s="117"/>
      <c r="V9" s="117"/>
      <c r="W9" s="36"/>
      <c r="X9" s="36"/>
      <c r="Y9" s="36"/>
      <c r="Z9" s="36"/>
      <c r="AA9" s="17"/>
      <c r="AB9" s="17"/>
      <c r="AC9" s="17"/>
    </row>
    <row r="10" spans="1:30" s="11" customFormat="1" ht="26.45" customHeight="1" x14ac:dyDescent="0.2">
      <c r="A10" s="1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"/>
      <c r="C10" s="105"/>
      <c r="D10" s="106"/>
      <c r="E10" s="106"/>
      <c r="F10" s="1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"/>
      <c r="H10" s="107" t="str">
        <f>IFERROR(VLOOKUP($D$10,Proxy,2,0),"")</f>
        <v/>
      </c>
      <c r="I10" s="107"/>
      <c r="J10" s="107"/>
      <c r="K10" s="107"/>
      <c r="L10" s="107"/>
      <c r="M10" s="37"/>
      <c r="O10" s="35" t="s">
        <v>21</v>
      </c>
      <c r="P10" s="108"/>
      <c r="Q10" s="108"/>
      <c r="T10" s="28" t="s">
        <v>22</v>
      </c>
      <c r="U10" s="109" t="s">
        <v>23</v>
      </c>
      <c r="V10" s="109"/>
      <c r="W10" s="38"/>
      <c r="X10" s="38"/>
      <c r="Y10" s="38"/>
      <c r="Z10" s="38"/>
      <c r="AA10" s="17"/>
      <c r="AB10" s="17"/>
      <c r="AC10" s="17"/>
    </row>
    <row r="11" spans="1:30" s="11" customFormat="1" ht="15.95" customHeight="1" x14ac:dyDescent="0.2">
      <c r="A11" s="39" t="s">
        <v>24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O11" s="35" t="s">
        <v>25</v>
      </c>
      <c r="P11" s="110"/>
      <c r="Q11" s="110"/>
      <c r="T11" s="28" t="s">
        <v>26</v>
      </c>
      <c r="U11" s="101" t="s">
        <v>27</v>
      </c>
      <c r="V11" s="101"/>
      <c r="W11" s="41"/>
      <c r="X11" s="41"/>
      <c r="Y11" s="41"/>
      <c r="Z11" s="41"/>
      <c r="AA11" s="17"/>
      <c r="AB11" s="17"/>
      <c r="AC11" s="17"/>
    </row>
    <row r="12" spans="1:30" s="11" customFormat="1" ht="18.600000000000001" customHeight="1" x14ac:dyDescent="0.2">
      <c r="A12" s="100" t="s">
        <v>28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42"/>
      <c r="O12" s="28" t="s">
        <v>29</v>
      </c>
      <c r="P12" s="111"/>
      <c r="Q12" s="111"/>
      <c r="R12" s="43"/>
      <c r="T12" s="28"/>
      <c r="U12" s="112"/>
      <c r="V12" s="112"/>
      <c r="AA12" s="17"/>
      <c r="AB12" s="17"/>
      <c r="AC12" s="17"/>
    </row>
    <row r="13" spans="1:30" s="11" customFormat="1" ht="23.25" customHeight="1" x14ac:dyDescent="0.2">
      <c r="A13" s="100" t="s">
        <v>30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42"/>
      <c r="N13" s="35"/>
      <c r="O13" s="35" t="s">
        <v>31</v>
      </c>
      <c r="P13" s="101"/>
      <c r="Q13" s="101"/>
      <c r="R13" s="43"/>
      <c r="W13" s="44"/>
      <c r="X13" s="44"/>
      <c r="Y13" s="44"/>
      <c r="Z13" s="44"/>
      <c r="AA13" s="17"/>
      <c r="AB13" s="17"/>
      <c r="AC13" s="17"/>
    </row>
    <row r="14" spans="1:30" s="11" customFormat="1" ht="18.600000000000001" customHeight="1" x14ac:dyDescent="0.2">
      <c r="A14" s="100" t="s">
        <v>32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42"/>
      <c r="W14" s="45"/>
      <c r="X14" s="45"/>
      <c r="Y14" s="45"/>
      <c r="Z14" s="45"/>
      <c r="AA14" s="17"/>
      <c r="AB14" s="17"/>
      <c r="AC14" s="17"/>
    </row>
    <row r="15" spans="1:30" s="11" customFormat="1" ht="22.5" customHeight="1" x14ac:dyDescent="0.2">
      <c r="A15" s="102" t="s">
        <v>33</v>
      </c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46"/>
      <c r="O15" s="103" t="s">
        <v>34</v>
      </c>
      <c r="P15" s="103"/>
      <c r="Q15" s="103"/>
      <c r="R15" s="103"/>
      <c r="S15" s="103"/>
      <c r="AA15" s="17"/>
      <c r="AB15" s="17"/>
      <c r="AC15" s="17"/>
    </row>
    <row r="16" spans="1:30" ht="18.75" customHeight="1" x14ac:dyDescent="0.2">
      <c r="B16" s="47"/>
      <c r="C16" s="47"/>
      <c r="D16" s="48"/>
      <c r="E16" s="48"/>
      <c r="F16" s="48"/>
      <c r="G16" s="48"/>
      <c r="H16" s="49"/>
      <c r="I16" s="49"/>
      <c r="J16" s="49"/>
      <c r="K16" s="49"/>
      <c r="L16" s="49"/>
      <c r="M16" s="49"/>
      <c r="N16" s="49"/>
      <c r="O16" s="103"/>
      <c r="P16" s="103"/>
      <c r="Q16" s="103"/>
      <c r="R16" s="103"/>
      <c r="S16" s="103"/>
      <c r="T16" s="49"/>
      <c r="U16" s="49"/>
      <c r="V16" s="50"/>
      <c r="W16" s="51"/>
      <c r="X16" s="51"/>
      <c r="Y16" s="51"/>
      <c r="Z16" s="51"/>
      <c r="AA16" s="51"/>
    </row>
    <row r="17" spans="1:67" ht="27.75" customHeight="1" x14ac:dyDescent="0.2">
      <c r="A17" s="96" t="s">
        <v>35</v>
      </c>
      <c r="B17" s="96" t="s">
        <v>36</v>
      </c>
      <c r="C17" s="104" t="s">
        <v>37</v>
      </c>
      <c r="D17" s="96" t="s">
        <v>38</v>
      </c>
      <c r="E17" s="96"/>
      <c r="F17" s="96" t="s">
        <v>39</v>
      </c>
      <c r="G17" s="96" t="s">
        <v>40</v>
      </c>
      <c r="H17" s="96" t="s">
        <v>41</v>
      </c>
      <c r="I17" s="96" t="s">
        <v>42</v>
      </c>
      <c r="J17" s="96" t="s">
        <v>43</v>
      </c>
      <c r="K17" s="96" t="s">
        <v>44</v>
      </c>
      <c r="L17" s="96" t="s">
        <v>45</v>
      </c>
      <c r="M17" s="96" t="s">
        <v>46</v>
      </c>
      <c r="N17" s="96" t="s">
        <v>47</v>
      </c>
      <c r="O17" s="96" t="s">
        <v>48</v>
      </c>
      <c r="P17" s="96"/>
      <c r="Q17" s="96"/>
      <c r="R17" s="96"/>
      <c r="S17" s="96"/>
      <c r="T17" s="95" t="s">
        <v>49</v>
      </c>
      <c r="U17" s="95"/>
      <c r="V17" s="96" t="s">
        <v>50</v>
      </c>
      <c r="W17" s="96" t="s">
        <v>51</v>
      </c>
      <c r="X17" s="97" t="s">
        <v>52</v>
      </c>
      <c r="Y17" s="96" t="s">
        <v>53</v>
      </c>
      <c r="Z17" s="98" t="s">
        <v>54</v>
      </c>
      <c r="AA17" s="98" t="s">
        <v>55</v>
      </c>
      <c r="AB17" s="98" t="s">
        <v>56</v>
      </c>
      <c r="AC17" s="98"/>
      <c r="AD17" s="98"/>
      <c r="AE17" s="99"/>
      <c r="BB17" s="94" t="s">
        <v>57</v>
      </c>
    </row>
    <row r="18" spans="1:67" ht="14.25" customHeight="1" x14ac:dyDescent="0.2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52" t="s">
        <v>58</v>
      </c>
      <c r="U18" s="52" t="s">
        <v>59</v>
      </c>
      <c r="V18" s="96"/>
      <c r="W18" s="96"/>
      <c r="X18" s="97"/>
      <c r="Y18" s="96"/>
      <c r="Z18" s="98"/>
      <c r="AA18" s="98"/>
      <c r="AB18" s="98"/>
      <c r="AC18" s="98"/>
      <c r="AD18" s="98"/>
      <c r="AE18" s="99"/>
      <c r="BB18" s="94"/>
    </row>
    <row r="19" spans="1:67" ht="27.75" hidden="1" customHeight="1" x14ac:dyDescent="0.2">
      <c r="A19" s="93" t="s">
        <v>60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53"/>
      <c r="AA19" s="53"/>
    </row>
    <row r="20" spans="1:67" ht="16.5" hidden="1" customHeight="1" x14ac:dyDescent="0.25">
      <c r="A20" s="92" t="s">
        <v>60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54"/>
      <c r="AA20" s="54"/>
    </row>
    <row r="21" spans="1:67" ht="14.25" hidden="1" customHeight="1" x14ac:dyDescent="0.25">
      <c r="A21" s="91" t="s">
        <v>61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55"/>
      <c r="AA21" s="55"/>
    </row>
    <row r="22" spans="1:67" ht="27" hidden="1" customHeight="1" x14ac:dyDescent="0.25">
      <c r="A22" s="56" t="s">
        <v>62</v>
      </c>
      <c r="B22" s="56" t="s">
        <v>63</v>
      </c>
      <c r="C22" s="57">
        <v>4301070899</v>
      </c>
      <c r="D22" s="86">
        <v>4607111035752</v>
      </c>
      <c r="E22" s="86"/>
      <c r="F22" s="58">
        <v>0.43</v>
      </c>
      <c r="G22" s="59">
        <v>16</v>
      </c>
      <c r="H22" s="58">
        <v>6.88</v>
      </c>
      <c r="I22" s="58">
        <v>7.2539999999999996</v>
      </c>
      <c r="J22" s="59">
        <v>84</v>
      </c>
      <c r="K22" s="59" t="s">
        <v>64</v>
      </c>
      <c r="L22" s="60" t="s">
        <v>65</v>
      </c>
      <c r="M22" s="60"/>
      <c r="N22" s="59">
        <v>180</v>
      </c>
      <c r="O22" s="9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90"/>
      <c r="Q22" s="90"/>
      <c r="R22" s="90"/>
      <c r="S22" s="90"/>
      <c r="T22" s="61"/>
      <c r="U22" s="61"/>
      <c r="V22" s="62" t="s">
        <v>66</v>
      </c>
      <c r="W22" s="63">
        <v>0</v>
      </c>
      <c r="X22" s="64">
        <f>IFERROR(IF(W22="","",W22),"")</f>
        <v>0</v>
      </c>
      <c r="Y22" s="65">
        <f>IFERROR(IF(W22="","",W22*0.0155),"")</f>
        <v>0</v>
      </c>
      <c r="Z22" s="66"/>
      <c r="AA22" s="67"/>
      <c r="AE22" s="68"/>
      <c r="BB22" s="69" t="s">
        <v>1</v>
      </c>
      <c r="BL22" s="68">
        <f>IFERROR(W22*I22,"0")</f>
        <v>0</v>
      </c>
      <c r="BM22" s="68">
        <f>IFERROR(X22*I22,"0")</f>
        <v>0</v>
      </c>
      <c r="BN22" s="68">
        <f>IFERROR(W22/J22,"0")</f>
        <v>0</v>
      </c>
      <c r="BO22" s="68">
        <f>IFERROR(X22/J22,"0")</f>
        <v>0</v>
      </c>
    </row>
    <row r="23" spans="1:67" hidden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9" t="s">
        <v>67</v>
      </c>
      <c r="P23" s="89"/>
      <c r="Q23" s="89"/>
      <c r="R23" s="89"/>
      <c r="S23" s="89"/>
      <c r="T23" s="89"/>
      <c r="U23" s="89"/>
      <c r="V23" s="70" t="s">
        <v>66</v>
      </c>
      <c r="W23" s="71">
        <f>IFERROR(SUM(W22:W22),"0")</f>
        <v>0</v>
      </c>
      <c r="X23" s="71">
        <f>IFERROR(SUM(X22:X22),"0")</f>
        <v>0</v>
      </c>
      <c r="Y23" s="71">
        <f>IFERROR(IF(Y22="",0,Y22),"0")</f>
        <v>0</v>
      </c>
      <c r="Z23" s="72"/>
      <c r="AA23" s="72"/>
    </row>
    <row r="24" spans="1:67" hidden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9" t="s">
        <v>67</v>
      </c>
      <c r="P24" s="89"/>
      <c r="Q24" s="89"/>
      <c r="R24" s="89"/>
      <c r="S24" s="89"/>
      <c r="T24" s="89"/>
      <c r="U24" s="89"/>
      <c r="V24" s="70" t="s">
        <v>68</v>
      </c>
      <c r="W24" s="71">
        <f>IFERROR(SUMPRODUCT(W22:W22*H22:H22),"0")</f>
        <v>0</v>
      </c>
      <c r="X24" s="71">
        <f>IFERROR(SUMPRODUCT(X22:X22*H22:H22),"0")</f>
        <v>0</v>
      </c>
      <c r="Y24" s="70"/>
      <c r="Z24" s="72"/>
      <c r="AA24" s="72"/>
    </row>
    <row r="25" spans="1:67" ht="27.75" hidden="1" customHeight="1" x14ac:dyDescent="0.2">
      <c r="A25" s="93" t="s">
        <v>69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53"/>
      <c r="AA25" s="53"/>
    </row>
    <row r="26" spans="1:67" ht="16.5" hidden="1" customHeight="1" x14ac:dyDescent="0.25">
      <c r="A26" s="92" t="s">
        <v>70</v>
      </c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54"/>
      <c r="AA26" s="54"/>
    </row>
    <row r="27" spans="1:67" ht="14.25" hidden="1" customHeight="1" x14ac:dyDescent="0.25">
      <c r="A27" s="91" t="s">
        <v>71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55"/>
      <c r="AA27" s="55"/>
    </row>
    <row r="28" spans="1:67" ht="27" customHeight="1" x14ac:dyDescent="0.25">
      <c r="A28" s="56" t="s">
        <v>72</v>
      </c>
      <c r="B28" s="56" t="s">
        <v>73</v>
      </c>
      <c r="C28" s="57">
        <v>4301132066</v>
      </c>
      <c r="D28" s="86">
        <v>4607111036520</v>
      </c>
      <c r="E28" s="86"/>
      <c r="F28" s="58">
        <v>0.25</v>
      </c>
      <c r="G28" s="59">
        <v>6</v>
      </c>
      <c r="H28" s="58">
        <v>1.5</v>
      </c>
      <c r="I28" s="58">
        <v>1.9218</v>
      </c>
      <c r="J28" s="59">
        <v>126</v>
      </c>
      <c r="K28" s="59" t="s">
        <v>74</v>
      </c>
      <c r="L28" s="60" t="s">
        <v>65</v>
      </c>
      <c r="M28" s="60"/>
      <c r="N28" s="59">
        <v>180</v>
      </c>
      <c r="O28" s="9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90"/>
      <c r="Q28" s="90"/>
      <c r="R28" s="90"/>
      <c r="S28" s="90"/>
      <c r="T28" s="61"/>
      <c r="U28" s="61"/>
      <c r="V28" s="62" t="s">
        <v>66</v>
      </c>
      <c r="W28" s="63">
        <v>56</v>
      </c>
      <c r="X28" s="64">
        <f>IFERROR(IF(W28="","",W28),"")</f>
        <v>56</v>
      </c>
      <c r="Y28" s="65">
        <f>IFERROR(IF(W28="","",W28*0.00936),"")</f>
        <v>0.52415999999999996</v>
      </c>
      <c r="Z28" s="66"/>
      <c r="AA28" s="67"/>
      <c r="AE28" s="68"/>
      <c r="BB28" s="69" t="s">
        <v>75</v>
      </c>
      <c r="BL28" s="68">
        <f>IFERROR(W28*I28,"0")</f>
        <v>107.6208</v>
      </c>
      <c r="BM28" s="68">
        <f>IFERROR(X28*I28,"0")</f>
        <v>107.6208</v>
      </c>
      <c r="BN28" s="68">
        <f>IFERROR(W28/J28,"0")</f>
        <v>0.44444444444444442</v>
      </c>
      <c r="BO28" s="68">
        <f>IFERROR(X28/J28,"0")</f>
        <v>0.44444444444444442</v>
      </c>
    </row>
    <row r="29" spans="1:67" ht="37.5" hidden="1" customHeight="1" x14ac:dyDescent="0.25">
      <c r="A29" s="56" t="s">
        <v>76</v>
      </c>
      <c r="B29" s="56" t="s">
        <v>77</v>
      </c>
      <c r="C29" s="57">
        <v>4301132063</v>
      </c>
      <c r="D29" s="86">
        <v>4607111036605</v>
      </c>
      <c r="E29" s="86"/>
      <c r="F29" s="58">
        <v>0.25</v>
      </c>
      <c r="G29" s="59">
        <v>6</v>
      </c>
      <c r="H29" s="58">
        <v>1.5</v>
      </c>
      <c r="I29" s="58">
        <v>1.9218</v>
      </c>
      <c r="J29" s="59">
        <v>126</v>
      </c>
      <c r="K29" s="59" t="s">
        <v>74</v>
      </c>
      <c r="L29" s="60" t="s">
        <v>65</v>
      </c>
      <c r="M29" s="60"/>
      <c r="N29" s="59">
        <v>180</v>
      </c>
      <c r="O29" s="9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90"/>
      <c r="Q29" s="90"/>
      <c r="R29" s="90"/>
      <c r="S29" s="90"/>
      <c r="T29" s="61"/>
      <c r="U29" s="61"/>
      <c r="V29" s="62" t="s">
        <v>66</v>
      </c>
      <c r="W29" s="63">
        <v>0</v>
      </c>
      <c r="X29" s="64">
        <f>IFERROR(IF(W29="","",W29),"")</f>
        <v>0</v>
      </c>
      <c r="Y29" s="65">
        <f>IFERROR(IF(W29="","",W29*0.00936),"")</f>
        <v>0</v>
      </c>
      <c r="Z29" s="66"/>
      <c r="AA29" s="67"/>
      <c r="AE29" s="68"/>
      <c r="BB29" s="69" t="s">
        <v>75</v>
      </c>
      <c r="BL29" s="68">
        <f>IFERROR(W29*I29,"0")</f>
        <v>0</v>
      </c>
      <c r="BM29" s="68">
        <f>IFERROR(X29*I29,"0")</f>
        <v>0</v>
      </c>
      <c r="BN29" s="68">
        <f>IFERROR(W29/J29,"0")</f>
        <v>0</v>
      </c>
      <c r="BO29" s="68">
        <f>IFERROR(X29/J29,"0")</f>
        <v>0</v>
      </c>
    </row>
    <row r="30" spans="1:67" ht="27" customHeight="1" x14ac:dyDescent="0.25">
      <c r="A30" s="56" t="s">
        <v>78</v>
      </c>
      <c r="B30" s="56" t="s">
        <v>79</v>
      </c>
      <c r="C30" s="57">
        <v>4301132092</v>
      </c>
      <c r="D30" s="86">
        <v>4607111036537</v>
      </c>
      <c r="E30" s="86"/>
      <c r="F30" s="58">
        <v>0.25</v>
      </c>
      <c r="G30" s="59">
        <v>6</v>
      </c>
      <c r="H30" s="58">
        <v>1.5</v>
      </c>
      <c r="I30" s="58">
        <v>1.9218</v>
      </c>
      <c r="J30" s="59">
        <v>126</v>
      </c>
      <c r="K30" s="59" t="s">
        <v>74</v>
      </c>
      <c r="L30" s="60" t="s">
        <v>65</v>
      </c>
      <c r="M30" s="60"/>
      <c r="N30" s="59">
        <v>180</v>
      </c>
      <c r="O30" s="9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90"/>
      <c r="Q30" s="90"/>
      <c r="R30" s="90"/>
      <c r="S30" s="90"/>
      <c r="T30" s="61"/>
      <c r="U30" s="61"/>
      <c r="V30" s="62" t="s">
        <v>66</v>
      </c>
      <c r="W30" s="63">
        <v>70</v>
      </c>
      <c r="X30" s="64">
        <f>IFERROR(IF(W30="","",W30),"")</f>
        <v>70</v>
      </c>
      <c r="Y30" s="65">
        <f>IFERROR(IF(W30="","",W30*0.00936),"")</f>
        <v>0.6552</v>
      </c>
      <c r="Z30" s="66"/>
      <c r="AA30" s="67"/>
      <c r="AE30" s="68"/>
      <c r="BB30" s="69" t="s">
        <v>75</v>
      </c>
      <c r="BL30" s="68">
        <f>IFERROR(W30*I30,"0")</f>
        <v>134.52600000000001</v>
      </c>
      <c r="BM30" s="68">
        <f>IFERROR(X30*I30,"0")</f>
        <v>134.52600000000001</v>
      </c>
      <c r="BN30" s="68">
        <f>IFERROR(W30/J30,"0")</f>
        <v>0.55555555555555558</v>
      </c>
      <c r="BO30" s="68">
        <f>IFERROR(X30/J30,"0")</f>
        <v>0.55555555555555558</v>
      </c>
    </row>
    <row r="31" spans="1:67" ht="27" hidden="1" customHeight="1" x14ac:dyDescent="0.25">
      <c r="A31" s="56" t="s">
        <v>80</v>
      </c>
      <c r="B31" s="56" t="s">
        <v>81</v>
      </c>
      <c r="C31" s="57">
        <v>4301132065</v>
      </c>
      <c r="D31" s="86">
        <v>4607111036599</v>
      </c>
      <c r="E31" s="86"/>
      <c r="F31" s="58">
        <v>0.25</v>
      </c>
      <c r="G31" s="59">
        <v>6</v>
      </c>
      <c r="H31" s="58">
        <v>1.5</v>
      </c>
      <c r="I31" s="58">
        <v>1.9218</v>
      </c>
      <c r="J31" s="59">
        <v>126</v>
      </c>
      <c r="K31" s="59" t="s">
        <v>74</v>
      </c>
      <c r="L31" s="60" t="s">
        <v>65</v>
      </c>
      <c r="M31" s="60"/>
      <c r="N31" s="59">
        <v>180</v>
      </c>
      <c r="O31" s="9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90"/>
      <c r="Q31" s="90"/>
      <c r="R31" s="90"/>
      <c r="S31" s="90"/>
      <c r="T31" s="61"/>
      <c r="U31" s="61"/>
      <c r="V31" s="62" t="s">
        <v>66</v>
      </c>
      <c r="W31" s="63">
        <v>0</v>
      </c>
      <c r="X31" s="64">
        <f>IFERROR(IF(W31="","",W31),"")</f>
        <v>0</v>
      </c>
      <c r="Y31" s="65">
        <f>IFERROR(IF(W31="","",W31*0.00936),"")</f>
        <v>0</v>
      </c>
      <c r="Z31" s="66"/>
      <c r="AA31" s="67"/>
      <c r="AE31" s="68"/>
      <c r="BB31" s="69" t="s">
        <v>75</v>
      </c>
      <c r="BL31" s="68">
        <f>IFERROR(W31*I31,"0")</f>
        <v>0</v>
      </c>
      <c r="BM31" s="68">
        <f>IFERROR(X31*I31,"0")</f>
        <v>0</v>
      </c>
      <c r="BN31" s="68">
        <f>IFERROR(W31/J31,"0")</f>
        <v>0</v>
      </c>
      <c r="BO31" s="68">
        <f>IFERROR(X31/J31,"0")</f>
        <v>0</v>
      </c>
    </row>
    <row r="32" spans="1:67" x14ac:dyDescent="0.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9" t="s">
        <v>67</v>
      </c>
      <c r="P32" s="89"/>
      <c r="Q32" s="89"/>
      <c r="R32" s="89"/>
      <c r="S32" s="89"/>
      <c r="T32" s="89"/>
      <c r="U32" s="89"/>
      <c r="V32" s="70" t="s">
        <v>66</v>
      </c>
      <c r="W32" s="71">
        <f>IFERROR(SUM(W28:W31),"0")</f>
        <v>126</v>
      </c>
      <c r="X32" s="71">
        <f>IFERROR(SUM(X28:X31),"0")</f>
        <v>126</v>
      </c>
      <c r="Y32" s="71">
        <f>IFERROR(IF(Y28="",0,Y28),"0")+IFERROR(IF(Y29="",0,Y29),"0")+IFERROR(IF(Y30="",0,Y30),"0")+IFERROR(IF(Y31="",0,Y31),"0")</f>
        <v>1.17936</v>
      </c>
      <c r="Z32" s="72"/>
      <c r="AA32" s="72"/>
    </row>
    <row r="33" spans="1:67" x14ac:dyDescent="0.2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9" t="s">
        <v>67</v>
      </c>
      <c r="P33" s="89"/>
      <c r="Q33" s="89"/>
      <c r="R33" s="89"/>
      <c r="S33" s="89"/>
      <c r="T33" s="89"/>
      <c r="U33" s="89"/>
      <c r="V33" s="70" t="s">
        <v>68</v>
      </c>
      <c r="W33" s="71">
        <f>IFERROR(SUMPRODUCT(W28:W31*H28:H31),"0")</f>
        <v>189</v>
      </c>
      <c r="X33" s="71">
        <f>IFERROR(SUMPRODUCT(X28:X31*H28:H31),"0")</f>
        <v>189</v>
      </c>
      <c r="Y33" s="70"/>
      <c r="Z33" s="72"/>
      <c r="AA33" s="72"/>
    </row>
    <row r="34" spans="1:67" ht="16.5" hidden="1" customHeight="1" x14ac:dyDescent="0.25">
      <c r="A34" s="92" t="s">
        <v>82</v>
      </c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54"/>
      <c r="AA34" s="54"/>
    </row>
    <row r="35" spans="1:67" ht="14.25" hidden="1" customHeight="1" x14ac:dyDescent="0.25">
      <c r="A35" s="91" t="s">
        <v>61</v>
      </c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55"/>
      <c r="AA35" s="55"/>
    </row>
    <row r="36" spans="1:67" ht="27" hidden="1" customHeight="1" x14ac:dyDescent="0.25">
      <c r="A36" s="56" t="s">
        <v>83</v>
      </c>
      <c r="B36" s="56" t="s">
        <v>84</v>
      </c>
      <c r="C36" s="57">
        <v>4301070865</v>
      </c>
      <c r="D36" s="86">
        <v>4607111036285</v>
      </c>
      <c r="E36" s="86"/>
      <c r="F36" s="58">
        <v>0.75</v>
      </c>
      <c r="G36" s="59">
        <v>8</v>
      </c>
      <c r="H36" s="58">
        <v>6</v>
      </c>
      <c r="I36" s="58">
        <v>6.27</v>
      </c>
      <c r="J36" s="59">
        <v>84</v>
      </c>
      <c r="K36" s="59" t="s">
        <v>64</v>
      </c>
      <c r="L36" s="60" t="s">
        <v>65</v>
      </c>
      <c r="M36" s="60"/>
      <c r="N36" s="59">
        <v>180</v>
      </c>
      <c r="O36" s="9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90"/>
      <c r="Q36" s="90"/>
      <c r="R36" s="90"/>
      <c r="S36" s="90"/>
      <c r="T36" s="61"/>
      <c r="U36" s="61"/>
      <c r="V36" s="62" t="s">
        <v>66</v>
      </c>
      <c r="W36" s="63">
        <v>0</v>
      </c>
      <c r="X36" s="64">
        <f>IFERROR(IF(W36="","",W36),"")</f>
        <v>0</v>
      </c>
      <c r="Y36" s="65">
        <f>IFERROR(IF(W36="","",W36*0.0155),"")</f>
        <v>0</v>
      </c>
      <c r="Z36" s="66"/>
      <c r="AA36" s="67"/>
      <c r="AE36" s="68"/>
      <c r="BB36" s="69" t="s">
        <v>1</v>
      </c>
      <c r="BL36" s="68">
        <f>IFERROR(W36*I36,"0")</f>
        <v>0</v>
      </c>
      <c r="BM36" s="68">
        <f>IFERROR(X36*I36,"0")</f>
        <v>0</v>
      </c>
      <c r="BN36" s="68">
        <f>IFERROR(W36/J36,"0")</f>
        <v>0</v>
      </c>
      <c r="BO36" s="68">
        <f>IFERROR(X36/J36,"0")</f>
        <v>0</v>
      </c>
    </row>
    <row r="37" spans="1:67" ht="27" hidden="1" customHeight="1" x14ac:dyDescent="0.25">
      <c r="A37" s="56" t="s">
        <v>85</v>
      </c>
      <c r="B37" s="56" t="s">
        <v>86</v>
      </c>
      <c r="C37" s="57">
        <v>4301070861</v>
      </c>
      <c r="D37" s="86">
        <v>4607111036308</v>
      </c>
      <c r="E37" s="86"/>
      <c r="F37" s="58">
        <v>0.75</v>
      </c>
      <c r="G37" s="59">
        <v>8</v>
      </c>
      <c r="H37" s="58">
        <v>6</v>
      </c>
      <c r="I37" s="58">
        <v>6.27</v>
      </c>
      <c r="J37" s="59">
        <v>84</v>
      </c>
      <c r="K37" s="59" t="s">
        <v>64</v>
      </c>
      <c r="L37" s="60" t="s">
        <v>65</v>
      </c>
      <c r="M37" s="60"/>
      <c r="N37" s="59">
        <v>180</v>
      </c>
      <c r="O37" s="87" t="s">
        <v>87</v>
      </c>
      <c r="P37" s="87"/>
      <c r="Q37" s="87"/>
      <c r="R37" s="87"/>
      <c r="S37" s="87"/>
      <c r="T37" s="61"/>
      <c r="U37" s="61"/>
      <c r="V37" s="62" t="s">
        <v>66</v>
      </c>
      <c r="W37" s="63">
        <v>0</v>
      </c>
      <c r="X37" s="64">
        <f>IFERROR(IF(W37="","",W37),"")</f>
        <v>0</v>
      </c>
      <c r="Y37" s="65">
        <f>IFERROR(IF(W37="","",W37*0.0155),"")</f>
        <v>0</v>
      </c>
      <c r="Z37" s="66"/>
      <c r="AA37" s="67"/>
      <c r="AE37" s="68"/>
      <c r="BB37" s="69" t="s">
        <v>1</v>
      </c>
      <c r="BL37" s="68">
        <f>IFERROR(W37*I37,"0")</f>
        <v>0</v>
      </c>
      <c r="BM37" s="68">
        <f>IFERROR(X37*I37,"0")</f>
        <v>0</v>
      </c>
      <c r="BN37" s="68">
        <f>IFERROR(W37/J37,"0")</f>
        <v>0</v>
      </c>
      <c r="BO37" s="68">
        <f>IFERROR(X37/J37,"0")</f>
        <v>0</v>
      </c>
    </row>
    <row r="38" spans="1:67" ht="27" hidden="1" customHeight="1" x14ac:dyDescent="0.25">
      <c r="A38" s="56" t="s">
        <v>88</v>
      </c>
      <c r="B38" s="56" t="s">
        <v>89</v>
      </c>
      <c r="C38" s="57">
        <v>4301070884</v>
      </c>
      <c r="D38" s="86">
        <v>4607111036315</v>
      </c>
      <c r="E38" s="86"/>
      <c r="F38" s="58">
        <v>0.75</v>
      </c>
      <c r="G38" s="59">
        <v>8</v>
      </c>
      <c r="H38" s="58">
        <v>6</v>
      </c>
      <c r="I38" s="58">
        <v>6.27</v>
      </c>
      <c r="J38" s="59">
        <v>84</v>
      </c>
      <c r="K38" s="59" t="s">
        <v>64</v>
      </c>
      <c r="L38" s="60" t="s">
        <v>65</v>
      </c>
      <c r="M38" s="60"/>
      <c r="N38" s="59">
        <v>180</v>
      </c>
      <c r="O38" s="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90"/>
      <c r="Q38" s="90"/>
      <c r="R38" s="90"/>
      <c r="S38" s="90"/>
      <c r="T38" s="61"/>
      <c r="U38" s="61"/>
      <c r="V38" s="62" t="s">
        <v>66</v>
      </c>
      <c r="W38" s="63">
        <v>0</v>
      </c>
      <c r="X38" s="64">
        <f>IFERROR(IF(W38="","",W38),"")</f>
        <v>0</v>
      </c>
      <c r="Y38" s="65">
        <f>IFERROR(IF(W38="","",W38*0.0155),"")</f>
        <v>0</v>
      </c>
      <c r="Z38" s="66"/>
      <c r="AA38" s="67"/>
      <c r="AE38" s="68"/>
      <c r="BB38" s="69" t="s">
        <v>1</v>
      </c>
      <c r="BL38" s="68">
        <f>IFERROR(W38*I38,"0")</f>
        <v>0</v>
      </c>
      <c r="BM38" s="68">
        <f>IFERROR(X38*I38,"0")</f>
        <v>0</v>
      </c>
      <c r="BN38" s="68">
        <f>IFERROR(W38/J38,"0")</f>
        <v>0</v>
      </c>
      <c r="BO38" s="68">
        <f>IFERROR(X38/J38,"0")</f>
        <v>0</v>
      </c>
    </row>
    <row r="39" spans="1:67" ht="27" hidden="1" customHeight="1" x14ac:dyDescent="0.25">
      <c r="A39" s="56" t="s">
        <v>90</v>
      </c>
      <c r="B39" s="56" t="s">
        <v>91</v>
      </c>
      <c r="C39" s="57">
        <v>4301070864</v>
      </c>
      <c r="D39" s="86">
        <v>4607111036292</v>
      </c>
      <c r="E39" s="86"/>
      <c r="F39" s="58">
        <v>0.75</v>
      </c>
      <c r="G39" s="59">
        <v>8</v>
      </c>
      <c r="H39" s="58">
        <v>6</v>
      </c>
      <c r="I39" s="58">
        <v>6.27</v>
      </c>
      <c r="J39" s="59">
        <v>84</v>
      </c>
      <c r="K39" s="59" t="s">
        <v>64</v>
      </c>
      <c r="L39" s="60" t="s">
        <v>65</v>
      </c>
      <c r="M39" s="60"/>
      <c r="N39" s="59">
        <v>180</v>
      </c>
      <c r="O39" s="9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90"/>
      <c r="Q39" s="90"/>
      <c r="R39" s="90"/>
      <c r="S39" s="90"/>
      <c r="T39" s="61"/>
      <c r="U39" s="61"/>
      <c r="V39" s="62" t="s">
        <v>66</v>
      </c>
      <c r="W39" s="63">
        <v>0</v>
      </c>
      <c r="X39" s="64">
        <f>IFERROR(IF(W39="","",W39),"")</f>
        <v>0</v>
      </c>
      <c r="Y39" s="65">
        <f>IFERROR(IF(W39="","",W39*0.0155),"")</f>
        <v>0</v>
      </c>
      <c r="Z39" s="66"/>
      <c r="AA39" s="67"/>
      <c r="AE39" s="68"/>
      <c r="BB39" s="69" t="s">
        <v>1</v>
      </c>
      <c r="BL39" s="68">
        <f>IFERROR(W39*I39,"0")</f>
        <v>0</v>
      </c>
      <c r="BM39" s="68">
        <f>IFERROR(X39*I39,"0")</f>
        <v>0</v>
      </c>
      <c r="BN39" s="68">
        <f>IFERROR(W39/J39,"0")</f>
        <v>0</v>
      </c>
      <c r="BO39" s="68">
        <f>IFERROR(X39/J39,"0")</f>
        <v>0</v>
      </c>
    </row>
    <row r="40" spans="1:67" hidden="1" x14ac:dyDescent="0.2">
      <c r="A40" s="88"/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9" t="s">
        <v>67</v>
      </c>
      <c r="P40" s="89"/>
      <c r="Q40" s="89"/>
      <c r="R40" s="89"/>
      <c r="S40" s="89"/>
      <c r="T40" s="89"/>
      <c r="U40" s="89"/>
      <c r="V40" s="70" t="s">
        <v>66</v>
      </c>
      <c r="W40" s="71">
        <f>IFERROR(SUM(W36:W39),"0")</f>
        <v>0</v>
      </c>
      <c r="X40" s="71">
        <f>IFERROR(SUM(X36:X39),"0")</f>
        <v>0</v>
      </c>
      <c r="Y40" s="71">
        <f>IFERROR(IF(Y36="",0,Y36),"0")+IFERROR(IF(Y37="",0,Y37),"0")+IFERROR(IF(Y38="",0,Y38),"0")+IFERROR(IF(Y39="",0,Y39),"0")</f>
        <v>0</v>
      </c>
      <c r="Z40" s="72"/>
      <c r="AA40" s="72"/>
    </row>
    <row r="41" spans="1:67" hidden="1" x14ac:dyDescent="0.2">
      <c r="A41" s="88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 t="s">
        <v>67</v>
      </c>
      <c r="P41" s="89"/>
      <c r="Q41" s="89"/>
      <c r="R41" s="89"/>
      <c r="S41" s="89"/>
      <c r="T41" s="89"/>
      <c r="U41" s="89"/>
      <c r="V41" s="70" t="s">
        <v>68</v>
      </c>
      <c r="W41" s="71">
        <f>IFERROR(SUMPRODUCT(W36:W39*H36:H39),"0")</f>
        <v>0</v>
      </c>
      <c r="X41" s="71">
        <f>IFERROR(SUMPRODUCT(X36:X39*H36:H39),"0")</f>
        <v>0</v>
      </c>
      <c r="Y41" s="70"/>
      <c r="Z41" s="72"/>
      <c r="AA41" s="72"/>
    </row>
    <row r="42" spans="1:67" ht="16.5" hidden="1" customHeight="1" x14ac:dyDescent="0.25">
      <c r="A42" s="92" t="s">
        <v>92</v>
      </c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54"/>
      <c r="AA42" s="54"/>
    </row>
    <row r="43" spans="1:67" ht="14.25" hidden="1" customHeight="1" x14ac:dyDescent="0.25">
      <c r="A43" s="91" t="s">
        <v>93</v>
      </c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55"/>
      <c r="AA43" s="55"/>
    </row>
    <row r="44" spans="1:67" ht="16.5" hidden="1" customHeight="1" x14ac:dyDescent="0.25">
      <c r="A44" s="56" t="s">
        <v>94</v>
      </c>
      <c r="B44" s="56" t="s">
        <v>95</v>
      </c>
      <c r="C44" s="57">
        <v>4301190046</v>
      </c>
      <c r="D44" s="86">
        <v>4607111038951</v>
      </c>
      <c r="E44" s="86"/>
      <c r="F44" s="58">
        <v>0.2</v>
      </c>
      <c r="G44" s="59">
        <v>6</v>
      </c>
      <c r="H44" s="58">
        <v>1.2</v>
      </c>
      <c r="I44" s="58">
        <v>1.5918000000000001</v>
      </c>
      <c r="J44" s="59">
        <v>130</v>
      </c>
      <c r="K44" s="59" t="s">
        <v>96</v>
      </c>
      <c r="L44" s="60" t="s">
        <v>65</v>
      </c>
      <c r="M44" s="60"/>
      <c r="N44" s="59">
        <v>365</v>
      </c>
      <c r="O44" s="9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90"/>
      <c r="Q44" s="90"/>
      <c r="R44" s="90"/>
      <c r="S44" s="90"/>
      <c r="T44" s="61"/>
      <c r="U44" s="61"/>
      <c r="V44" s="62" t="s">
        <v>66</v>
      </c>
      <c r="W44" s="63">
        <v>0</v>
      </c>
      <c r="X44" s="64">
        <f t="shared" ref="X44:X49" si="0">IFERROR(IF(W44="","",W44),"")</f>
        <v>0</v>
      </c>
      <c r="Y44" s="65">
        <f t="shared" ref="Y44:Y49" si="1">IFERROR(IF(W44="","",W44*0.0095),"")</f>
        <v>0</v>
      </c>
      <c r="Z44" s="66"/>
      <c r="AA44" s="67"/>
      <c r="AE44" s="68"/>
      <c r="BB44" s="69" t="s">
        <v>75</v>
      </c>
      <c r="BL44" s="68">
        <f t="shared" ref="BL44:BL49" si="2">IFERROR(W44*I44,"0")</f>
        <v>0</v>
      </c>
      <c r="BM44" s="68">
        <f t="shared" ref="BM44:BM49" si="3">IFERROR(X44*I44,"0")</f>
        <v>0</v>
      </c>
      <c r="BN44" s="68">
        <f t="shared" ref="BN44:BN49" si="4">IFERROR(W44/J44,"0")</f>
        <v>0</v>
      </c>
      <c r="BO44" s="68">
        <f t="shared" ref="BO44:BO49" si="5">IFERROR(X44/J44,"0")</f>
        <v>0</v>
      </c>
    </row>
    <row r="45" spans="1:67" ht="16.5" hidden="1" customHeight="1" x14ac:dyDescent="0.25">
      <c r="A45" s="56" t="s">
        <v>97</v>
      </c>
      <c r="B45" s="56" t="s">
        <v>98</v>
      </c>
      <c r="C45" s="57">
        <v>4301190010</v>
      </c>
      <c r="D45" s="86">
        <v>4607111037596</v>
      </c>
      <c r="E45" s="86"/>
      <c r="F45" s="58">
        <v>0.2</v>
      </c>
      <c r="G45" s="59">
        <v>6</v>
      </c>
      <c r="H45" s="58">
        <v>1.2</v>
      </c>
      <c r="I45" s="58">
        <v>1.5918000000000001</v>
      </c>
      <c r="J45" s="59">
        <v>130</v>
      </c>
      <c r="K45" s="59" t="s">
        <v>96</v>
      </c>
      <c r="L45" s="60" t="s">
        <v>65</v>
      </c>
      <c r="M45" s="60"/>
      <c r="N45" s="59">
        <v>365</v>
      </c>
      <c r="O45" s="9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90"/>
      <c r="Q45" s="90"/>
      <c r="R45" s="90"/>
      <c r="S45" s="90"/>
      <c r="T45" s="61"/>
      <c r="U45" s="61"/>
      <c r="V45" s="62" t="s">
        <v>66</v>
      </c>
      <c r="W45" s="63">
        <v>0</v>
      </c>
      <c r="X45" s="64">
        <f t="shared" si="0"/>
        <v>0</v>
      </c>
      <c r="Y45" s="65">
        <f t="shared" si="1"/>
        <v>0</v>
      </c>
      <c r="Z45" s="66"/>
      <c r="AA45" s="67"/>
      <c r="AE45" s="68"/>
      <c r="BB45" s="69" t="s">
        <v>75</v>
      </c>
      <c r="BL45" s="68">
        <f t="shared" si="2"/>
        <v>0</v>
      </c>
      <c r="BM45" s="68">
        <f t="shared" si="3"/>
        <v>0</v>
      </c>
      <c r="BN45" s="68">
        <f t="shared" si="4"/>
        <v>0</v>
      </c>
      <c r="BO45" s="68">
        <f t="shared" si="5"/>
        <v>0</v>
      </c>
    </row>
    <row r="46" spans="1:67" ht="27" hidden="1" customHeight="1" x14ac:dyDescent="0.25">
      <c r="A46" s="56" t="s">
        <v>99</v>
      </c>
      <c r="B46" s="56" t="s">
        <v>100</v>
      </c>
      <c r="C46" s="57">
        <v>4301190047</v>
      </c>
      <c r="D46" s="86">
        <v>4607111038579</v>
      </c>
      <c r="E46" s="86"/>
      <c r="F46" s="58">
        <v>0.2</v>
      </c>
      <c r="G46" s="59">
        <v>6</v>
      </c>
      <c r="H46" s="58">
        <v>1.2</v>
      </c>
      <c r="I46" s="58">
        <v>1.5918000000000001</v>
      </c>
      <c r="J46" s="59">
        <v>130</v>
      </c>
      <c r="K46" s="59" t="s">
        <v>96</v>
      </c>
      <c r="L46" s="60" t="s">
        <v>65</v>
      </c>
      <c r="M46" s="60"/>
      <c r="N46" s="59">
        <v>365</v>
      </c>
      <c r="O46" s="9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90"/>
      <c r="Q46" s="90"/>
      <c r="R46" s="90"/>
      <c r="S46" s="90"/>
      <c r="T46" s="61"/>
      <c r="U46" s="61"/>
      <c r="V46" s="62" t="s">
        <v>66</v>
      </c>
      <c r="W46" s="63">
        <v>0</v>
      </c>
      <c r="X46" s="64">
        <f t="shared" si="0"/>
        <v>0</v>
      </c>
      <c r="Y46" s="65">
        <f t="shared" si="1"/>
        <v>0</v>
      </c>
      <c r="Z46" s="66"/>
      <c r="AA46" s="67"/>
      <c r="AE46" s="68"/>
      <c r="BB46" s="69" t="s">
        <v>75</v>
      </c>
      <c r="BL46" s="68">
        <f t="shared" si="2"/>
        <v>0</v>
      </c>
      <c r="BM46" s="68">
        <f t="shared" si="3"/>
        <v>0</v>
      </c>
      <c r="BN46" s="68">
        <f t="shared" si="4"/>
        <v>0</v>
      </c>
      <c r="BO46" s="68">
        <f t="shared" si="5"/>
        <v>0</v>
      </c>
    </row>
    <row r="47" spans="1:67" ht="27" hidden="1" customHeight="1" x14ac:dyDescent="0.25">
      <c r="A47" s="56" t="s">
        <v>101</v>
      </c>
      <c r="B47" s="56" t="s">
        <v>102</v>
      </c>
      <c r="C47" s="57">
        <v>4301190022</v>
      </c>
      <c r="D47" s="86">
        <v>4607111037053</v>
      </c>
      <c r="E47" s="86"/>
      <c r="F47" s="58">
        <v>0.2</v>
      </c>
      <c r="G47" s="59">
        <v>6</v>
      </c>
      <c r="H47" s="58">
        <v>1.2</v>
      </c>
      <c r="I47" s="58">
        <v>1.5918000000000001</v>
      </c>
      <c r="J47" s="59">
        <v>130</v>
      </c>
      <c r="K47" s="59" t="s">
        <v>96</v>
      </c>
      <c r="L47" s="60" t="s">
        <v>65</v>
      </c>
      <c r="M47" s="60"/>
      <c r="N47" s="59">
        <v>365</v>
      </c>
      <c r="O47" s="9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90"/>
      <c r="Q47" s="90"/>
      <c r="R47" s="90"/>
      <c r="S47" s="90"/>
      <c r="T47" s="61"/>
      <c r="U47" s="61"/>
      <c r="V47" s="62" t="s">
        <v>66</v>
      </c>
      <c r="W47" s="63">
        <v>0</v>
      </c>
      <c r="X47" s="64">
        <f t="shared" si="0"/>
        <v>0</v>
      </c>
      <c r="Y47" s="65">
        <f t="shared" si="1"/>
        <v>0</v>
      </c>
      <c r="Z47" s="66"/>
      <c r="AA47" s="67"/>
      <c r="AE47" s="68"/>
      <c r="BB47" s="69" t="s">
        <v>75</v>
      </c>
      <c r="BL47" s="68">
        <f t="shared" si="2"/>
        <v>0</v>
      </c>
      <c r="BM47" s="68">
        <f t="shared" si="3"/>
        <v>0</v>
      </c>
      <c r="BN47" s="68">
        <f t="shared" si="4"/>
        <v>0</v>
      </c>
      <c r="BO47" s="68">
        <f t="shared" si="5"/>
        <v>0</v>
      </c>
    </row>
    <row r="48" spans="1:67" ht="27" hidden="1" customHeight="1" x14ac:dyDescent="0.25">
      <c r="A48" s="56" t="s">
        <v>103</v>
      </c>
      <c r="B48" s="56" t="s">
        <v>104</v>
      </c>
      <c r="C48" s="57">
        <v>4301190023</v>
      </c>
      <c r="D48" s="86">
        <v>4607111037060</v>
      </c>
      <c r="E48" s="86"/>
      <c r="F48" s="58">
        <v>0.2</v>
      </c>
      <c r="G48" s="59">
        <v>6</v>
      </c>
      <c r="H48" s="58">
        <v>1.2</v>
      </c>
      <c r="I48" s="58">
        <v>1.5918000000000001</v>
      </c>
      <c r="J48" s="59">
        <v>130</v>
      </c>
      <c r="K48" s="59" t="s">
        <v>96</v>
      </c>
      <c r="L48" s="60" t="s">
        <v>65</v>
      </c>
      <c r="M48" s="60"/>
      <c r="N48" s="59">
        <v>365</v>
      </c>
      <c r="O48" s="9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90"/>
      <c r="Q48" s="90"/>
      <c r="R48" s="90"/>
      <c r="S48" s="90"/>
      <c r="T48" s="61"/>
      <c r="U48" s="61"/>
      <c r="V48" s="62" t="s">
        <v>66</v>
      </c>
      <c r="W48" s="63">
        <v>0</v>
      </c>
      <c r="X48" s="64">
        <f t="shared" si="0"/>
        <v>0</v>
      </c>
      <c r="Y48" s="65">
        <f t="shared" si="1"/>
        <v>0</v>
      </c>
      <c r="Z48" s="66"/>
      <c r="AA48" s="67"/>
      <c r="AE48" s="68"/>
      <c r="BB48" s="69" t="s">
        <v>75</v>
      </c>
      <c r="BL48" s="68">
        <f t="shared" si="2"/>
        <v>0</v>
      </c>
      <c r="BM48" s="68">
        <f t="shared" si="3"/>
        <v>0</v>
      </c>
      <c r="BN48" s="68">
        <f t="shared" si="4"/>
        <v>0</v>
      </c>
      <c r="BO48" s="68">
        <f t="shared" si="5"/>
        <v>0</v>
      </c>
    </row>
    <row r="49" spans="1:67" ht="27" hidden="1" customHeight="1" x14ac:dyDescent="0.25">
      <c r="A49" s="56" t="s">
        <v>105</v>
      </c>
      <c r="B49" s="56" t="s">
        <v>106</v>
      </c>
      <c r="C49" s="57">
        <v>4301190049</v>
      </c>
      <c r="D49" s="86">
        <v>4607111038968</v>
      </c>
      <c r="E49" s="86"/>
      <c r="F49" s="58">
        <v>0.2</v>
      </c>
      <c r="G49" s="59">
        <v>6</v>
      </c>
      <c r="H49" s="58">
        <v>1.2</v>
      </c>
      <c r="I49" s="58">
        <v>1.5918000000000001</v>
      </c>
      <c r="J49" s="59">
        <v>130</v>
      </c>
      <c r="K49" s="59" t="s">
        <v>96</v>
      </c>
      <c r="L49" s="60" t="s">
        <v>65</v>
      </c>
      <c r="M49" s="60"/>
      <c r="N49" s="59">
        <v>365</v>
      </c>
      <c r="O49" s="9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90"/>
      <c r="Q49" s="90"/>
      <c r="R49" s="90"/>
      <c r="S49" s="90"/>
      <c r="T49" s="61"/>
      <c r="U49" s="61"/>
      <c r="V49" s="62" t="s">
        <v>66</v>
      </c>
      <c r="W49" s="63">
        <v>0</v>
      </c>
      <c r="X49" s="64">
        <f t="shared" si="0"/>
        <v>0</v>
      </c>
      <c r="Y49" s="65">
        <f t="shared" si="1"/>
        <v>0</v>
      </c>
      <c r="Z49" s="66"/>
      <c r="AA49" s="67"/>
      <c r="AE49" s="68"/>
      <c r="BB49" s="69" t="s">
        <v>75</v>
      </c>
      <c r="BL49" s="68">
        <f t="shared" si="2"/>
        <v>0</v>
      </c>
      <c r="BM49" s="68">
        <f t="shared" si="3"/>
        <v>0</v>
      </c>
      <c r="BN49" s="68">
        <f t="shared" si="4"/>
        <v>0</v>
      </c>
      <c r="BO49" s="68">
        <f t="shared" si="5"/>
        <v>0</v>
      </c>
    </row>
    <row r="50" spans="1:67" hidden="1" x14ac:dyDescent="0.2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9" t="s">
        <v>67</v>
      </c>
      <c r="P50" s="89"/>
      <c r="Q50" s="89"/>
      <c r="R50" s="89"/>
      <c r="S50" s="89"/>
      <c r="T50" s="89"/>
      <c r="U50" s="89"/>
      <c r="V50" s="70" t="s">
        <v>66</v>
      </c>
      <c r="W50" s="71">
        <f>IFERROR(SUM(W44:W49),"0")</f>
        <v>0</v>
      </c>
      <c r="X50" s="71">
        <f>IFERROR(SUM(X44:X49),"0")</f>
        <v>0</v>
      </c>
      <c r="Y50" s="71">
        <f>IFERROR(IF(Y44="",0,Y44),"0")+IFERROR(IF(Y45="",0,Y45),"0")+IFERROR(IF(Y46="",0,Y46),"0")+IFERROR(IF(Y47="",0,Y47),"0")+IFERROR(IF(Y48="",0,Y48),"0")+IFERROR(IF(Y49="",0,Y49),"0")</f>
        <v>0</v>
      </c>
      <c r="Z50" s="72"/>
      <c r="AA50" s="72"/>
    </row>
    <row r="51" spans="1:67" hidden="1" x14ac:dyDescent="0.2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9" t="s">
        <v>67</v>
      </c>
      <c r="P51" s="89"/>
      <c r="Q51" s="89"/>
      <c r="R51" s="89"/>
      <c r="S51" s="89"/>
      <c r="T51" s="89"/>
      <c r="U51" s="89"/>
      <c r="V51" s="70" t="s">
        <v>68</v>
      </c>
      <c r="W51" s="71">
        <f>IFERROR(SUMPRODUCT(W44:W49*H44:H49),"0")</f>
        <v>0</v>
      </c>
      <c r="X51" s="71">
        <f>IFERROR(SUMPRODUCT(X44:X49*H44:H49),"0")</f>
        <v>0</v>
      </c>
      <c r="Y51" s="70"/>
      <c r="Z51" s="72"/>
      <c r="AA51" s="72"/>
    </row>
    <row r="52" spans="1:67" ht="16.5" hidden="1" customHeight="1" x14ac:dyDescent="0.25">
      <c r="A52" s="92" t="s">
        <v>107</v>
      </c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54"/>
      <c r="AA52" s="54"/>
    </row>
    <row r="53" spans="1:67" ht="14.25" hidden="1" customHeight="1" x14ac:dyDescent="0.25">
      <c r="A53" s="91" t="s">
        <v>61</v>
      </c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55"/>
      <c r="AA53" s="55"/>
    </row>
    <row r="54" spans="1:67" ht="27" hidden="1" customHeight="1" x14ac:dyDescent="0.25">
      <c r="A54" s="56" t="s">
        <v>108</v>
      </c>
      <c r="B54" s="56" t="s">
        <v>109</v>
      </c>
      <c r="C54" s="57">
        <v>4301070989</v>
      </c>
      <c r="D54" s="86">
        <v>4607111037190</v>
      </c>
      <c r="E54" s="86"/>
      <c r="F54" s="58">
        <v>0.43</v>
      </c>
      <c r="G54" s="59">
        <v>16</v>
      </c>
      <c r="H54" s="58">
        <v>6.88</v>
      </c>
      <c r="I54" s="58">
        <v>7.1996000000000002</v>
      </c>
      <c r="J54" s="59">
        <v>84</v>
      </c>
      <c r="K54" s="59" t="s">
        <v>64</v>
      </c>
      <c r="L54" s="60" t="s">
        <v>65</v>
      </c>
      <c r="M54" s="60"/>
      <c r="N54" s="59">
        <v>180</v>
      </c>
      <c r="O54" s="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90"/>
      <c r="Q54" s="90"/>
      <c r="R54" s="90"/>
      <c r="S54" s="90"/>
      <c r="T54" s="61"/>
      <c r="U54" s="61"/>
      <c r="V54" s="62" t="s">
        <v>66</v>
      </c>
      <c r="W54" s="63">
        <v>0</v>
      </c>
      <c r="X54" s="64">
        <f t="shared" ref="X54:X60" si="6">IFERROR(IF(W54="","",W54),"")</f>
        <v>0</v>
      </c>
      <c r="Y54" s="65">
        <f t="shared" ref="Y54:Y60" si="7">IFERROR(IF(W54="","",W54*0.0155),"")</f>
        <v>0</v>
      </c>
      <c r="Z54" s="66"/>
      <c r="AA54" s="67"/>
      <c r="AE54" s="68"/>
      <c r="BB54" s="69" t="s">
        <v>1</v>
      </c>
      <c r="BL54" s="68">
        <f t="shared" ref="BL54:BL60" si="8">IFERROR(W54*I54,"0")</f>
        <v>0</v>
      </c>
      <c r="BM54" s="68">
        <f t="shared" ref="BM54:BM60" si="9">IFERROR(X54*I54,"0")</f>
        <v>0</v>
      </c>
      <c r="BN54" s="68">
        <f t="shared" ref="BN54:BN60" si="10">IFERROR(W54/J54,"0")</f>
        <v>0</v>
      </c>
      <c r="BO54" s="68">
        <f t="shared" ref="BO54:BO60" si="11">IFERROR(X54/J54,"0")</f>
        <v>0</v>
      </c>
    </row>
    <row r="55" spans="1:67" ht="27" hidden="1" customHeight="1" x14ac:dyDescent="0.25">
      <c r="A55" s="56" t="s">
        <v>110</v>
      </c>
      <c r="B55" s="56" t="s">
        <v>111</v>
      </c>
      <c r="C55" s="57">
        <v>4301070972</v>
      </c>
      <c r="D55" s="86">
        <v>4607111037183</v>
      </c>
      <c r="E55" s="86"/>
      <c r="F55" s="58">
        <v>0.9</v>
      </c>
      <c r="G55" s="59">
        <v>8</v>
      </c>
      <c r="H55" s="58">
        <v>7.2</v>
      </c>
      <c r="I55" s="58">
        <v>7.4859999999999998</v>
      </c>
      <c r="J55" s="59">
        <v>84</v>
      </c>
      <c r="K55" s="59" t="s">
        <v>64</v>
      </c>
      <c r="L55" s="60" t="s">
        <v>65</v>
      </c>
      <c r="M55" s="60"/>
      <c r="N55" s="59">
        <v>180</v>
      </c>
      <c r="O55" s="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90"/>
      <c r="Q55" s="90"/>
      <c r="R55" s="90"/>
      <c r="S55" s="90"/>
      <c r="T55" s="61"/>
      <c r="U55" s="61"/>
      <c r="V55" s="62" t="s">
        <v>66</v>
      </c>
      <c r="W55" s="63">
        <v>0</v>
      </c>
      <c r="X55" s="64">
        <f t="shared" si="6"/>
        <v>0</v>
      </c>
      <c r="Y55" s="65">
        <f t="shared" si="7"/>
        <v>0</v>
      </c>
      <c r="Z55" s="66"/>
      <c r="AA55" s="67"/>
      <c r="AE55" s="68"/>
      <c r="BB55" s="69" t="s">
        <v>1</v>
      </c>
      <c r="BL55" s="68">
        <f t="shared" si="8"/>
        <v>0</v>
      </c>
      <c r="BM55" s="68">
        <f t="shared" si="9"/>
        <v>0</v>
      </c>
      <c r="BN55" s="68">
        <f t="shared" si="10"/>
        <v>0</v>
      </c>
      <c r="BO55" s="68">
        <f t="shared" si="11"/>
        <v>0</v>
      </c>
    </row>
    <row r="56" spans="1:67" ht="27" hidden="1" customHeight="1" x14ac:dyDescent="0.25">
      <c r="A56" s="56" t="s">
        <v>112</v>
      </c>
      <c r="B56" s="56" t="s">
        <v>113</v>
      </c>
      <c r="C56" s="57">
        <v>4301070970</v>
      </c>
      <c r="D56" s="86">
        <v>4607111037091</v>
      </c>
      <c r="E56" s="86"/>
      <c r="F56" s="58">
        <v>0.43</v>
      </c>
      <c r="G56" s="59">
        <v>16</v>
      </c>
      <c r="H56" s="58">
        <v>6.88</v>
      </c>
      <c r="I56" s="58">
        <v>7.11</v>
      </c>
      <c r="J56" s="59">
        <v>84</v>
      </c>
      <c r="K56" s="59" t="s">
        <v>64</v>
      </c>
      <c r="L56" s="60" t="s">
        <v>65</v>
      </c>
      <c r="M56" s="60"/>
      <c r="N56" s="59">
        <v>180</v>
      </c>
      <c r="O56" s="9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90"/>
      <c r="Q56" s="90"/>
      <c r="R56" s="90"/>
      <c r="S56" s="90"/>
      <c r="T56" s="61"/>
      <c r="U56" s="61"/>
      <c r="V56" s="62" t="s">
        <v>66</v>
      </c>
      <c r="W56" s="63">
        <v>0</v>
      </c>
      <c r="X56" s="64">
        <f t="shared" si="6"/>
        <v>0</v>
      </c>
      <c r="Y56" s="65">
        <f t="shared" si="7"/>
        <v>0</v>
      </c>
      <c r="Z56" s="66"/>
      <c r="AA56" s="67"/>
      <c r="AE56" s="68"/>
      <c r="BB56" s="69" t="s">
        <v>1</v>
      </c>
      <c r="BL56" s="68">
        <f t="shared" si="8"/>
        <v>0</v>
      </c>
      <c r="BM56" s="68">
        <f t="shared" si="9"/>
        <v>0</v>
      </c>
      <c r="BN56" s="68">
        <f t="shared" si="10"/>
        <v>0</v>
      </c>
      <c r="BO56" s="68">
        <f t="shared" si="11"/>
        <v>0</v>
      </c>
    </row>
    <row r="57" spans="1:67" ht="27" hidden="1" customHeight="1" x14ac:dyDescent="0.25">
      <c r="A57" s="56" t="s">
        <v>114</v>
      </c>
      <c r="B57" s="56" t="s">
        <v>115</v>
      </c>
      <c r="C57" s="57">
        <v>4301070971</v>
      </c>
      <c r="D57" s="86">
        <v>4607111036902</v>
      </c>
      <c r="E57" s="86"/>
      <c r="F57" s="58">
        <v>0.9</v>
      </c>
      <c r="G57" s="59">
        <v>8</v>
      </c>
      <c r="H57" s="58">
        <v>7.2</v>
      </c>
      <c r="I57" s="58">
        <v>7.43</v>
      </c>
      <c r="J57" s="59">
        <v>84</v>
      </c>
      <c r="K57" s="59" t="s">
        <v>64</v>
      </c>
      <c r="L57" s="60" t="s">
        <v>65</v>
      </c>
      <c r="M57" s="60"/>
      <c r="N57" s="59">
        <v>180</v>
      </c>
      <c r="O57" s="9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90"/>
      <c r="Q57" s="90"/>
      <c r="R57" s="90"/>
      <c r="S57" s="90"/>
      <c r="T57" s="61"/>
      <c r="U57" s="61"/>
      <c r="V57" s="62" t="s">
        <v>66</v>
      </c>
      <c r="W57" s="63">
        <v>0</v>
      </c>
      <c r="X57" s="64">
        <f t="shared" si="6"/>
        <v>0</v>
      </c>
      <c r="Y57" s="65">
        <f t="shared" si="7"/>
        <v>0</v>
      </c>
      <c r="Z57" s="66"/>
      <c r="AA57" s="67"/>
      <c r="AE57" s="68"/>
      <c r="BB57" s="69" t="s">
        <v>1</v>
      </c>
      <c r="BL57" s="68">
        <f t="shared" si="8"/>
        <v>0</v>
      </c>
      <c r="BM57" s="68">
        <f t="shared" si="9"/>
        <v>0</v>
      </c>
      <c r="BN57" s="68">
        <f t="shared" si="10"/>
        <v>0</v>
      </c>
      <c r="BO57" s="68">
        <f t="shared" si="11"/>
        <v>0</v>
      </c>
    </row>
    <row r="58" spans="1:67" ht="27" customHeight="1" x14ac:dyDescent="0.25">
      <c r="A58" s="56" t="s">
        <v>116</v>
      </c>
      <c r="B58" s="56" t="s">
        <v>117</v>
      </c>
      <c r="C58" s="57">
        <v>4301070969</v>
      </c>
      <c r="D58" s="86">
        <v>4607111036858</v>
      </c>
      <c r="E58" s="86"/>
      <c r="F58" s="58">
        <v>0.43</v>
      </c>
      <c r="G58" s="59">
        <v>16</v>
      </c>
      <c r="H58" s="58">
        <v>6.88</v>
      </c>
      <c r="I58" s="58">
        <v>7.1996000000000002</v>
      </c>
      <c r="J58" s="59">
        <v>84</v>
      </c>
      <c r="K58" s="59" t="s">
        <v>64</v>
      </c>
      <c r="L58" s="60" t="s">
        <v>65</v>
      </c>
      <c r="M58" s="60"/>
      <c r="N58" s="59">
        <v>180</v>
      </c>
      <c r="O58" s="9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90"/>
      <c r="Q58" s="90"/>
      <c r="R58" s="90"/>
      <c r="S58" s="90"/>
      <c r="T58" s="61"/>
      <c r="U58" s="61"/>
      <c r="V58" s="62" t="s">
        <v>66</v>
      </c>
      <c r="W58" s="63">
        <v>24</v>
      </c>
      <c r="X58" s="64">
        <f t="shared" si="6"/>
        <v>24</v>
      </c>
      <c r="Y58" s="65">
        <f t="shared" si="7"/>
        <v>0.372</v>
      </c>
      <c r="Z58" s="66"/>
      <c r="AA58" s="67"/>
      <c r="AE58" s="68"/>
      <c r="BB58" s="69" t="s">
        <v>1</v>
      </c>
      <c r="BL58" s="68">
        <f t="shared" si="8"/>
        <v>172.79040000000001</v>
      </c>
      <c r="BM58" s="68">
        <f t="shared" si="9"/>
        <v>172.79040000000001</v>
      </c>
      <c r="BN58" s="68">
        <f t="shared" si="10"/>
        <v>0.2857142857142857</v>
      </c>
      <c r="BO58" s="68">
        <f t="shared" si="11"/>
        <v>0.2857142857142857</v>
      </c>
    </row>
    <row r="59" spans="1:67" ht="27" hidden="1" customHeight="1" x14ac:dyDescent="0.25">
      <c r="A59" s="56" t="s">
        <v>118</v>
      </c>
      <c r="B59" s="56" t="s">
        <v>119</v>
      </c>
      <c r="C59" s="57">
        <v>4301070947</v>
      </c>
      <c r="D59" s="86">
        <v>4607111037510</v>
      </c>
      <c r="E59" s="86"/>
      <c r="F59" s="58">
        <v>0.8</v>
      </c>
      <c r="G59" s="59">
        <v>8</v>
      </c>
      <c r="H59" s="58">
        <v>6.4</v>
      </c>
      <c r="I59" s="58">
        <v>6.6859999999999999</v>
      </c>
      <c r="J59" s="59">
        <v>84</v>
      </c>
      <c r="K59" s="59" t="s">
        <v>64</v>
      </c>
      <c r="L59" s="60" t="s">
        <v>65</v>
      </c>
      <c r="M59" s="60"/>
      <c r="N59" s="59">
        <v>150</v>
      </c>
      <c r="O59" s="90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90"/>
      <c r="Q59" s="90"/>
      <c r="R59" s="90"/>
      <c r="S59" s="90"/>
      <c r="T59" s="61"/>
      <c r="U59" s="61"/>
      <c r="V59" s="62" t="s">
        <v>66</v>
      </c>
      <c r="W59" s="63">
        <v>0</v>
      </c>
      <c r="X59" s="64">
        <f t="shared" si="6"/>
        <v>0</v>
      </c>
      <c r="Y59" s="65">
        <f t="shared" si="7"/>
        <v>0</v>
      </c>
      <c r="Z59" s="66"/>
      <c r="AA59" s="67"/>
      <c r="AE59" s="68"/>
      <c r="BB59" s="69" t="s">
        <v>1</v>
      </c>
      <c r="BL59" s="68">
        <f t="shared" si="8"/>
        <v>0</v>
      </c>
      <c r="BM59" s="68">
        <f t="shared" si="9"/>
        <v>0</v>
      </c>
      <c r="BN59" s="68">
        <f t="shared" si="10"/>
        <v>0</v>
      </c>
      <c r="BO59" s="68">
        <f t="shared" si="11"/>
        <v>0</v>
      </c>
    </row>
    <row r="60" spans="1:67" ht="27" customHeight="1" x14ac:dyDescent="0.25">
      <c r="A60" s="56" t="s">
        <v>120</v>
      </c>
      <c r="B60" s="56" t="s">
        <v>121</v>
      </c>
      <c r="C60" s="57">
        <v>4301070968</v>
      </c>
      <c r="D60" s="86">
        <v>4607111036889</v>
      </c>
      <c r="E60" s="86"/>
      <c r="F60" s="58">
        <v>0.9</v>
      </c>
      <c r="G60" s="59">
        <v>8</v>
      </c>
      <c r="H60" s="58">
        <v>7.2</v>
      </c>
      <c r="I60" s="58">
        <v>7.4859999999999998</v>
      </c>
      <c r="J60" s="59">
        <v>84</v>
      </c>
      <c r="K60" s="59" t="s">
        <v>64</v>
      </c>
      <c r="L60" s="60" t="s">
        <v>65</v>
      </c>
      <c r="M60" s="60"/>
      <c r="N60" s="59">
        <v>180</v>
      </c>
      <c r="O60" s="9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90"/>
      <c r="Q60" s="90"/>
      <c r="R60" s="90"/>
      <c r="S60" s="90"/>
      <c r="T60" s="61"/>
      <c r="U60" s="61"/>
      <c r="V60" s="62" t="s">
        <v>66</v>
      </c>
      <c r="W60" s="63">
        <v>12</v>
      </c>
      <c r="X60" s="64">
        <f t="shared" si="6"/>
        <v>12</v>
      </c>
      <c r="Y60" s="65">
        <f t="shared" si="7"/>
        <v>0.186</v>
      </c>
      <c r="Z60" s="66"/>
      <c r="AA60" s="67"/>
      <c r="AE60" s="68"/>
      <c r="BB60" s="69" t="s">
        <v>1</v>
      </c>
      <c r="BL60" s="68">
        <f t="shared" si="8"/>
        <v>89.831999999999994</v>
      </c>
      <c r="BM60" s="68">
        <f t="shared" si="9"/>
        <v>89.831999999999994</v>
      </c>
      <c r="BN60" s="68">
        <f t="shared" si="10"/>
        <v>0.14285714285714285</v>
      </c>
      <c r="BO60" s="68">
        <f t="shared" si="11"/>
        <v>0.14285714285714285</v>
      </c>
    </row>
    <row r="61" spans="1:67" x14ac:dyDescent="0.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9" t="s">
        <v>67</v>
      </c>
      <c r="P61" s="89"/>
      <c r="Q61" s="89"/>
      <c r="R61" s="89"/>
      <c r="S61" s="89"/>
      <c r="T61" s="89"/>
      <c r="U61" s="89"/>
      <c r="V61" s="70" t="s">
        <v>66</v>
      </c>
      <c r="W61" s="71">
        <f>IFERROR(SUM(W54:W60),"0")</f>
        <v>36</v>
      </c>
      <c r="X61" s="71">
        <f>IFERROR(SUM(X54:X60),"0")</f>
        <v>36</v>
      </c>
      <c r="Y61" s="71">
        <f>IFERROR(IF(Y54="",0,Y54),"0")+IFERROR(IF(Y55="",0,Y55),"0")+IFERROR(IF(Y56="",0,Y56),"0")+IFERROR(IF(Y57="",0,Y57),"0")+IFERROR(IF(Y58="",0,Y58),"0")+IFERROR(IF(Y59="",0,Y59),"0")+IFERROR(IF(Y60="",0,Y60),"0")</f>
        <v>0.55800000000000005</v>
      </c>
      <c r="Z61" s="72"/>
      <c r="AA61" s="72"/>
    </row>
    <row r="62" spans="1:67" x14ac:dyDescent="0.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9" t="s">
        <v>67</v>
      </c>
      <c r="P62" s="89"/>
      <c r="Q62" s="89"/>
      <c r="R62" s="89"/>
      <c r="S62" s="89"/>
      <c r="T62" s="89"/>
      <c r="U62" s="89"/>
      <c r="V62" s="70" t="s">
        <v>68</v>
      </c>
      <c r="W62" s="71">
        <f>IFERROR(SUMPRODUCT(W54:W60*H54:H60),"0")</f>
        <v>251.52</v>
      </c>
      <c r="X62" s="71">
        <f>IFERROR(SUMPRODUCT(X54:X60*H54:H60),"0")</f>
        <v>251.52</v>
      </c>
      <c r="Y62" s="70"/>
      <c r="Z62" s="72"/>
      <c r="AA62" s="72"/>
    </row>
    <row r="63" spans="1:67" ht="16.5" hidden="1" customHeight="1" x14ac:dyDescent="0.25">
      <c r="A63" s="92" t="s">
        <v>122</v>
      </c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54"/>
      <c r="AA63" s="54"/>
    </row>
    <row r="64" spans="1:67" ht="14.25" hidden="1" customHeight="1" x14ac:dyDescent="0.25">
      <c r="A64" s="91" t="s">
        <v>61</v>
      </c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55"/>
      <c r="AA64" s="55"/>
    </row>
    <row r="65" spans="1:67" ht="27" customHeight="1" x14ac:dyDescent="0.25">
      <c r="A65" s="56" t="s">
        <v>123</v>
      </c>
      <c r="B65" s="56" t="s">
        <v>124</v>
      </c>
      <c r="C65" s="57">
        <v>4301070977</v>
      </c>
      <c r="D65" s="86">
        <v>4607111037411</v>
      </c>
      <c r="E65" s="86"/>
      <c r="F65" s="58">
        <v>2.7</v>
      </c>
      <c r="G65" s="59">
        <v>1</v>
      </c>
      <c r="H65" s="58">
        <v>2.7</v>
      </c>
      <c r="I65" s="58">
        <v>2.8132000000000001</v>
      </c>
      <c r="J65" s="59">
        <v>234</v>
      </c>
      <c r="K65" s="59" t="s">
        <v>125</v>
      </c>
      <c r="L65" s="60" t="s">
        <v>65</v>
      </c>
      <c r="M65" s="60"/>
      <c r="N65" s="59">
        <v>180</v>
      </c>
      <c r="O65" s="9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90"/>
      <c r="Q65" s="90"/>
      <c r="R65" s="90"/>
      <c r="S65" s="90"/>
      <c r="T65" s="61"/>
      <c r="U65" s="61"/>
      <c r="V65" s="62" t="s">
        <v>66</v>
      </c>
      <c r="W65" s="63">
        <v>54</v>
      </c>
      <c r="X65" s="64">
        <f>IFERROR(IF(W65="","",W65),"")</f>
        <v>54</v>
      </c>
      <c r="Y65" s="65">
        <f>IFERROR(IF(W65="","",W65*0.00502),"")</f>
        <v>0.27107999999999999</v>
      </c>
      <c r="Z65" s="66"/>
      <c r="AA65" s="67"/>
      <c r="AE65" s="68"/>
      <c r="BB65" s="69" t="s">
        <v>1</v>
      </c>
      <c r="BL65" s="68">
        <f>IFERROR(W65*I65,"0")</f>
        <v>151.9128</v>
      </c>
      <c r="BM65" s="68">
        <f>IFERROR(X65*I65,"0")</f>
        <v>151.9128</v>
      </c>
      <c r="BN65" s="68">
        <f>IFERROR(W65/J65,"0")</f>
        <v>0.23076923076923078</v>
      </c>
      <c r="BO65" s="68">
        <f>IFERROR(X65/J65,"0")</f>
        <v>0.23076923076923078</v>
      </c>
    </row>
    <row r="66" spans="1:67" ht="27" customHeight="1" x14ac:dyDescent="0.25">
      <c r="A66" s="56" t="s">
        <v>126</v>
      </c>
      <c r="B66" s="56" t="s">
        <v>127</v>
      </c>
      <c r="C66" s="57">
        <v>4301070981</v>
      </c>
      <c r="D66" s="86">
        <v>4607111036728</v>
      </c>
      <c r="E66" s="86"/>
      <c r="F66" s="58">
        <v>5</v>
      </c>
      <c r="G66" s="59">
        <v>1</v>
      </c>
      <c r="H66" s="58">
        <v>5</v>
      </c>
      <c r="I66" s="58">
        <v>5.2131999999999996</v>
      </c>
      <c r="J66" s="59">
        <v>144</v>
      </c>
      <c r="K66" s="59" t="s">
        <v>64</v>
      </c>
      <c r="L66" s="60" t="s">
        <v>65</v>
      </c>
      <c r="M66" s="60"/>
      <c r="N66" s="59">
        <v>180</v>
      </c>
      <c r="O66" s="9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90"/>
      <c r="Q66" s="90"/>
      <c r="R66" s="90"/>
      <c r="S66" s="90"/>
      <c r="T66" s="61"/>
      <c r="U66" s="61"/>
      <c r="V66" s="62" t="s">
        <v>66</v>
      </c>
      <c r="W66" s="63">
        <v>12</v>
      </c>
      <c r="X66" s="64">
        <f>IFERROR(IF(W66="","",W66),"")</f>
        <v>12</v>
      </c>
      <c r="Y66" s="65">
        <f>IFERROR(IF(W66="","",W66*0.00866),"")</f>
        <v>0.10391999999999998</v>
      </c>
      <c r="Z66" s="66"/>
      <c r="AA66" s="67"/>
      <c r="AE66" s="68"/>
      <c r="BB66" s="69" t="s">
        <v>1</v>
      </c>
      <c r="BL66" s="68">
        <f>IFERROR(W66*I66,"0")</f>
        <v>62.558399999999992</v>
      </c>
      <c r="BM66" s="68">
        <f>IFERROR(X66*I66,"0")</f>
        <v>62.558399999999992</v>
      </c>
      <c r="BN66" s="68">
        <f>IFERROR(W66/J66,"0")</f>
        <v>8.3333333333333329E-2</v>
      </c>
      <c r="BO66" s="68">
        <f>IFERROR(X66/J66,"0")</f>
        <v>8.3333333333333329E-2</v>
      </c>
    </row>
    <row r="67" spans="1:67" x14ac:dyDescent="0.2">
      <c r="A67" s="88"/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9" t="s">
        <v>67</v>
      </c>
      <c r="P67" s="89"/>
      <c r="Q67" s="89"/>
      <c r="R67" s="89"/>
      <c r="S67" s="89"/>
      <c r="T67" s="89"/>
      <c r="U67" s="89"/>
      <c r="V67" s="70" t="s">
        <v>66</v>
      </c>
      <c r="W67" s="71">
        <f>IFERROR(SUM(W65:W66),"0")</f>
        <v>66</v>
      </c>
      <c r="X67" s="71">
        <f>IFERROR(SUM(X65:X66),"0")</f>
        <v>66</v>
      </c>
      <c r="Y67" s="71">
        <f>IFERROR(IF(Y65="",0,Y65),"0")+IFERROR(IF(Y66="",0,Y66),"0")</f>
        <v>0.375</v>
      </c>
      <c r="Z67" s="72"/>
      <c r="AA67" s="72"/>
    </row>
    <row r="68" spans="1:67" x14ac:dyDescent="0.2">
      <c r="A68" s="88"/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9" t="s">
        <v>67</v>
      </c>
      <c r="P68" s="89"/>
      <c r="Q68" s="89"/>
      <c r="R68" s="89"/>
      <c r="S68" s="89"/>
      <c r="T68" s="89"/>
      <c r="U68" s="89"/>
      <c r="V68" s="70" t="s">
        <v>68</v>
      </c>
      <c r="W68" s="71">
        <f>IFERROR(SUMPRODUCT(W65:W66*H65:H66),"0")</f>
        <v>205.8</v>
      </c>
      <c r="X68" s="71">
        <f>IFERROR(SUMPRODUCT(X65:X66*H65:H66),"0")</f>
        <v>205.8</v>
      </c>
      <c r="Y68" s="70"/>
      <c r="Z68" s="72"/>
      <c r="AA68" s="72"/>
    </row>
    <row r="69" spans="1:67" ht="16.5" hidden="1" customHeight="1" x14ac:dyDescent="0.25">
      <c r="A69" s="92" t="s">
        <v>128</v>
      </c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54"/>
      <c r="AA69" s="54"/>
    </row>
    <row r="70" spans="1:67" ht="14.25" hidden="1" customHeight="1" x14ac:dyDescent="0.25">
      <c r="A70" s="91" t="s">
        <v>129</v>
      </c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55"/>
      <c r="AA70" s="55"/>
    </row>
    <row r="71" spans="1:67" ht="27" customHeight="1" x14ac:dyDescent="0.25">
      <c r="A71" s="56" t="s">
        <v>130</v>
      </c>
      <c r="B71" s="56" t="s">
        <v>131</v>
      </c>
      <c r="C71" s="57">
        <v>4301135271</v>
      </c>
      <c r="D71" s="86">
        <v>4607111033659</v>
      </c>
      <c r="E71" s="86"/>
      <c r="F71" s="58">
        <v>0.3</v>
      </c>
      <c r="G71" s="59">
        <v>12</v>
      </c>
      <c r="H71" s="58">
        <v>3.6</v>
      </c>
      <c r="I71" s="58">
        <v>4.3036000000000003</v>
      </c>
      <c r="J71" s="59">
        <v>70</v>
      </c>
      <c r="K71" s="59" t="s">
        <v>74</v>
      </c>
      <c r="L71" s="60" t="s">
        <v>65</v>
      </c>
      <c r="M71" s="60"/>
      <c r="N71" s="59">
        <v>180</v>
      </c>
      <c r="O71" s="9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90"/>
      <c r="Q71" s="90"/>
      <c r="R71" s="90"/>
      <c r="S71" s="90"/>
      <c r="T71" s="61"/>
      <c r="U71" s="61"/>
      <c r="V71" s="62" t="s">
        <v>66</v>
      </c>
      <c r="W71" s="63">
        <v>28</v>
      </c>
      <c r="X71" s="64">
        <f>IFERROR(IF(W71="","",W71),"")</f>
        <v>28</v>
      </c>
      <c r="Y71" s="65">
        <f>IFERROR(IF(W71="","",W71*0.01788),"")</f>
        <v>0.50063999999999997</v>
      </c>
      <c r="Z71" s="66"/>
      <c r="AA71" s="67"/>
      <c r="AE71" s="68"/>
      <c r="BB71" s="69" t="s">
        <v>75</v>
      </c>
      <c r="BL71" s="68">
        <f>IFERROR(W71*I71,"0")</f>
        <v>120.50080000000001</v>
      </c>
      <c r="BM71" s="68">
        <f>IFERROR(X71*I71,"0")</f>
        <v>120.50080000000001</v>
      </c>
      <c r="BN71" s="68">
        <f>IFERROR(W71/J71,"0")</f>
        <v>0.4</v>
      </c>
      <c r="BO71" s="68">
        <f>IFERROR(X71/J71,"0")</f>
        <v>0.4</v>
      </c>
    </row>
    <row r="72" spans="1:67" x14ac:dyDescent="0.2">
      <c r="A72" s="88"/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9" t="s">
        <v>67</v>
      </c>
      <c r="P72" s="89"/>
      <c r="Q72" s="89"/>
      <c r="R72" s="89"/>
      <c r="S72" s="89"/>
      <c r="T72" s="89"/>
      <c r="U72" s="89"/>
      <c r="V72" s="70" t="s">
        <v>66</v>
      </c>
      <c r="W72" s="71">
        <f>IFERROR(SUM(W71:W71),"0")</f>
        <v>28</v>
      </c>
      <c r="X72" s="71">
        <f>IFERROR(SUM(X71:X71),"0")</f>
        <v>28</v>
      </c>
      <c r="Y72" s="71">
        <f>IFERROR(IF(Y71="",0,Y71),"0")</f>
        <v>0.50063999999999997</v>
      </c>
      <c r="Z72" s="72"/>
      <c r="AA72" s="72"/>
    </row>
    <row r="73" spans="1:67" x14ac:dyDescent="0.2">
      <c r="A73" s="88"/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 t="s">
        <v>67</v>
      </c>
      <c r="P73" s="89"/>
      <c r="Q73" s="89"/>
      <c r="R73" s="89"/>
      <c r="S73" s="89"/>
      <c r="T73" s="89"/>
      <c r="U73" s="89"/>
      <c r="V73" s="70" t="s">
        <v>68</v>
      </c>
      <c r="W73" s="71">
        <f>IFERROR(SUMPRODUCT(W71:W71*H71:H71),"0")</f>
        <v>100.8</v>
      </c>
      <c r="X73" s="71">
        <f>IFERROR(SUMPRODUCT(X71:X71*H71:H71),"0")</f>
        <v>100.8</v>
      </c>
      <c r="Y73" s="70"/>
      <c r="Z73" s="72"/>
      <c r="AA73" s="72"/>
    </row>
    <row r="74" spans="1:67" ht="16.5" hidden="1" customHeight="1" x14ac:dyDescent="0.25">
      <c r="A74" s="92" t="s">
        <v>132</v>
      </c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54"/>
      <c r="AA74" s="54"/>
    </row>
    <row r="75" spans="1:67" ht="14.25" hidden="1" customHeight="1" x14ac:dyDescent="0.25">
      <c r="A75" s="91" t="s">
        <v>133</v>
      </c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55"/>
      <c r="AA75" s="55"/>
    </row>
    <row r="76" spans="1:67" ht="27" customHeight="1" x14ac:dyDescent="0.25">
      <c r="A76" s="56" t="s">
        <v>134</v>
      </c>
      <c r="B76" s="56" t="s">
        <v>135</v>
      </c>
      <c r="C76" s="57">
        <v>4301131021</v>
      </c>
      <c r="D76" s="86">
        <v>4607111034137</v>
      </c>
      <c r="E76" s="86"/>
      <c r="F76" s="58">
        <v>0.3</v>
      </c>
      <c r="G76" s="59">
        <v>12</v>
      </c>
      <c r="H76" s="58">
        <v>3.6</v>
      </c>
      <c r="I76" s="58">
        <v>4.3036000000000003</v>
      </c>
      <c r="J76" s="59">
        <v>70</v>
      </c>
      <c r="K76" s="59" t="s">
        <v>74</v>
      </c>
      <c r="L76" s="60" t="s">
        <v>65</v>
      </c>
      <c r="M76" s="60"/>
      <c r="N76" s="59">
        <v>180</v>
      </c>
      <c r="O76" s="9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90"/>
      <c r="Q76" s="90"/>
      <c r="R76" s="90"/>
      <c r="S76" s="90"/>
      <c r="T76" s="61"/>
      <c r="U76" s="61"/>
      <c r="V76" s="62" t="s">
        <v>66</v>
      </c>
      <c r="W76" s="63">
        <v>14</v>
      </c>
      <c r="X76" s="64">
        <f>IFERROR(IF(W76="","",W76),"")</f>
        <v>14</v>
      </c>
      <c r="Y76" s="65">
        <f>IFERROR(IF(W76="","",W76*0.01788),"")</f>
        <v>0.25031999999999999</v>
      </c>
      <c r="Z76" s="66"/>
      <c r="AA76" s="67"/>
      <c r="AE76" s="68"/>
      <c r="BB76" s="69" t="s">
        <v>75</v>
      </c>
      <c r="BL76" s="68">
        <f>IFERROR(W76*I76,"0")</f>
        <v>60.250400000000006</v>
      </c>
      <c r="BM76" s="68">
        <f>IFERROR(X76*I76,"0")</f>
        <v>60.250400000000006</v>
      </c>
      <c r="BN76" s="68">
        <f>IFERROR(W76/J76,"0")</f>
        <v>0.2</v>
      </c>
      <c r="BO76" s="68">
        <f>IFERROR(X76/J76,"0")</f>
        <v>0.2</v>
      </c>
    </row>
    <row r="77" spans="1:67" ht="27" hidden="1" customHeight="1" x14ac:dyDescent="0.25">
      <c r="A77" s="56" t="s">
        <v>136</v>
      </c>
      <c r="B77" s="56" t="s">
        <v>137</v>
      </c>
      <c r="C77" s="57">
        <v>4301131022</v>
      </c>
      <c r="D77" s="86">
        <v>4607111034120</v>
      </c>
      <c r="E77" s="86"/>
      <c r="F77" s="58">
        <v>0.3</v>
      </c>
      <c r="G77" s="59">
        <v>12</v>
      </c>
      <c r="H77" s="58">
        <v>3.6</v>
      </c>
      <c r="I77" s="58">
        <v>4.3036000000000003</v>
      </c>
      <c r="J77" s="59">
        <v>70</v>
      </c>
      <c r="K77" s="59" t="s">
        <v>74</v>
      </c>
      <c r="L77" s="60" t="s">
        <v>65</v>
      </c>
      <c r="M77" s="60"/>
      <c r="N77" s="59">
        <v>180</v>
      </c>
      <c r="O77" s="9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90"/>
      <c r="Q77" s="90"/>
      <c r="R77" s="90"/>
      <c r="S77" s="90"/>
      <c r="T77" s="61"/>
      <c r="U77" s="61"/>
      <c r="V77" s="62" t="s">
        <v>66</v>
      </c>
      <c r="W77" s="63">
        <v>0</v>
      </c>
      <c r="X77" s="64">
        <f>IFERROR(IF(W77="","",W77),"")</f>
        <v>0</v>
      </c>
      <c r="Y77" s="65">
        <f>IFERROR(IF(W77="","",W77*0.01788),"")</f>
        <v>0</v>
      </c>
      <c r="Z77" s="66"/>
      <c r="AA77" s="67"/>
      <c r="AE77" s="68"/>
      <c r="BB77" s="69" t="s">
        <v>75</v>
      </c>
      <c r="BL77" s="68">
        <f>IFERROR(W77*I77,"0")</f>
        <v>0</v>
      </c>
      <c r="BM77" s="68">
        <f>IFERROR(X77*I77,"0")</f>
        <v>0</v>
      </c>
      <c r="BN77" s="68">
        <f>IFERROR(W77/J77,"0")</f>
        <v>0</v>
      </c>
      <c r="BO77" s="68">
        <f>IFERROR(X77/J77,"0")</f>
        <v>0</v>
      </c>
    </row>
    <row r="78" spans="1:67" x14ac:dyDescent="0.2">
      <c r="A78" s="88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9" t="s">
        <v>67</v>
      </c>
      <c r="P78" s="89"/>
      <c r="Q78" s="89"/>
      <c r="R78" s="89"/>
      <c r="S78" s="89"/>
      <c r="T78" s="89"/>
      <c r="U78" s="89"/>
      <c r="V78" s="70" t="s">
        <v>66</v>
      </c>
      <c r="W78" s="71">
        <f>IFERROR(SUM(W76:W77),"0")</f>
        <v>14</v>
      </c>
      <c r="X78" s="71">
        <f>IFERROR(SUM(X76:X77),"0")</f>
        <v>14</v>
      </c>
      <c r="Y78" s="71">
        <f>IFERROR(IF(Y76="",0,Y76),"0")+IFERROR(IF(Y77="",0,Y77),"0")</f>
        <v>0.25031999999999999</v>
      </c>
      <c r="Z78" s="72"/>
      <c r="AA78" s="72"/>
    </row>
    <row r="79" spans="1:67" x14ac:dyDescent="0.2">
      <c r="A79" s="88"/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9" t="s">
        <v>67</v>
      </c>
      <c r="P79" s="89"/>
      <c r="Q79" s="89"/>
      <c r="R79" s="89"/>
      <c r="S79" s="89"/>
      <c r="T79" s="89"/>
      <c r="U79" s="89"/>
      <c r="V79" s="70" t="s">
        <v>68</v>
      </c>
      <c r="W79" s="71">
        <f>IFERROR(SUMPRODUCT(W76:W77*H76:H77),"0")</f>
        <v>50.4</v>
      </c>
      <c r="X79" s="71">
        <f>IFERROR(SUMPRODUCT(X76:X77*H76:H77),"0")</f>
        <v>50.4</v>
      </c>
      <c r="Y79" s="70"/>
      <c r="Z79" s="72"/>
      <c r="AA79" s="72"/>
    </row>
    <row r="80" spans="1:67" ht="16.5" hidden="1" customHeight="1" x14ac:dyDescent="0.25">
      <c r="A80" s="92" t="s">
        <v>138</v>
      </c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54"/>
      <c r="AA80" s="54"/>
    </row>
    <row r="81" spans="1:67" ht="14.25" hidden="1" customHeight="1" x14ac:dyDescent="0.25">
      <c r="A81" s="91" t="s">
        <v>129</v>
      </c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55"/>
      <c r="AA81" s="55"/>
    </row>
    <row r="82" spans="1:67" ht="27" customHeight="1" x14ac:dyDescent="0.25">
      <c r="A82" s="56" t="s">
        <v>139</v>
      </c>
      <c r="B82" s="56" t="s">
        <v>140</v>
      </c>
      <c r="C82" s="57">
        <v>4301135285</v>
      </c>
      <c r="D82" s="86">
        <v>4607111036407</v>
      </c>
      <c r="E82" s="86"/>
      <c r="F82" s="58">
        <v>0.3</v>
      </c>
      <c r="G82" s="59">
        <v>14</v>
      </c>
      <c r="H82" s="58">
        <v>4.2</v>
      </c>
      <c r="I82" s="58">
        <v>4.5292000000000003</v>
      </c>
      <c r="J82" s="59">
        <v>70</v>
      </c>
      <c r="K82" s="59" t="s">
        <v>74</v>
      </c>
      <c r="L82" s="60" t="s">
        <v>65</v>
      </c>
      <c r="M82" s="60"/>
      <c r="N82" s="59">
        <v>180</v>
      </c>
      <c r="O82" s="9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90"/>
      <c r="Q82" s="90"/>
      <c r="R82" s="90"/>
      <c r="S82" s="90"/>
      <c r="T82" s="61"/>
      <c r="U82" s="61"/>
      <c r="V82" s="62" t="s">
        <v>66</v>
      </c>
      <c r="W82" s="63">
        <v>70</v>
      </c>
      <c r="X82" s="64">
        <f t="shared" ref="X82:X87" si="12">IFERROR(IF(W82="","",W82),"")</f>
        <v>70</v>
      </c>
      <c r="Y82" s="65">
        <f t="shared" ref="Y82:Y87" si="13">IFERROR(IF(W82="","",W82*0.01788),"")</f>
        <v>1.2516</v>
      </c>
      <c r="Z82" s="66"/>
      <c r="AA82" s="67"/>
      <c r="AE82" s="68"/>
      <c r="BB82" s="69" t="s">
        <v>75</v>
      </c>
      <c r="BL82" s="68">
        <f t="shared" ref="BL82:BL87" si="14">IFERROR(W82*I82,"0")</f>
        <v>317.04400000000004</v>
      </c>
      <c r="BM82" s="68">
        <f t="shared" ref="BM82:BM87" si="15">IFERROR(X82*I82,"0")</f>
        <v>317.04400000000004</v>
      </c>
      <c r="BN82" s="68">
        <f t="shared" ref="BN82:BN87" si="16">IFERROR(W82/J82,"0")</f>
        <v>1</v>
      </c>
      <c r="BO82" s="68">
        <f t="shared" ref="BO82:BO87" si="17">IFERROR(X82/J82,"0")</f>
        <v>1</v>
      </c>
    </row>
    <row r="83" spans="1:67" ht="27" customHeight="1" x14ac:dyDescent="0.25">
      <c r="A83" s="56" t="s">
        <v>141</v>
      </c>
      <c r="B83" s="56" t="s">
        <v>142</v>
      </c>
      <c r="C83" s="57">
        <v>4301135286</v>
      </c>
      <c r="D83" s="86">
        <v>4607111033628</v>
      </c>
      <c r="E83" s="86"/>
      <c r="F83" s="58">
        <v>0.3</v>
      </c>
      <c r="G83" s="59">
        <v>12</v>
      </c>
      <c r="H83" s="58">
        <v>3.6</v>
      </c>
      <c r="I83" s="58">
        <v>4.3036000000000003</v>
      </c>
      <c r="J83" s="59">
        <v>70</v>
      </c>
      <c r="K83" s="59" t="s">
        <v>74</v>
      </c>
      <c r="L83" s="60" t="s">
        <v>65</v>
      </c>
      <c r="M83" s="60"/>
      <c r="N83" s="59">
        <v>180</v>
      </c>
      <c r="O83" s="9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90"/>
      <c r="Q83" s="90"/>
      <c r="R83" s="90"/>
      <c r="S83" s="90"/>
      <c r="T83" s="61"/>
      <c r="U83" s="61"/>
      <c r="V83" s="62" t="s">
        <v>66</v>
      </c>
      <c r="W83" s="63">
        <v>28</v>
      </c>
      <c r="X83" s="64">
        <f t="shared" si="12"/>
        <v>28</v>
      </c>
      <c r="Y83" s="65">
        <f t="shared" si="13"/>
        <v>0.50063999999999997</v>
      </c>
      <c r="Z83" s="66"/>
      <c r="AA83" s="67"/>
      <c r="AE83" s="68"/>
      <c r="BB83" s="69" t="s">
        <v>75</v>
      </c>
      <c r="BL83" s="68">
        <f t="shared" si="14"/>
        <v>120.50080000000001</v>
      </c>
      <c r="BM83" s="68">
        <f t="shared" si="15"/>
        <v>120.50080000000001</v>
      </c>
      <c r="BN83" s="68">
        <f t="shared" si="16"/>
        <v>0.4</v>
      </c>
      <c r="BO83" s="68">
        <f t="shared" si="17"/>
        <v>0.4</v>
      </c>
    </row>
    <row r="84" spans="1:67" ht="27" customHeight="1" x14ac:dyDescent="0.25">
      <c r="A84" s="56" t="s">
        <v>143</v>
      </c>
      <c r="B84" s="56" t="s">
        <v>144</v>
      </c>
      <c r="C84" s="57">
        <v>4301135292</v>
      </c>
      <c r="D84" s="86">
        <v>4607111033451</v>
      </c>
      <c r="E84" s="86"/>
      <c r="F84" s="58">
        <v>0.3</v>
      </c>
      <c r="G84" s="59">
        <v>12</v>
      </c>
      <c r="H84" s="58">
        <v>3.6</v>
      </c>
      <c r="I84" s="58">
        <v>4.3036000000000003</v>
      </c>
      <c r="J84" s="59">
        <v>70</v>
      </c>
      <c r="K84" s="59" t="s">
        <v>74</v>
      </c>
      <c r="L84" s="60" t="s">
        <v>65</v>
      </c>
      <c r="M84" s="60"/>
      <c r="N84" s="59">
        <v>180</v>
      </c>
      <c r="O84" s="90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90"/>
      <c r="Q84" s="90"/>
      <c r="R84" s="90"/>
      <c r="S84" s="90"/>
      <c r="T84" s="61"/>
      <c r="U84" s="61"/>
      <c r="V84" s="62" t="s">
        <v>66</v>
      </c>
      <c r="W84" s="63">
        <v>84</v>
      </c>
      <c r="X84" s="64">
        <f t="shared" si="12"/>
        <v>84</v>
      </c>
      <c r="Y84" s="65">
        <f t="shared" si="13"/>
        <v>1.5019199999999999</v>
      </c>
      <c r="Z84" s="66"/>
      <c r="AA84" s="67"/>
      <c r="AE84" s="68"/>
      <c r="BB84" s="69" t="s">
        <v>75</v>
      </c>
      <c r="BL84" s="68">
        <f t="shared" si="14"/>
        <v>361.50240000000002</v>
      </c>
      <c r="BM84" s="68">
        <f t="shared" si="15"/>
        <v>361.50240000000002</v>
      </c>
      <c r="BN84" s="68">
        <f t="shared" si="16"/>
        <v>1.2</v>
      </c>
      <c r="BO84" s="68">
        <f t="shared" si="17"/>
        <v>1.2</v>
      </c>
    </row>
    <row r="85" spans="1:67" ht="27" customHeight="1" x14ac:dyDescent="0.25">
      <c r="A85" s="56" t="s">
        <v>145</v>
      </c>
      <c r="B85" s="56" t="s">
        <v>146</v>
      </c>
      <c r="C85" s="57">
        <v>4301135295</v>
      </c>
      <c r="D85" s="86">
        <v>4607111035141</v>
      </c>
      <c r="E85" s="86"/>
      <c r="F85" s="58">
        <v>0.3</v>
      </c>
      <c r="G85" s="59">
        <v>12</v>
      </c>
      <c r="H85" s="58">
        <v>3.6</v>
      </c>
      <c r="I85" s="58">
        <v>4.3036000000000003</v>
      </c>
      <c r="J85" s="59">
        <v>70</v>
      </c>
      <c r="K85" s="59" t="s">
        <v>74</v>
      </c>
      <c r="L85" s="60" t="s">
        <v>65</v>
      </c>
      <c r="M85" s="60"/>
      <c r="N85" s="59">
        <v>180</v>
      </c>
      <c r="O85" s="9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90"/>
      <c r="Q85" s="90"/>
      <c r="R85" s="90"/>
      <c r="S85" s="90"/>
      <c r="T85" s="61"/>
      <c r="U85" s="61"/>
      <c r="V85" s="62" t="s">
        <v>66</v>
      </c>
      <c r="W85" s="63">
        <v>42</v>
      </c>
      <c r="X85" s="64">
        <f t="shared" si="12"/>
        <v>42</v>
      </c>
      <c r="Y85" s="65">
        <f t="shared" si="13"/>
        <v>0.75095999999999996</v>
      </c>
      <c r="Z85" s="66"/>
      <c r="AA85" s="67"/>
      <c r="AE85" s="68"/>
      <c r="BB85" s="69" t="s">
        <v>75</v>
      </c>
      <c r="BL85" s="68">
        <f t="shared" si="14"/>
        <v>180.75120000000001</v>
      </c>
      <c r="BM85" s="68">
        <f t="shared" si="15"/>
        <v>180.75120000000001</v>
      </c>
      <c r="BN85" s="68">
        <f t="shared" si="16"/>
        <v>0.6</v>
      </c>
      <c r="BO85" s="68">
        <f t="shared" si="17"/>
        <v>0.6</v>
      </c>
    </row>
    <row r="86" spans="1:67" ht="27" hidden="1" customHeight="1" x14ac:dyDescent="0.25">
      <c r="A86" s="56" t="s">
        <v>147</v>
      </c>
      <c r="B86" s="56" t="s">
        <v>148</v>
      </c>
      <c r="C86" s="57">
        <v>4301135290</v>
      </c>
      <c r="D86" s="86">
        <v>4607111035028</v>
      </c>
      <c r="E86" s="86"/>
      <c r="F86" s="58">
        <v>0.48</v>
      </c>
      <c r="G86" s="59">
        <v>8</v>
      </c>
      <c r="H86" s="58">
        <v>3.84</v>
      </c>
      <c r="I86" s="58">
        <v>4.4488000000000003</v>
      </c>
      <c r="J86" s="59">
        <v>70</v>
      </c>
      <c r="K86" s="59" t="s">
        <v>74</v>
      </c>
      <c r="L86" s="60" t="s">
        <v>65</v>
      </c>
      <c r="M86" s="60"/>
      <c r="N86" s="59">
        <v>180</v>
      </c>
      <c r="O86" s="9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90"/>
      <c r="Q86" s="90"/>
      <c r="R86" s="90"/>
      <c r="S86" s="90"/>
      <c r="T86" s="61"/>
      <c r="U86" s="61"/>
      <c r="V86" s="62" t="s">
        <v>66</v>
      </c>
      <c r="W86" s="63">
        <v>0</v>
      </c>
      <c r="X86" s="64">
        <f t="shared" si="12"/>
        <v>0</v>
      </c>
      <c r="Y86" s="65">
        <f t="shared" si="13"/>
        <v>0</v>
      </c>
      <c r="Z86" s="66"/>
      <c r="AA86" s="67"/>
      <c r="AE86" s="68"/>
      <c r="BB86" s="69" t="s">
        <v>75</v>
      </c>
      <c r="BL86" s="68">
        <f t="shared" si="14"/>
        <v>0</v>
      </c>
      <c r="BM86" s="68">
        <f t="shared" si="15"/>
        <v>0</v>
      </c>
      <c r="BN86" s="68">
        <f t="shared" si="16"/>
        <v>0</v>
      </c>
      <c r="BO86" s="68">
        <f t="shared" si="17"/>
        <v>0</v>
      </c>
    </row>
    <row r="87" spans="1:67" ht="27" customHeight="1" x14ac:dyDescent="0.25">
      <c r="A87" s="56" t="s">
        <v>149</v>
      </c>
      <c r="B87" s="56" t="s">
        <v>150</v>
      </c>
      <c r="C87" s="57">
        <v>4301135296</v>
      </c>
      <c r="D87" s="86">
        <v>4607111033444</v>
      </c>
      <c r="E87" s="86"/>
      <c r="F87" s="58">
        <v>0.3</v>
      </c>
      <c r="G87" s="59">
        <v>12</v>
      </c>
      <c r="H87" s="58">
        <v>3.6</v>
      </c>
      <c r="I87" s="58">
        <v>4.3036000000000003</v>
      </c>
      <c r="J87" s="59">
        <v>70</v>
      </c>
      <c r="K87" s="59" t="s">
        <v>74</v>
      </c>
      <c r="L87" s="60" t="s">
        <v>65</v>
      </c>
      <c r="M87" s="60"/>
      <c r="N87" s="59">
        <v>180</v>
      </c>
      <c r="O87" s="9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90"/>
      <c r="Q87" s="90"/>
      <c r="R87" s="90"/>
      <c r="S87" s="90"/>
      <c r="T87" s="61"/>
      <c r="U87" s="61"/>
      <c r="V87" s="62" t="s">
        <v>66</v>
      </c>
      <c r="W87" s="63">
        <v>84</v>
      </c>
      <c r="X87" s="64">
        <f t="shared" si="12"/>
        <v>84</v>
      </c>
      <c r="Y87" s="65">
        <f t="shared" si="13"/>
        <v>1.5019199999999999</v>
      </c>
      <c r="Z87" s="66"/>
      <c r="AA87" s="67"/>
      <c r="AE87" s="68"/>
      <c r="BB87" s="69" t="s">
        <v>75</v>
      </c>
      <c r="BL87" s="68">
        <f t="shared" si="14"/>
        <v>361.50240000000002</v>
      </c>
      <c r="BM87" s="68">
        <f t="shared" si="15"/>
        <v>361.50240000000002</v>
      </c>
      <c r="BN87" s="68">
        <f t="shared" si="16"/>
        <v>1.2</v>
      </c>
      <c r="BO87" s="68">
        <f t="shared" si="17"/>
        <v>1.2</v>
      </c>
    </row>
    <row r="88" spans="1:67" x14ac:dyDescent="0.2">
      <c r="A88" s="88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9" t="s">
        <v>67</v>
      </c>
      <c r="P88" s="89"/>
      <c r="Q88" s="89"/>
      <c r="R88" s="89"/>
      <c r="S88" s="89"/>
      <c r="T88" s="89"/>
      <c r="U88" s="89"/>
      <c r="V88" s="70" t="s">
        <v>66</v>
      </c>
      <c r="W88" s="71">
        <f>IFERROR(SUM(W82:W87),"0")</f>
        <v>308</v>
      </c>
      <c r="X88" s="71">
        <f>IFERROR(SUM(X82:X87),"0")</f>
        <v>308</v>
      </c>
      <c r="Y88" s="71">
        <f>IFERROR(IF(Y82="",0,Y82),"0")+IFERROR(IF(Y83="",0,Y83),"0")+IFERROR(IF(Y84="",0,Y84),"0")+IFERROR(IF(Y85="",0,Y85),"0")+IFERROR(IF(Y86="",0,Y86),"0")+IFERROR(IF(Y87="",0,Y87),"0")</f>
        <v>5.5070399999999999</v>
      </c>
      <c r="Z88" s="72"/>
      <c r="AA88" s="72"/>
    </row>
    <row r="89" spans="1:67" x14ac:dyDescent="0.2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 t="s">
        <v>67</v>
      </c>
      <c r="P89" s="89"/>
      <c r="Q89" s="89"/>
      <c r="R89" s="89"/>
      <c r="S89" s="89"/>
      <c r="T89" s="89"/>
      <c r="U89" s="89"/>
      <c r="V89" s="70" t="s">
        <v>68</v>
      </c>
      <c r="W89" s="71">
        <f>IFERROR(SUMPRODUCT(W82:W87*H82:H87),"0")</f>
        <v>1150.8000000000002</v>
      </c>
      <c r="X89" s="71">
        <f>IFERROR(SUMPRODUCT(X82:X87*H82:H87),"0")</f>
        <v>1150.8000000000002</v>
      </c>
      <c r="Y89" s="70"/>
      <c r="Z89" s="72"/>
      <c r="AA89" s="72"/>
    </row>
    <row r="90" spans="1:67" ht="16.5" hidden="1" customHeight="1" x14ac:dyDescent="0.25">
      <c r="A90" s="92" t="s">
        <v>151</v>
      </c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54"/>
      <c r="AA90" s="54"/>
    </row>
    <row r="91" spans="1:67" ht="14.25" hidden="1" customHeight="1" x14ac:dyDescent="0.25">
      <c r="A91" s="91" t="s">
        <v>151</v>
      </c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55"/>
      <c r="AA91" s="55"/>
    </row>
    <row r="92" spans="1:67" ht="27" customHeight="1" x14ac:dyDescent="0.25">
      <c r="A92" s="56" t="s">
        <v>152</v>
      </c>
      <c r="B92" s="56" t="s">
        <v>153</v>
      </c>
      <c r="C92" s="57">
        <v>4301136042</v>
      </c>
      <c r="D92" s="86">
        <v>4607025784012</v>
      </c>
      <c r="E92" s="86"/>
      <c r="F92" s="58">
        <v>0.09</v>
      </c>
      <c r="G92" s="59">
        <v>24</v>
      </c>
      <c r="H92" s="58">
        <v>2.16</v>
      </c>
      <c r="I92" s="58">
        <v>2.4912000000000001</v>
      </c>
      <c r="J92" s="59">
        <v>126</v>
      </c>
      <c r="K92" s="59" t="s">
        <v>74</v>
      </c>
      <c r="L92" s="60" t="s">
        <v>65</v>
      </c>
      <c r="M92" s="60"/>
      <c r="N92" s="59">
        <v>180</v>
      </c>
      <c r="O92" s="9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90"/>
      <c r="Q92" s="90"/>
      <c r="R92" s="90"/>
      <c r="S92" s="90"/>
      <c r="T92" s="61"/>
      <c r="U92" s="61"/>
      <c r="V92" s="62" t="s">
        <v>66</v>
      </c>
      <c r="W92" s="63">
        <v>56</v>
      </c>
      <c r="X92" s="64">
        <f>IFERROR(IF(W92="","",W92),"")</f>
        <v>56</v>
      </c>
      <c r="Y92" s="65">
        <f>IFERROR(IF(W92="","",W92*0.00936),"")</f>
        <v>0.52415999999999996</v>
      </c>
      <c r="Z92" s="66"/>
      <c r="AA92" s="67"/>
      <c r="AE92" s="68"/>
      <c r="BB92" s="69" t="s">
        <v>75</v>
      </c>
      <c r="BL92" s="68">
        <f>IFERROR(W92*I92,"0")</f>
        <v>139.50720000000001</v>
      </c>
      <c r="BM92" s="68">
        <f>IFERROR(X92*I92,"0")</f>
        <v>139.50720000000001</v>
      </c>
      <c r="BN92" s="68">
        <f>IFERROR(W92/J92,"0")</f>
        <v>0.44444444444444442</v>
      </c>
      <c r="BO92" s="68">
        <f>IFERROR(X92/J92,"0")</f>
        <v>0.44444444444444442</v>
      </c>
    </row>
    <row r="93" spans="1:67" ht="27" hidden="1" customHeight="1" x14ac:dyDescent="0.25">
      <c r="A93" s="56" t="s">
        <v>154</v>
      </c>
      <c r="B93" s="56" t="s">
        <v>155</v>
      </c>
      <c r="C93" s="57">
        <v>4301136040</v>
      </c>
      <c r="D93" s="86">
        <v>4607025784319</v>
      </c>
      <c r="E93" s="86"/>
      <c r="F93" s="58">
        <v>0.36</v>
      </c>
      <c r="G93" s="59">
        <v>10</v>
      </c>
      <c r="H93" s="58">
        <v>3.6</v>
      </c>
      <c r="I93" s="58">
        <v>4.2439999999999998</v>
      </c>
      <c r="J93" s="59">
        <v>70</v>
      </c>
      <c r="K93" s="59" t="s">
        <v>74</v>
      </c>
      <c r="L93" s="60" t="s">
        <v>65</v>
      </c>
      <c r="M93" s="60"/>
      <c r="N93" s="59">
        <v>180</v>
      </c>
      <c r="O93" s="9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90"/>
      <c r="Q93" s="90"/>
      <c r="R93" s="90"/>
      <c r="S93" s="90"/>
      <c r="T93" s="61"/>
      <c r="U93" s="61"/>
      <c r="V93" s="62" t="s">
        <v>66</v>
      </c>
      <c r="W93" s="63">
        <v>0</v>
      </c>
      <c r="X93" s="64">
        <f>IFERROR(IF(W93="","",W93),"")</f>
        <v>0</v>
      </c>
      <c r="Y93" s="65">
        <f>IFERROR(IF(W93="","",W93*0.01788),"")</f>
        <v>0</v>
      </c>
      <c r="Z93" s="66"/>
      <c r="AA93" s="67"/>
      <c r="AE93" s="68"/>
      <c r="BB93" s="69" t="s">
        <v>75</v>
      </c>
      <c r="BL93" s="68">
        <f>IFERROR(W93*I93,"0")</f>
        <v>0</v>
      </c>
      <c r="BM93" s="68">
        <f>IFERROR(X93*I93,"0")</f>
        <v>0</v>
      </c>
      <c r="BN93" s="68">
        <f>IFERROR(W93/J93,"0")</f>
        <v>0</v>
      </c>
      <c r="BO93" s="68">
        <f>IFERROR(X93/J93,"0")</f>
        <v>0</v>
      </c>
    </row>
    <row r="94" spans="1:67" ht="16.5" hidden="1" customHeight="1" x14ac:dyDescent="0.25">
      <c r="A94" s="56" t="s">
        <v>156</v>
      </c>
      <c r="B94" s="56" t="s">
        <v>157</v>
      </c>
      <c r="C94" s="57">
        <v>4301136039</v>
      </c>
      <c r="D94" s="86">
        <v>4607111035370</v>
      </c>
      <c r="E94" s="86"/>
      <c r="F94" s="58">
        <v>0.14000000000000001</v>
      </c>
      <c r="G94" s="59">
        <v>22</v>
      </c>
      <c r="H94" s="58">
        <v>3.08</v>
      </c>
      <c r="I94" s="58">
        <v>3.464</v>
      </c>
      <c r="J94" s="59">
        <v>84</v>
      </c>
      <c r="K94" s="59" t="s">
        <v>64</v>
      </c>
      <c r="L94" s="60" t="s">
        <v>65</v>
      </c>
      <c r="M94" s="60"/>
      <c r="N94" s="59">
        <v>180</v>
      </c>
      <c r="O94" s="9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90"/>
      <c r="Q94" s="90"/>
      <c r="R94" s="90"/>
      <c r="S94" s="90"/>
      <c r="T94" s="61"/>
      <c r="U94" s="61"/>
      <c r="V94" s="62" t="s">
        <v>66</v>
      </c>
      <c r="W94" s="63">
        <v>0</v>
      </c>
      <c r="X94" s="64">
        <f>IFERROR(IF(W94="","",W94),"")</f>
        <v>0</v>
      </c>
      <c r="Y94" s="65">
        <f>IFERROR(IF(W94="","",W94*0.0155),"")</f>
        <v>0</v>
      </c>
      <c r="Z94" s="66"/>
      <c r="AA94" s="67"/>
      <c r="AE94" s="68"/>
      <c r="BB94" s="69" t="s">
        <v>75</v>
      </c>
      <c r="BL94" s="68">
        <f>IFERROR(W94*I94,"0")</f>
        <v>0</v>
      </c>
      <c r="BM94" s="68">
        <f>IFERROR(X94*I94,"0")</f>
        <v>0</v>
      </c>
      <c r="BN94" s="68">
        <f>IFERROR(W94/J94,"0")</f>
        <v>0</v>
      </c>
      <c r="BO94" s="68">
        <f>IFERROR(X94/J94,"0")</f>
        <v>0</v>
      </c>
    </row>
    <row r="95" spans="1:67" x14ac:dyDescent="0.2">
      <c r="A95" s="88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9" t="s">
        <v>67</v>
      </c>
      <c r="P95" s="89"/>
      <c r="Q95" s="89"/>
      <c r="R95" s="89"/>
      <c r="S95" s="89"/>
      <c r="T95" s="89"/>
      <c r="U95" s="89"/>
      <c r="V95" s="70" t="s">
        <v>66</v>
      </c>
      <c r="W95" s="71">
        <f>IFERROR(SUM(W92:W94),"0")</f>
        <v>56</v>
      </c>
      <c r="X95" s="71">
        <f>IFERROR(SUM(X92:X94),"0")</f>
        <v>56</v>
      </c>
      <c r="Y95" s="71">
        <f>IFERROR(IF(Y92="",0,Y92),"0")+IFERROR(IF(Y93="",0,Y93),"0")+IFERROR(IF(Y94="",0,Y94),"0")</f>
        <v>0.52415999999999996</v>
      </c>
      <c r="Z95" s="72"/>
      <c r="AA95" s="72"/>
    </row>
    <row r="96" spans="1:67" x14ac:dyDescent="0.2">
      <c r="A96" s="88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9" t="s">
        <v>67</v>
      </c>
      <c r="P96" s="89"/>
      <c r="Q96" s="89"/>
      <c r="R96" s="89"/>
      <c r="S96" s="89"/>
      <c r="T96" s="89"/>
      <c r="U96" s="89"/>
      <c r="V96" s="70" t="s">
        <v>68</v>
      </c>
      <c r="W96" s="71">
        <f>IFERROR(SUMPRODUCT(W92:W94*H92:H94),"0")</f>
        <v>120.96000000000001</v>
      </c>
      <c r="X96" s="71">
        <f>IFERROR(SUMPRODUCT(X92:X94*H92:H94),"0")</f>
        <v>120.96000000000001</v>
      </c>
      <c r="Y96" s="70"/>
      <c r="Z96" s="72"/>
      <c r="AA96" s="72"/>
    </row>
    <row r="97" spans="1:67" ht="16.5" hidden="1" customHeight="1" x14ac:dyDescent="0.25">
      <c r="A97" s="92" t="s">
        <v>158</v>
      </c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54"/>
      <c r="AA97" s="54"/>
    </row>
    <row r="98" spans="1:67" ht="14.25" hidden="1" customHeight="1" x14ac:dyDescent="0.25">
      <c r="A98" s="91" t="s">
        <v>61</v>
      </c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55"/>
      <c r="AA98" s="55"/>
    </row>
    <row r="99" spans="1:67" ht="27" customHeight="1" x14ac:dyDescent="0.25">
      <c r="A99" s="56" t="s">
        <v>159</v>
      </c>
      <c r="B99" s="56" t="s">
        <v>160</v>
      </c>
      <c r="C99" s="57">
        <v>4301070975</v>
      </c>
      <c r="D99" s="86">
        <v>4607111033970</v>
      </c>
      <c r="E99" s="86"/>
      <c r="F99" s="58">
        <v>0.43</v>
      </c>
      <c r="G99" s="59">
        <v>16</v>
      </c>
      <c r="H99" s="58">
        <v>6.88</v>
      </c>
      <c r="I99" s="58">
        <v>7.1996000000000002</v>
      </c>
      <c r="J99" s="59">
        <v>84</v>
      </c>
      <c r="K99" s="59" t="s">
        <v>64</v>
      </c>
      <c r="L99" s="60" t="s">
        <v>65</v>
      </c>
      <c r="M99" s="60"/>
      <c r="N99" s="59">
        <v>180</v>
      </c>
      <c r="O99" s="9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90"/>
      <c r="Q99" s="90"/>
      <c r="R99" s="90"/>
      <c r="S99" s="90"/>
      <c r="T99" s="61"/>
      <c r="U99" s="61"/>
      <c r="V99" s="62" t="s">
        <v>66</v>
      </c>
      <c r="W99" s="63">
        <v>36</v>
      </c>
      <c r="X99" s="64">
        <f>IFERROR(IF(W99="","",W99),"")</f>
        <v>36</v>
      </c>
      <c r="Y99" s="65">
        <f>IFERROR(IF(W99="","",W99*0.0155),"")</f>
        <v>0.55800000000000005</v>
      </c>
      <c r="Z99" s="66"/>
      <c r="AA99" s="67"/>
      <c r="AE99" s="68"/>
      <c r="BB99" s="69" t="s">
        <v>1</v>
      </c>
      <c r="BL99" s="68">
        <f>IFERROR(W99*I99,"0")</f>
        <v>259.18560000000002</v>
      </c>
      <c r="BM99" s="68">
        <f>IFERROR(X99*I99,"0")</f>
        <v>259.18560000000002</v>
      </c>
      <c r="BN99" s="68">
        <f>IFERROR(W99/J99,"0")</f>
        <v>0.42857142857142855</v>
      </c>
      <c r="BO99" s="68">
        <f>IFERROR(X99/J99,"0")</f>
        <v>0.42857142857142855</v>
      </c>
    </row>
    <row r="100" spans="1:67" ht="27" customHeight="1" x14ac:dyDescent="0.25">
      <c r="A100" s="56" t="s">
        <v>161</v>
      </c>
      <c r="B100" s="56" t="s">
        <v>162</v>
      </c>
      <c r="C100" s="57">
        <v>4301070976</v>
      </c>
      <c r="D100" s="86">
        <v>4607111034144</v>
      </c>
      <c r="E100" s="86"/>
      <c r="F100" s="58">
        <v>0.9</v>
      </c>
      <c r="G100" s="59">
        <v>8</v>
      </c>
      <c r="H100" s="58">
        <v>7.2</v>
      </c>
      <c r="I100" s="58">
        <v>7.4859999999999998</v>
      </c>
      <c r="J100" s="59">
        <v>84</v>
      </c>
      <c r="K100" s="59" t="s">
        <v>64</v>
      </c>
      <c r="L100" s="60" t="s">
        <v>65</v>
      </c>
      <c r="M100" s="60"/>
      <c r="N100" s="59">
        <v>180</v>
      </c>
      <c r="O100" s="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90"/>
      <c r="Q100" s="90"/>
      <c r="R100" s="90"/>
      <c r="S100" s="90"/>
      <c r="T100" s="61"/>
      <c r="U100" s="61"/>
      <c r="V100" s="62" t="s">
        <v>66</v>
      </c>
      <c r="W100" s="63">
        <v>72</v>
      </c>
      <c r="X100" s="64">
        <f>IFERROR(IF(W100="","",W100),"")</f>
        <v>72</v>
      </c>
      <c r="Y100" s="65">
        <f>IFERROR(IF(W100="","",W100*0.0155),"")</f>
        <v>1.1160000000000001</v>
      </c>
      <c r="Z100" s="66"/>
      <c r="AA100" s="67"/>
      <c r="AE100" s="68"/>
      <c r="BB100" s="69" t="s">
        <v>1</v>
      </c>
      <c r="BL100" s="68">
        <f>IFERROR(W100*I100,"0")</f>
        <v>538.99199999999996</v>
      </c>
      <c r="BM100" s="68">
        <f>IFERROR(X100*I100,"0")</f>
        <v>538.99199999999996</v>
      </c>
      <c r="BN100" s="68">
        <f>IFERROR(W100/J100,"0")</f>
        <v>0.8571428571428571</v>
      </c>
      <c r="BO100" s="68">
        <f>IFERROR(X100/J100,"0")</f>
        <v>0.8571428571428571</v>
      </c>
    </row>
    <row r="101" spans="1:67" ht="27" customHeight="1" x14ac:dyDescent="0.25">
      <c r="A101" s="56" t="s">
        <v>163</v>
      </c>
      <c r="B101" s="56" t="s">
        <v>164</v>
      </c>
      <c r="C101" s="57">
        <v>4301070973</v>
      </c>
      <c r="D101" s="86">
        <v>4607111033987</v>
      </c>
      <c r="E101" s="86"/>
      <c r="F101" s="58">
        <v>0.43</v>
      </c>
      <c r="G101" s="59">
        <v>16</v>
      </c>
      <c r="H101" s="58">
        <v>6.88</v>
      </c>
      <c r="I101" s="58">
        <v>7.1996000000000002</v>
      </c>
      <c r="J101" s="59">
        <v>84</v>
      </c>
      <c r="K101" s="59" t="s">
        <v>64</v>
      </c>
      <c r="L101" s="60" t="s">
        <v>65</v>
      </c>
      <c r="M101" s="60"/>
      <c r="N101" s="59">
        <v>180</v>
      </c>
      <c r="O101" s="9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90"/>
      <c r="Q101" s="90"/>
      <c r="R101" s="90"/>
      <c r="S101" s="90"/>
      <c r="T101" s="61"/>
      <c r="U101" s="61"/>
      <c r="V101" s="62" t="s">
        <v>66</v>
      </c>
      <c r="W101" s="63">
        <v>24</v>
      </c>
      <c r="X101" s="64">
        <f>IFERROR(IF(W101="","",W101),"")</f>
        <v>24</v>
      </c>
      <c r="Y101" s="65">
        <f>IFERROR(IF(W101="","",W101*0.0155),"")</f>
        <v>0.372</v>
      </c>
      <c r="Z101" s="66"/>
      <c r="AA101" s="67"/>
      <c r="AE101" s="68"/>
      <c r="BB101" s="69" t="s">
        <v>1</v>
      </c>
      <c r="BL101" s="68">
        <f>IFERROR(W101*I101,"0")</f>
        <v>172.79040000000001</v>
      </c>
      <c r="BM101" s="68">
        <f>IFERROR(X101*I101,"0")</f>
        <v>172.79040000000001</v>
      </c>
      <c r="BN101" s="68">
        <f>IFERROR(W101/J101,"0")</f>
        <v>0.2857142857142857</v>
      </c>
      <c r="BO101" s="68">
        <f>IFERROR(X101/J101,"0")</f>
        <v>0.2857142857142857</v>
      </c>
    </row>
    <row r="102" spans="1:67" ht="27" customHeight="1" x14ac:dyDescent="0.25">
      <c r="A102" s="56" t="s">
        <v>165</v>
      </c>
      <c r="B102" s="56" t="s">
        <v>166</v>
      </c>
      <c r="C102" s="57">
        <v>4301070974</v>
      </c>
      <c r="D102" s="86">
        <v>4607111034151</v>
      </c>
      <c r="E102" s="86"/>
      <c r="F102" s="58">
        <v>0.9</v>
      </c>
      <c r="G102" s="59">
        <v>8</v>
      </c>
      <c r="H102" s="58">
        <v>7.2</v>
      </c>
      <c r="I102" s="58">
        <v>7.4859999999999998</v>
      </c>
      <c r="J102" s="59">
        <v>84</v>
      </c>
      <c r="K102" s="59" t="s">
        <v>64</v>
      </c>
      <c r="L102" s="60" t="s">
        <v>65</v>
      </c>
      <c r="M102" s="60"/>
      <c r="N102" s="59">
        <v>180</v>
      </c>
      <c r="O102" s="9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90"/>
      <c r="Q102" s="90"/>
      <c r="R102" s="90"/>
      <c r="S102" s="90"/>
      <c r="T102" s="61"/>
      <c r="U102" s="61"/>
      <c r="V102" s="62" t="s">
        <v>66</v>
      </c>
      <c r="W102" s="63">
        <v>24</v>
      </c>
      <c r="X102" s="64">
        <f>IFERROR(IF(W102="","",W102),"")</f>
        <v>24</v>
      </c>
      <c r="Y102" s="65">
        <f>IFERROR(IF(W102="","",W102*0.0155),"")</f>
        <v>0.372</v>
      </c>
      <c r="Z102" s="66"/>
      <c r="AA102" s="67"/>
      <c r="AE102" s="68"/>
      <c r="BB102" s="69" t="s">
        <v>1</v>
      </c>
      <c r="BL102" s="68">
        <f>IFERROR(W102*I102,"0")</f>
        <v>179.66399999999999</v>
      </c>
      <c r="BM102" s="68">
        <f>IFERROR(X102*I102,"0")</f>
        <v>179.66399999999999</v>
      </c>
      <c r="BN102" s="68">
        <f>IFERROR(W102/J102,"0")</f>
        <v>0.2857142857142857</v>
      </c>
      <c r="BO102" s="68">
        <f>IFERROR(X102/J102,"0")</f>
        <v>0.2857142857142857</v>
      </c>
    </row>
    <row r="103" spans="1:67" ht="27" hidden="1" customHeight="1" x14ac:dyDescent="0.25">
      <c r="A103" s="56" t="s">
        <v>167</v>
      </c>
      <c r="B103" s="56" t="s">
        <v>168</v>
      </c>
      <c r="C103" s="57">
        <v>4301070958</v>
      </c>
      <c r="D103" s="86">
        <v>4607111038098</v>
      </c>
      <c r="E103" s="86"/>
      <c r="F103" s="58">
        <v>0.8</v>
      </c>
      <c r="G103" s="59">
        <v>8</v>
      </c>
      <c r="H103" s="58">
        <v>6.4</v>
      </c>
      <c r="I103" s="58">
        <v>6.6859999999999999</v>
      </c>
      <c r="J103" s="59">
        <v>84</v>
      </c>
      <c r="K103" s="59" t="s">
        <v>64</v>
      </c>
      <c r="L103" s="60" t="s">
        <v>65</v>
      </c>
      <c r="M103" s="60"/>
      <c r="N103" s="59">
        <v>180</v>
      </c>
      <c r="O103" s="9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90"/>
      <c r="Q103" s="90"/>
      <c r="R103" s="90"/>
      <c r="S103" s="90"/>
      <c r="T103" s="61"/>
      <c r="U103" s="61"/>
      <c r="V103" s="62" t="s">
        <v>66</v>
      </c>
      <c r="W103" s="63">
        <v>0</v>
      </c>
      <c r="X103" s="64">
        <f>IFERROR(IF(W103="","",W103),"")</f>
        <v>0</v>
      </c>
      <c r="Y103" s="65">
        <f>IFERROR(IF(W103="","",W103*0.0155),"")</f>
        <v>0</v>
      </c>
      <c r="Z103" s="66"/>
      <c r="AA103" s="67"/>
      <c r="AE103" s="68"/>
      <c r="BB103" s="69" t="s">
        <v>1</v>
      </c>
      <c r="BL103" s="68">
        <f>IFERROR(W103*I103,"0")</f>
        <v>0</v>
      </c>
      <c r="BM103" s="68">
        <f>IFERROR(X103*I103,"0")</f>
        <v>0</v>
      </c>
      <c r="BN103" s="68">
        <f>IFERROR(W103/J103,"0")</f>
        <v>0</v>
      </c>
      <c r="BO103" s="68">
        <f>IFERROR(X103/J103,"0")</f>
        <v>0</v>
      </c>
    </row>
    <row r="104" spans="1:67" x14ac:dyDescent="0.2">
      <c r="A104" s="88"/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9" t="s">
        <v>67</v>
      </c>
      <c r="P104" s="89"/>
      <c r="Q104" s="89"/>
      <c r="R104" s="89"/>
      <c r="S104" s="89"/>
      <c r="T104" s="89"/>
      <c r="U104" s="89"/>
      <c r="V104" s="70" t="s">
        <v>66</v>
      </c>
      <c r="W104" s="71">
        <f>IFERROR(SUM(W99:W103),"0")</f>
        <v>156</v>
      </c>
      <c r="X104" s="71">
        <f>IFERROR(SUM(X99:X103),"0")</f>
        <v>156</v>
      </c>
      <c r="Y104" s="71">
        <f>IFERROR(IF(Y99="",0,Y99),"0")+IFERROR(IF(Y100="",0,Y100),"0")+IFERROR(IF(Y101="",0,Y101),"0")+IFERROR(IF(Y102="",0,Y102),"0")+IFERROR(IF(Y103="",0,Y103),"0")</f>
        <v>2.4180000000000001</v>
      </c>
      <c r="Z104" s="72"/>
      <c r="AA104" s="72"/>
    </row>
    <row r="105" spans="1:67" x14ac:dyDescent="0.2">
      <c r="A105" s="88"/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9" t="s">
        <v>67</v>
      </c>
      <c r="P105" s="89"/>
      <c r="Q105" s="89"/>
      <c r="R105" s="89"/>
      <c r="S105" s="89"/>
      <c r="T105" s="89"/>
      <c r="U105" s="89"/>
      <c r="V105" s="70" t="s">
        <v>68</v>
      </c>
      <c r="W105" s="71">
        <f>IFERROR(SUMPRODUCT(W99:W103*H99:H103),"0")</f>
        <v>1104</v>
      </c>
      <c r="X105" s="71">
        <f>IFERROR(SUMPRODUCT(X99:X103*H99:H103),"0")</f>
        <v>1104</v>
      </c>
      <c r="Y105" s="70"/>
      <c r="Z105" s="72"/>
      <c r="AA105" s="72"/>
    </row>
    <row r="106" spans="1:67" ht="16.5" hidden="1" customHeight="1" x14ac:dyDescent="0.25">
      <c r="A106" s="92" t="s">
        <v>169</v>
      </c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54"/>
      <c r="AA106" s="54"/>
    </row>
    <row r="107" spans="1:67" ht="14.25" hidden="1" customHeight="1" x14ac:dyDescent="0.25">
      <c r="A107" s="91" t="s">
        <v>129</v>
      </c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55"/>
      <c r="AA107" s="55"/>
    </row>
    <row r="108" spans="1:67" ht="27" customHeight="1" x14ac:dyDescent="0.25">
      <c r="A108" s="56" t="s">
        <v>170</v>
      </c>
      <c r="B108" s="56" t="s">
        <v>171</v>
      </c>
      <c r="C108" s="57">
        <v>4301135299</v>
      </c>
      <c r="D108" s="86">
        <v>4607111033994</v>
      </c>
      <c r="E108" s="86"/>
      <c r="F108" s="58">
        <v>0.25</v>
      </c>
      <c r="G108" s="59">
        <v>12</v>
      </c>
      <c r="H108" s="58">
        <v>3</v>
      </c>
      <c r="I108" s="58">
        <v>3.7035999999999998</v>
      </c>
      <c r="J108" s="59">
        <v>70</v>
      </c>
      <c r="K108" s="59" t="s">
        <v>74</v>
      </c>
      <c r="L108" s="60" t="s">
        <v>65</v>
      </c>
      <c r="M108" s="60"/>
      <c r="N108" s="59">
        <v>180</v>
      </c>
      <c r="O108" s="9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90"/>
      <c r="Q108" s="90"/>
      <c r="R108" s="90"/>
      <c r="S108" s="90"/>
      <c r="T108" s="61"/>
      <c r="U108" s="61"/>
      <c r="V108" s="62" t="s">
        <v>66</v>
      </c>
      <c r="W108" s="63">
        <v>70</v>
      </c>
      <c r="X108" s="64">
        <f>IFERROR(IF(W108="","",W108),"")</f>
        <v>70</v>
      </c>
      <c r="Y108" s="65">
        <f>IFERROR(IF(W108="","",W108*0.01788),"")</f>
        <v>1.2516</v>
      </c>
      <c r="Z108" s="66"/>
      <c r="AA108" s="67"/>
      <c r="AE108" s="68"/>
      <c r="BB108" s="69" t="s">
        <v>75</v>
      </c>
      <c r="BL108" s="68">
        <f>IFERROR(W108*I108,"0")</f>
        <v>259.25200000000001</v>
      </c>
      <c r="BM108" s="68">
        <f>IFERROR(X108*I108,"0")</f>
        <v>259.25200000000001</v>
      </c>
      <c r="BN108" s="68">
        <f>IFERROR(W108/J108,"0")</f>
        <v>1</v>
      </c>
      <c r="BO108" s="68">
        <f>IFERROR(X108/J108,"0")</f>
        <v>1</v>
      </c>
    </row>
    <row r="109" spans="1:67" ht="27" hidden="1" customHeight="1" x14ac:dyDescent="0.25">
      <c r="A109" s="56" t="s">
        <v>172</v>
      </c>
      <c r="B109" s="56" t="s">
        <v>173</v>
      </c>
      <c r="C109" s="57">
        <v>4301135289</v>
      </c>
      <c r="D109" s="86">
        <v>4607111034014</v>
      </c>
      <c r="E109" s="86"/>
      <c r="F109" s="58">
        <v>0.25</v>
      </c>
      <c r="G109" s="59">
        <v>12</v>
      </c>
      <c r="H109" s="58">
        <v>3</v>
      </c>
      <c r="I109" s="58">
        <v>3.7035999999999998</v>
      </c>
      <c r="J109" s="59">
        <v>70</v>
      </c>
      <c r="K109" s="59" t="s">
        <v>74</v>
      </c>
      <c r="L109" s="60" t="s">
        <v>65</v>
      </c>
      <c r="M109" s="60"/>
      <c r="N109" s="59">
        <v>180</v>
      </c>
      <c r="O109" s="9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90"/>
      <c r="Q109" s="90"/>
      <c r="R109" s="90"/>
      <c r="S109" s="90"/>
      <c r="T109" s="61"/>
      <c r="U109" s="61"/>
      <c r="V109" s="62" t="s">
        <v>66</v>
      </c>
      <c r="W109" s="63">
        <v>0</v>
      </c>
      <c r="X109" s="64">
        <f>IFERROR(IF(W109="","",W109),"")</f>
        <v>0</v>
      </c>
      <c r="Y109" s="65">
        <f>IFERROR(IF(W109="","",W109*0.01788),"")</f>
        <v>0</v>
      </c>
      <c r="Z109" s="66"/>
      <c r="AA109" s="67"/>
      <c r="AE109" s="68"/>
      <c r="BB109" s="69" t="s">
        <v>75</v>
      </c>
      <c r="BL109" s="68">
        <f>IFERROR(W109*I109,"0")</f>
        <v>0</v>
      </c>
      <c r="BM109" s="68">
        <f>IFERROR(X109*I109,"0")</f>
        <v>0</v>
      </c>
      <c r="BN109" s="68">
        <f>IFERROR(W109/J109,"0")</f>
        <v>0</v>
      </c>
      <c r="BO109" s="68">
        <f>IFERROR(X109/J109,"0")</f>
        <v>0</v>
      </c>
    </row>
    <row r="110" spans="1:67" x14ac:dyDescent="0.2">
      <c r="A110" s="88"/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9" t="s">
        <v>67</v>
      </c>
      <c r="P110" s="89"/>
      <c r="Q110" s="89"/>
      <c r="R110" s="89"/>
      <c r="S110" s="89"/>
      <c r="T110" s="89"/>
      <c r="U110" s="89"/>
      <c r="V110" s="70" t="s">
        <v>66</v>
      </c>
      <c r="W110" s="71">
        <f>IFERROR(SUM(W108:W109),"0")</f>
        <v>70</v>
      </c>
      <c r="X110" s="71">
        <f>IFERROR(SUM(X108:X109),"0")</f>
        <v>70</v>
      </c>
      <c r="Y110" s="71">
        <f>IFERROR(IF(Y108="",0,Y108),"0")+IFERROR(IF(Y109="",0,Y109),"0")</f>
        <v>1.2516</v>
      </c>
      <c r="Z110" s="72"/>
      <c r="AA110" s="72"/>
    </row>
    <row r="111" spans="1:67" x14ac:dyDescent="0.2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8"/>
      <c r="M111" s="88"/>
      <c r="N111" s="88"/>
      <c r="O111" s="89" t="s">
        <v>67</v>
      </c>
      <c r="P111" s="89"/>
      <c r="Q111" s="89"/>
      <c r="R111" s="89"/>
      <c r="S111" s="89"/>
      <c r="T111" s="89"/>
      <c r="U111" s="89"/>
      <c r="V111" s="70" t="s">
        <v>68</v>
      </c>
      <c r="W111" s="71">
        <f>IFERROR(SUMPRODUCT(W108:W109*H108:H109),"0")</f>
        <v>210</v>
      </c>
      <c r="X111" s="71">
        <f>IFERROR(SUMPRODUCT(X108:X109*H108:H109),"0")</f>
        <v>210</v>
      </c>
      <c r="Y111" s="70"/>
      <c r="Z111" s="72"/>
      <c r="AA111" s="72"/>
    </row>
    <row r="112" spans="1:67" ht="16.5" hidden="1" customHeight="1" x14ac:dyDescent="0.25">
      <c r="A112" s="92" t="s">
        <v>174</v>
      </c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54"/>
      <c r="AA112" s="54"/>
    </row>
    <row r="113" spans="1:67" ht="14.25" hidden="1" customHeight="1" x14ac:dyDescent="0.25">
      <c r="A113" s="91" t="s">
        <v>129</v>
      </c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55"/>
      <c r="AA113" s="55"/>
    </row>
    <row r="114" spans="1:67" ht="16.5" hidden="1" customHeight="1" x14ac:dyDescent="0.25">
      <c r="A114" s="56" t="s">
        <v>175</v>
      </c>
      <c r="B114" s="56" t="s">
        <v>176</v>
      </c>
      <c r="C114" s="57">
        <v>4301135311</v>
      </c>
      <c r="D114" s="86">
        <v>4607111039095</v>
      </c>
      <c r="E114" s="86"/>
      <c r="F114" s="58">
        <v>0.25</v>
      </c>
      <c r="G114" s="59">
        <v>12</v>
      </c>
      <c r="H114" s="58">
        <v>3</v>
      </c>
      <c r="I114" s="58">
        <v>3.7480000000000002</v>
      </c>
      <c r="J114" s="59">
        <v>70</v>
      </c>
      <c r="K114" s="59" t="s">
        <v>74</v>
      </c>
      <c r="L114" s="60" t="s">
        <v>65</v>
      </c>
      <c r="M114" s="60"/>
      <c r="N114" s="59">
        <v>180</v>
      </c>
      <c r="O114" s="87" t="s">
        <v>177</v>
      </c>
      <c r="P114" s="87"/>
      <c r="Q114" s="87"/>
      <c r="R114" s="87"/>
      <c r="S114" s="87"/>
      <c r="T114" s="61"/>
      <c r="U114" s="61"/>
      <c r="V114" s="62" t="s">
        <v>66</v>
      </c>
      <c r="W114" s="63">
        <v>0</v>
      </c>
      <c r="X114" s="64">
        <f>IFERROR(IF(W114="","",W114),"")</f>
        <v>0</v>
      </c>
      <c r="Y114" s="65">
        <f>IFERROR(IF(W114="","",W114*0.01788),"")</f>
        <v>0</v>
      </c>
      <c r="Z114" s="66"/>
      <c r="AA114" s="67" t="s">
        <v>178</v>
      </c>
      <c r="AE114" s="68"/>
      <c r="BB114" s="69" t="s">
        <v>75</v>
      </c>
      <c r="BL114" s="68">
        <f>IFERROR(W114*I114,"0")</f>
        <v>0</v>
      </c>
      <c r="BM114" s="68">
        <f>IFERROR(X114*I114,"0")</f>
        <v>0</v>
      </c>
      <c r="BN114" s="68">
        <f>IFERROR(W114/J114,"0")</f>
        <v>0</v>
      </c>
      <c r="BO114" s="68">
        <f>IFERROR(X114/J114,"0")</f>
        <v>0</v>
      </c>
    </row>
    <row r="115" spans="1:67" ht="16.5" customHeight="1" x14ac:dyDescent="0.25">
      <c r="A115" s="56" t="s">
        <v>179</v>
      </c>
      <c r="B115" s="56" t="s">
        <v>180</v>
      </c>
      <c r="C115" s="57">
        <v>4301135282</v>
      </c>
      <c r="D115" s="86">
        <v>4607111034199</v>
      </c>
      <c r="E115" s="86"/>
      <c r="F115" s="58">
        <v>0.25</v>
      </c>
      <c r="G115" s="59">
        <v>12</v>
      </c>
      <c r="H115" s="58">
        <v>3</v>
      </c>
      <c r="I115" s="58">
        <v>3.7035999999999998</v>
      </c>
      <c r="J115" s="59">
        <v>70</v>
      </c>
      <c r="K115" s="59" t="s">
        <v>74</v>
      </c>
      <c r="L115" s="60" t="s">
        <v>65</v>
      </c>
      <c r="M115" s="60"/>
      <c r="N115" s="59">
        <v>180</v>
      </c>
      <c r="O115" s="9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90"/>
      <c r="Q115" s="90"/>
      <c r="R115" s="90"/>
      <c r="S115" s="90"/>
      <c r="T115" s="61"/>
      <c r="U115" s="61"/>
      <c r="V115" s="62" t="s">
        <v>66</v>
      </c>
      <c r="W115" s="63">
        <v>56</v>
      </c>
      <c r="X115" s="64">
        <f>IFERROR(IF(W115="","",W115),"")</f>
        <v>56</v>
      </c>
      <c r="Y115" s="65">
        <f>IFERROR(IF(W115="","",W115*0.01788),"")</f>
        <v>1.0012799999999999</v>
      </c>
      <c r="Z115" s="66"/>
      <c r="AA115" s="67"/>
      <c r="AE115" s="68"/>
      <c r="BB115" s="69" t="s">
        <v>75</v>
      </c>
      <c r="BL115" s="68">
        <f>IFERROR(W115*I115,"0")</f>
        <v>207.40159999999997</v>
      </c>
      <c r="BM115" s="68">
        <f>IFERROR(X115*I115,"0")</f>
        <v>207.40159999999997</v>
      </c>
      <c r="BN115" s="68">
        <f>IFERROR(W115/J115,"0")</f>
        <v>0.8</v>
      </c>
      <c r="BO115" s="68">
        <f>IFERROR(X115/J115,"0")</f>
        <v>0.8</v>
      </c>
    </row>
    <row r="116" spans="1:67" x14ac:dyDescent="0.2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9" t="s">
        <v>67</v>
      </c>
      <c r="P116" s="89"/>
      <c r="Q116" s="89"/>
      <c r="R116" s="89"/>
      <c r="S116" s="89"/>
      <c r="T116" s="89"/>
      <c r="U116" s="89"/>
      <c r="V116" s="70" t="s">
        <v>66</v>
      </c>
      <c r="W116" s="71">
        <f>IFERROR(SUM(W114:W115),"0")</f>
        <v>56</v>
      </c>
      <c r="X116" s="71">
        <f>IFERROR(SUM(X114:X115),"0")</f>
        <v>56</v>
      </c>
      <c r="Y116" s="71">
        <f>IFERROR(IF(Y114="",0,Y114),"0")+IFERROR(IF(Y115="",0,Y115),"0")</f>
        <v>1.0012799999999999</v>
      </c>
      <c r="Z116" s="72"/>
      <c r="AA116" s="72"/>
    </row>
    <row r="117" spans="1:67" x14ac:dyDescent="0.2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9" t="s">
        <v>67</v>
      </c>
      <c r="P117" s="89"/>
      <c r="Q117" s="89"/>
      <c r="R117" s="89"/>
      <c r="S117" s="89"/>
      <c r="T117" s="89"/>
      <c r="U117" s="89"/>
      <c r="V117" s="70" t="s">
        <v>68</v>
      </c>
      <c r="W117" s="71">
        <f>IFERROR(SUMPRODUCT(W114:W115*H114:H115),"0")</f>
        <v>168</v>
      </c>
      <c r="X117" s="71">
        <f>IFERROR(SUMPRODUCT(X114:X115*H114:H115),"0")</f>
        <v>168</v>
      </c>
      <c r="Y117" s="70"/>
      <c r="Z117" s="72"/>
      <c r="AA117" s="72"/>
    </row>
    <row r="118" spans="1:67" ht="16.5" hidden="1" customHeight="1" x14ac:dyDescent="0.25">
      <c r="A118" s="92" t="s">
        <v>181</v>
      </c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54"/>
      <c r="AA118" s="54"/>
    </row>
    <row r="119" spans="1:67" ht="14.25" hidden="1" customHeight="1" x14ac:dyDescent="0.25">
      <c r="A119" s="91" t="s">
        <v>129</v>
      </c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55"/>
      <c r="AA119" s="55"/>
    </row>
    <row r="120" spans="1:67" ht="27" hidden="1" customHeight="1" x14ac:dyDescent="0.25">
      <c r="A120" s="56" t="s">
        <v>182</v>
      </c>
      <c r="B120" s="56" t="s">
        <v>183</v>
      </c>
      <c r="C120" s="57">
        <v>4301130003</v>
      </c>
      <c r="D120" s="86">
        <v>4607111034687</v>
      </c>
      <c r="E120" s="86"/>
      <c r="F120" s="58">
        <v>3</v>
      </c>
      <c r="G120" s="59">
        <v>1</v>
      </c>
      <c r="H120" s="58">
        <v>3</v>
      </c>
      <c r="I120" s="58">
        <v>3.1949999999999998</v>
      </c>
      <c r="J120" s="59">
        <v>126</v>
      </c>
      <c r="K120" s="59" t="s">
        <v>74</v>
      </c>
      <c r="L120" s="60" t="s">
        <v>65</v>
      </c>
      <c r="M120" s="60"/>
      <c r="N120" s="59">
        <v>180</v>
      </c>
      <c r="O120" s="9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90"/>
      <c r="Q120" s="90"/>
      <c r="R120" s="90"/>
      <c r="S120" s="90"/>
      <c r="T120" s="61"/>
      <c r="U120" s="61"/>
      <c r="V120" s="62" t="s">
        <v>66</v>
      </c>
      <c r="W120" s="63">
        <v>0</v>
      </c>
      <c r="X120" s="64">
        <f>IFERROR(IF(W120="","",W120),"")</f>
        <v>0</v>
      </c>
      <c r="Y120" s="65">
        <f>IFERROR(IF(W120="","",W120*0.00936),"")</f>
        <v>0</v>
      </c>
      <c r="Z120" s="66" t="s">
        <v>184</v>
      </c>
      <c r="AA120" s="67"/>
      <c r="AE120" s="68"/>
      <c r="BB120" s="69" t="s">
        <v>75</v>
      </c>
      <c r="BL120" s="68">
        <f>IFERROR(W120*I120,"0")</f>
        <v>0</v>
      </c>
      <c r="BM120" s="68">
        <f>IFERROR(X120*I120,"0")</f>
        <v>0</v>
      </c>
      <c r="BN120" s="68">
        <f>IFERROR(W120/J120,"0")</f>
        <v>0</v>
      </c>
      <c r="BO120" s="68">
        <f>IFERROR(X120/J120,"0")</f>
        <v>0</v>
      </c>
    </row>
    <row r="121" spans="1:67" ht="27" customHeight="1" x14ac:dyDescent="0.25">
      <c r="A121" s="56" t="s">
        <v>185</v>
      </c>
      <c r="B121" s="56" t="s">
        <v>186</v>
      </c>
      <c r="C121" s="57">
        <v>4301135275</v>
      </c>
      <c r="D121" s="86">
        <v>4607111034380</v>
      </c>
      <c r="E121" s="86"/>
      <c r="F121" s="58">
        <v>0.25</v>
      </c>
      <c r="G121" s="59">
        <v>12</v>
      </c>
      <c r="H121" s="58">
        <v>3</v>
      </c>
      <c r="I121" s="58">
        <v>3.28</v>
      </c>
      <c r="J121" s="59">
        <v>70</v>
      </c>
      <c r="K121" s="59" t="s">
        <v>74</v>
      </c>
      <c r="L121" s="60" t="s">
        <v>65</v>
      </c>
      <c r="M121" s="60"/>
      <c r="N121" s="59">
        <v>180</v>
      </c>
      <c r="O121" s="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90"/>
      <c r="Q121" s="90"/>
      <c r="R121" s="90"/>
      <c r="S121" s="90"/>
      <c r="T121" s="61"/>
      <c r="U121" s="61"/>
      <c r="V121" s="62" t="s">
        <v>66</v>
      </c>
      <c r="W121" s="63">
        <v>56</v>
      </c>
      <c r="X121" s="64">
        <f>IFERROR(IF(W121="","",W121),"")</f>
        <v>56</v>
      </c>
      <c r="Y121" s="65">
        <f>IFERROR(IF(W121="","",W121*0.01788),"")</f>
        <v>1.0012799999999999</v>
      </c>
      <c r="Z121" s="66"/>
      <c r="AA121" s="67"/>
      <c r="AE121" s="68"/>
      <c r="BB121" s="69" t="s">
        <v>75</v>
      </c>
      <c r="BL121" s="68">
        <f>IFERROR(W121*I121,"0")</f>
        <v>183.67999999999998</v>
      </c>
      <c r="BM121" s="68">
        <f>IFERROR(X121*I121,"0")</f>
        <v>183.67999999999998</v>
      </c>
      <c r="BN121" s="68">
        <f>IFERROR(W121/J121,"0")</f>
        <v>0.8</v>
      </c>
      <c r="BO121" s="68">
        <f>IFERROR(X121/J121,"0")</f>
        <v>0.8</v>
      </c>
    </row>
    <row r="122" spans="1:67" ht="27" customHeight="1" x14ac:dyDescent="0.25">
      <c r="A122" s="56" t="s">
        <v>187</v>
      </c>
      <c r="B122" s="56" t="s">
        <v>188</v>
      </c>
      <c r="C122" s="57">
        <v>4301135277</v>
      </c>
      <c r="D122" s="86">
        <v>4607111034397</v>
      </c>
      <c r="E122" s="86"/>
      <c r="F122" s="58">
        <v>0.25</v>
      </c>
      <c r="G122" s="59">
        <v>12</v>
      </c>
      <c r="H122" s="58">
        <v>3</v>
      </c>
      <c r="I122" s="58">
        <v>3.28</v>
      </c>
      <c r="J122" s="59">
        <v>70</v>
      </c>
      <c r="K122" s="59" t="s">
        <v>74</v>
      </c>
      <c r="L122" s="60" t="s">
        <v>65</v>
      </c>
      <c r="M122" s="60"/>
      <c r="N122" s="59">
        <v>180</v>
      </c>
      <c r="O122" s="90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90"/>
      <c r="Q122" s="90"/>
      <c r="R122" s="90"/>
      <c r="S122" s="90"/>
      <c r="T122" s="61"/>
      <c r="U122" s="61"/>
      <c r="V122" s="62" t="s">
        <v>66</v>
      </c>
      <c r="W122" s="63">
        <v>14</v>
      </c>
      <c r="X122" s="64">
        <f>IFERROR(IF(W122="","",W122),"")</f>
        <v>14</v>
      </c>
      <c r="Y122" s="65">
        <f>IFERROR(IF(W122="","",W122*0.01788),"")</f>
        <v>0.25031999999999999</v>
      </c>
      <c r="Z122" s="66"/>
      <c r="AA122" s="67"/>
      <c r="AE122" s="68"/>
      <c r="BB122" s="69" t="s">
        <v>75</v>
      </c>
      <c r="BL122" s="68">
        <f>IFERROR(W122*I122,"0")</f>
        <v>45.919999999999995</v>
      </c>
      <c r="BM122" s="68">
        <f>IFERROR(X122*I122,"0")</f>
        <v>45.919999999999995</v>
      </c>
      <c r="BN122" s="68">
        <f>IFERROR(W122/J122,"0")</f>
        <v>0.2</v>
      </c>
      <c r="BO122" s="68">
        <f>IFERROR(X122/J122,"0")</f>
        <v>0.2</v>
      </c>
    </row>
    <row r="123" spans="1:67" x14ac:dyDescent="0.2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9" t="s">
        <v>67</v>
      </c>
      <c r="P123" s="89"/>
      <c r="Q123" s="89"/>
      <c r="R123" s="89"/>
      <c r="S123" s="89"/>
      <c r="T123" s="89"/>
      <c r="U123" s="89"/>
      <c r="V123" s="70" t="s">
        <v>66</v>
      </c>
      <c r="W123" s="71">
        <f>IFERROR(SUM(W120:W122),"0")</f>
        <v>70</v>
      </c>
      <c r="X123" s="71">
        <f>IFERROR(SUM(X120:X122),"0")</f>
        <v>70</v>
      </c>
      <c r="Y123" s="71">
        <f>IFERROR(IF(Y120="",0,Y120),"0")+IFERROR(IF(Y121="",0,Y121),"0")+IFERROR(IF(Y122="",0,Y122),"0")</f>
        <v>1.2515999999999998</v>
      </c>
      <c r="Z123" s="72"/>
      <c r="AA123" s="72"/>
    </row>
    <row r="124" spans="1:67" x14ac:dyDescent="0.2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9" t="s">
        <v>67</v>
      </c>
      <c r="P124" s="89"/>
      <c r="Q124" s="89"/>
      <c r="R124" s="89"/>
      <c r="S124" s="89"/>
      <c r="T124" s="89"/>
      <c r="U124" s="89"/>
      <c r="V124" s="70" t="s">
        <v>68</v>
      </c>
      <c r="W124" s="71">
        <f>IFERROR(SUMPRODUCT(W120:W122*H120:H122),"0")</f>
        <v>210</v>
      </c>
      <c r="X124" s="71">
        <f>IFERROR(SUMPRODUCT(X120:X122*H120:H122),"0")</f>
        <v>210</v>
      </c>
      <c r="Y124" s="70"/>
      <c r="Z124" s="72"/>
      <c r="AA124" s="72"/>
    </row>
    <row r="125" spans="1:67" ht="16.5" hidden="1" customHeight="1" x14ac:dyDescent="0.25">
      <c r="A125" s="92" t="s">
        <v>189</v>
      </c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54"/>
      <c r="AA125" s="54"/>
    </row>
    <row r="126" spans="1:67" ht="14.25" hidden="1" customHeight="1" x14ac:dyDescent="0.25">
      <c r="A126" s="91" t="s">
        <v>129</v>
      </c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55"/>
      <c r="AA126" s="55"/>
    </row>
    <row r="127" spans="1:67" ht="27" customHeight="1" x14ac:dyDescent="0.25">
      <c r="A127" s="56" t="s">
        <v>190</v>
      </c>
      <c r="B127" s="56" t="s">
        <v>191</v>
      </c>
      <c r="C127" s="57">
        <v>4301135279</v>
      </c>
      <c r="D127" s="86">
        <v>4607111035806</v>
      </c>
      <c r="E127" s="86"/>
      <c r="F127" s="58">
        <v>0.25</v>
      </c>
      <c r="G127" s="59">
        <v>12</v>
      </c>
      <c r="H127" s="58">
        <v>3</v>
      </c>
      <c r="I127" s="58">
        <v>3.7035999999999998</v>
      </c>
      <c r="J127" s="59">
        <v>70</v>
      </c>
      <c r="K127" s="59" t="s">
        <v>74</v>
      </c>
      <c r="L127" s="60" t="s">
        <v>65</v>
      </c>
      <c r="M127" s="60"/>
      <c r="N127" s="59">
        <v>180</v>
      </c>
      <c r="O127" s="9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90"/>
      <c r="Q127" s="90"/>
      <c r="R127" s="90"/>
      <c r="S127" s="90"/>
      <c r="T127" s="61"/>
      <c r="U127" s="61"/>
      <c r="V127" s="62" t="s">
        <v>66</v>
      </c>
      <c r="W127" s="63">
        <v>14</v>
      </c>
      <c r="X127" s="64">
        <f>IFERROR(IF(W127="","",W127),"")</f>
        <v>14</v>
      </c>
      <c r="Y127" s="65">
        <f>IFERROR(IF(W127="","",W127*0.01788),"")</f>
        <v>0.25031999999999999</v>
      </c>
      <c r="Z127" s="66"/>
      <c r="AA127" s="67"/>
      <c r="AE127" s="68"/>
      <c r="BB127" s="69" t="s">
        <v>75</v>
      </c>
      <c r="BL127" s="68">
        <f>IFERROR(W127*I127,"0")</f>
        <v>51.850399999999993</v>
      </c>
      <c r="BM127" s="68">
        <f>IFERROR(X127*I127,"0")</f>
        <v>51.850399999999993</v>
      </c>
      <c r="BN127" s="68">
        <f>IFERROR(W127/J127,"0")</f>
        <v>0.2</v>
      </c>
      <c r="BO127" s="68">
        <f>IFERROR(X127/J127,"0")</f>
        <v>0.2</v>
      </c>
    </row>
    <row r="128" spans="1:67" x14ac:dyDescent="0.2">
      <c r="A128" s="88"/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 t="s">
        <v>67</v>
      </c>
      <c r="P128" s="89"/>
      <c r="Q128" s="89"/>
      <c r="R128" s="89"/>
      <c r="S128" s="89"/>
      <c r="T128" s="89"/>
      <c r="U128" s="89"/>
      <c r="V128" s="70" t="s">
        <v>66</v>
      </c>
      <c r="W128" s="71">
        <f>IFERROR(SUM(W127:W127),"0")</f>
        <v>14</v>
      </c>
      <c r="X128" s="71">
        <f>IFERROR(SUM(X127:X127),"0")</f>
        <v>14</v>
      </c>
      <c r="Y128" s="71">
        <f>IFERROR(IF(Y127="",0,Y127),"0")</f>
        <v>0.25031999999999999</v>
      </c>
      <c r="Z128" s="72"/>
      <c r="AA128" s="72"/>
    </row>
    <row r="129" spans="1:67" x14ac:dyDescent="0.2">
      <c r="A129" s="88"/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9" t="s">
        <v>67</v>
      </c>
      <c r="P129" s="89"/>
      <c r="Q129" s="89"/>
      <c r="R129" s="89"/>
      <c r="S129" s="89"/>
      <c r="T129" s="89"/>
      <c r="U129" s="89"/>
      <c r="V129" s="70" t="s">
        <v>68</v>
      </c>
      <c r="W129" s="71">
        <f>IFERROR(SUMPRODUCT(W127:W127*H127:H127),"0")</f>
        <v>42</v>
      </c>
      <c r="X129" s="71">
        <f>IFERROR(SUMPRODUCT(X127:X127*H127:H127),"0")</f>
        <v>42</v>
      </c>
      <c r="Y129" s="70"/>
      <c r="Z129" s="72"/>
      <c r="AA129" s="72"/>
    </row>
    <row r="130" spans="1:67" ht="16.5" hidden="1" customHeight="1" x14ac:dyDescent="0.25">
      <c r="A130" s="92" t="s">
        <v>192</v>
      </c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54"/>
      <c r="AA130" s="54"/>
    </row>
    <row r="131" spans="1:67" ht="14.25" hidden="1" customHeight="1" x14ac:dyDescent="0.25">
      <c r="A131" s="91" t="s">
        <v>193</v>
      </c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55"/>
      <c r="AA131" s="55"/>
    </row>
    <row r="132" spans="1:67" ht="27" hidden="1" customHeight="1" x14ac:dyDescent="0.25">
      <c r="A132" s="56" t="s">
        <v>194</v>
      </c>
      <c r="B132" s="56" t="s">
        <v>195</v>
      </c>
      <c r="C132" s="57">
        <v>4301070768</v>
      </c>
      <c r="D132" s="86">
        <v>4607111035639</v>
      </c>
      <c r="E132" s="86"/>
      <c r="F132" s="58">
        <v>0.2</v>
      </c>
      <c r="G132" s="59">
        <v>12</v>
      </c>
      <c r="H132" s="58">
        <v>2.4</v>
      </c>
      <c r="I132" s="58">
        <v>3.13</v>
      </c>
      <c r="J132" s="59">
        <v>48</v>
      </c>
      <c r="K132" s="59" t="s">
        <v>196</v>
      </c>
      <c r="L132" s="60" t="s">
        <v>65</v>
      </c>
      <c r="M132" s="60"/>
      <c r="N132" s="59">
        <v>180</v>
      </c>
      <c r="O132" s="9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90"/>
      <c r="Q132" s="90"/>
      <c r="R132" s="90"/>
      <c r="S132" s="90"/>
      <c r="T132" s="61"/>
      <c r="U132" s="61"/>
      <c r="V132" s="62" t="s">
        <v>66</v>
      </c>
      <c r="W132" s="63">
        <v>0</v>
      </c>
      <c r="X132" s="64">
        <f>IFERROR(IF(W132="","",W132),"")</f>
        <v>0</v>
      </c>
      <c r="Y132" s="65">
        <f>IFERROR(IF(W132="","",W132*0.01786),"")</f>
        <v>0</v>
      </c>
      <c r="Z132" s="66"/>
      <c r="AA132" s="67"/>
      <c r="AE132" s="68"/>
      <c r="BB132" s="69" t="s">
        <v>75</v>
      </c>
      <c r="BL132" s="68">
        <f>IFERROR(W132*I132,"0")</f>
        <v>0</v>
      </c>
      <c r="BM132" s="68">
        <f>IFERROR(X132*I132,"0")</f>
        <v>0</v>
      </c>
      <c r="BN132" s="68">
        <f>IFERROR(W132/J132,"0")</f>
        <v>0</v>
      </c>
      <c r="BO132" s="68">
        <f>IFERROR(X132/J132,"0")</f>
        <v>0</v>
      </c>
    </row>
    <row r="133" spans="1:67" ht="27" hidden="1" customHeight="1" x14ac:dyDescent="0.25">
      <c r="A133" s="56" t="s">
        <v>197</v>
      </c>
      <c r="B133" s="56" t="s">
        <v>198</v>
      </c>
      <c r="C133" s="57">
        <v>4301070797</v>
      </c>
      <c r="D133" s="86">
        <v>4607111035646</v>
      </c>
      <c r="E133" s="86"/>
      <c r="F133" s="58">
        <v>0.2</v>
      </c>
      <c r="G133" s="59">
        <v>8</v>
      </c>
      <c r="H133" s="58">
        <v>1.6</v>
      </c>
      <c r="I133" s="58">
        <v>2.12</v>
      </c>
      <c r="J133" s="59">
        <v>72</v>
      </c>
      <c r="K133" s="59" t="s">
        <v>199</v>
      </c>
      <c r="L133" s="60" t="s">
        <v>65</v>
      </c>
      <c r="M133" s="60"/>
      <c r="N133" s="59">
        <v>180</v>
      </c>
      <c r="O133" s="9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90"/>
      <c r="Q133" s="90"/>
      <c r="R133" s="90"/>
      <c r="S133" s="90"/>
      <c r="T133" s="61"/>
      <c r="U133" s="61"/>
      <c r="V133" s="62" t="s">
        <v>66</v>
      </c>
      <c r="W133" s="63">
        <v>0</v>
      </c>
      <c r="X133" s="64">
        <f>IFERROR(IF(W133="","",W133),"")</f>
        <v>0</v>
      </c>
      <c r="Y133" s="65">
        <f>IFERROR(IF(W133="","",W133*0.01157),"")</f>
        <v>0</v>
      </c>
      <c r="Z133" s="66"/>
      <c r="AA133" s="67"/>
      <c r="AE133" s="68"/>
      <c r="BB133" s="69" t="s">
        <v>75</v>
      </c>
      <c r="BL133" s="68">
        <f>IFERROR(W133*I133,"0")</f>
        <v>0</v>
      </c>
      <c r="BM133" s="68">
        <f>IFERROR(X133*I133,"0")</f>
        <v>0</v>
      </c>
      <c r="BN133" s="68">
        <f>IFERROR(W133/J133,"0")</f>
        <v>0</v>
      </c>
      <c r="BO133" s="68">
        <f>IFERROR(X133/J133,"0")</f>
        <v>0</v>
      </c>
    </row>
    <row r="134" spans="1:67" hidden="1" x14ac:dyDescent="0.2">
      <c r="A134" s="88"/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9" t="s">
        <v>67</v>
      </c>
      <c r="P134" s="89"/>
      <c r="Q134" s="89"/>
      <c r="R134" s="89"/>
      <c r="S134" s="89"/>
      <c r="T134" s="89"/>
      <c r="U134" s="89"/>
      <c r="V134" s="70" t="s">
        <v>66</v>
      </c>
      <c r="W134" s="71">
        <f>IFERROR(SUM(W132:W133),"0")</f>
        <v>0</v>
      </c>
      <c r="X134" s="71">
        <f>IFERROR(SUM(X132:X133),"0")</f>
        <v>0</v>
      </c>
      <c r="Y134" s="71">
        <f>IFERROR(IF(Y132="",0,Y132),"0")+IFERROR(IF(Y133="",0,Y133),"0")</f>
        <v>0</v>
      </c>
      <c r="Z134" s="72"/>
      <c r="AA134" s="72"/>
    </row>
    <row r="135" spans="1:67" hidden="1" x14ac:dyDescent="0.2">
      <c r="A135" s="88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9" t="s">
        <v>67</v>
      </c>
      <c r="P135" s="89"/>
      <c r="Q135" s="89"/>
      <c r="R135" s="89"/>
      <c r="S135" s="89"/>
      <c r="T135" s="89"/>
      <c r="U135" s="89"/>
      <c r="V135" s="70" t="s">
        <v>68</v>
      </c>
      <c r="W135" s="71">
        <f>IFERROR(SUMPRODUCT(W132:W133*H132:H133),"0")</f>
        <v>0</v>
      </c>
      <c r="X135" s="71">
        <f>IFERROR(SUMPRODUCT(X132:X133*H132:H133),"0")</f>
        <v>0</v>
      </c>
      <c r="Y135" s="70"/>
      <c r="Z135" s="72"/>
      <c r="AA135" s="72"/>
    </row>
    <row r="136" spans="1:67" ht="16.5" hidden="1" customHeight="1" x14ac:dyDescent="0.25">
      <c r="A136" s="92" t="s">
        <v>200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54"/>
      <c r="AA136" s="54"/>
    </row>
    <row r="137" spans="1:67" ht="14.25" hidden="1" customHeight="1" x14ac:dyDescent="0.25">
      <c r="A137" s="91" t="s">
        <v>129</v>
      </c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55"/>
      <c r="AA137" s="55"/>
    </row>
    <row r="138" spans="1:67" ht="27" hidden="1" customHeight="1" x14ac:dyDescent="0.25">
      <c r="A138" s="56" t="s">
        <v>201</v>
      </c>
      <c r="B138" s="56" t="s">
        <v>202</v>
      </c>
      <c r="C138" s="57">
        <v>4301135281</v>
      </c>
      <c r="D138" s="86">
        <v>4607111036568</v>
      </c>
      <c r="E138" s="86"/>
      <c r="F138" s="58">
        <v>0.28000000000000003</v>
      </c>
      <c r="G138" s="59">
        <v>6</v>
      </c>
      <c r="H138" s="58">
        <v>1.68</v>
      </c>
      <c r="I138" s="58">
        <v>2.1017999999999999</v>
      </c>
      <c r="J138" s="59">
        <v>126</v>
      </c>
      <c r="K138" s="59" t="s">
        <v>74</v>
      </c>
      <c r="L138" s="60" t="s">
        <v>65</v>
      </c>
      <c r="M138" s="60"/>
      <c r="N138" s="59">
        <v>180</v>
      </c>
      <c r="O138" s="9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90"/>
      <c r="Q138" s="90"/>
      <c r="R138" s="90"/>
      <c r="S138" s="90"/>
      <c r="T138" s="61"/>
      <c r="U138" s="61"/>
      <c r="V138" s="62" t="s">
        <v>66</v>
      </c>
      <c r="W138" s="63">
        <v>0</v>
      </c>
      <c r="X138" s="64">
        <f>IFERROR(IF(W138="","",W138),"")</f>
        <v>0</v>
      </c>
      <c r="Y138" s="65">
        <f>IFERROR(IF(W138="","",W138*0.00936),"")</f>
        <v>0</v>
      </c>
      <c r="Z138" s="66"/>
      <c r="AA138" s="67"/>
      <c r="AE138" s="68"/>
      <c r="BB138" s="69" t="s">
        <v>75</v>
      </c>
      <c r="BL138" s="68">
        <f>IFERROR(W138*I138,"0")</f>
        <v>0</v>
      </c>
      <c r="BM138" s="68">
        <f>IFERROR(X138*I138,"0")</f>
        <v>0</v>
      </c>
      <c r="BN138" s="68">
        <f>IFERROR(W138/J138,"0")</f>
        <v>0</v>
      </c>
      <c r="BO138" s="68">
        <f>IFERROR(X138/J138,"0")</f>
        <v>0</v>
      </c>
    </row>
    <row r="139" spans="1:67" hidden="1" x14ac:dyDescent="0.2">
      <c r="A139" s="88"/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9" t="s">
        <v>67</v>
      </c>
      <c r="P139" s="89"/>
      <c r="Q139" s="89"/>
      <c r="R139" s="89"/>
      <c r="S139" s="89"/>
      <c r="T139" s="89"/>
      <c r="U139" s="89"/>
      <c r="V139" s="70" t="s">
        <v>66</v>
      </c>
      <c r="W139" s="71">
        <f>IFERROR(SUM(W138:W138),"0")</f>
        <v>0</v>
      </c>
      <c r="X139" s="71">
        <f>IFERROR(SUM(X138:X138),"0")</f>
        <v>0</v>
      </c>
      <c r="Y139" s="71">
        <f>IFERROR(IF(Y138="",0,Y138),"0")</f>
        <v>0</v>
      </c>
      <c r="Z139" s="72"/>
      <c r="AA139" s="72"/>
    </row>
    <row r="140" spans="1:67" hidden="1" x14ac:dyDescent="0.2">
      <c r="A140" s="88"/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8"/>
      <c r="M140" s="88"/>
      <c r="N140" s="88"/>
      <c r="O140" s="89" t="s">
        <v>67</v>
      </c>
      <c r="P140" s="89"/>
      <c r="Q140" s="89"/>
      <c r="R140" s="89"/>
      <c r="S140" s="89"/>
      <c r="T140" s="89"/>
      <c r="U140" s="89"/>
      <c r="V140" s="70" t="s">
        <v>68</v>
      </c>
      <c r="W140" s="71">
        <f>IFERROR(SUMPRODUCT(W138:W138*H138:H138),"0")</f>
        <v>0</v>
      </c>
      <c r="X140" s="71">
        <f>IFERROR(SUMPRODUCT(X138:X138*H138:H138),"0")</f>
        <v>0</v>
      </c>
      <c r="Y140" s="70"/>
      <c r="Z140" s="72"/>
      <c r="AA140" s="72"/>
    </row>
    <row r="141" spans="1:67" ht="27.75" hidden="1" customHeight="1" x14ac:dyDescent="0.2">
      <c r="A141" s="93" t="s">
        <v>203</v>
      </c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53"/>
      <c r="AA141" s="53"/>
    </row>
    <row r="142" spans="1:67" ht="16.5" hidden="1" customHeight="1" x14ac:dyDescent="0.25">
      <c r="A142" s="92" t="s">
        <v>204</v>
      </c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54"/>
      <c r="AA142" s="54"/>
    </row>
    <row r="143" spans="1:67" ht="14.25" hidden="1" customHeight="1" x14ac:dyDescent="0.25">
      <c r="A143" s="91" t="s">
        <v>129</v>
      </c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55"/>
      <c r="AA143" s="55"/>
    </row>
    <row r="144" spans="1:67" ht="16.5" hidden="1" customHeight="1" x14ac:dyDescent="0.25">
      <c r="A144" s="56" t="s">
        <v>205</v>
      </c>
      <c r="B144" s="56" t="s">
        <v>206</v>
      </c>
      <c r="C144" s="57">
        <v>4301135317</v>
      </c>
      <c r="D144" s="86">
        <v>4607111039057</v>
      </c>
      <c r="E144" s="86"/>
      <c r="F144" s="58">
        <v>1.8</v>
      </c>
      <c r="G144" s="59">
        <v>1</v>
      </c>
      <c r="H144" s="58">
        <v>1.8</v>
      </c>
      <c r="I144" s="58">
        <v>1.9</v>
      </c>
      <c r="J144" s="59">
        <v>234</v>
      </c>
      <c r="K144" s="59" t="s">
        <v>125</v>
      </c>
      <c r="L144" s="60" t="s">
        <v>65</v>
      </c>
      <c r="M144" s="60"/>
      <c r="N144" s="59">
        <v>180</v>
      </c>
      <c r="O144" s="87" t="s">
        <v>207</v>
      </c>
      <c r="P144" s="87"/>
      <c r="Q144" s="87"/>
      <c r="R144" s="87"/>
      <c r="S144" s="87"/>
      <c r="T144" s="61"/>
      <c r="U144" s="61"/>
      <c r="V144" s="62" t="s">
        <v>66</v>
      </c>
      <c r="W144" s="63">
        <v>0</v>
      </c>
      <c r="X144" s="64">
        <f>IFERROR(IF(W144="","",W144),"")</f>
        <v>0</v>
      </c>
      <c r="Y144" s="65">
        <f>IFERROR(IF(W144="","",W144*0.00502),"")</f>
        <v>0</v>
      </c>
      <c r="Z144" s="66"/>
      <c r="AA144" s="67"/>
      <c r="AE144" s="68"/>
      <c r="BB144" s="69" t="s">
        <v>75</v>
      </c>
      <c r="BL144" s="68">
        <f>IFERROR(W144*I144,"0")</f>
        <v>0</v>
      </c>
      <c r="BM144" s="68">
        <f>IFERROR(X144*I144,"0")</f>
        <v>0</v>
      </c>
      <c r="BN144" s="68">
        <f>IFERROR(W144/J144,"0")</f>
        <v>0</v>
      </c>
      <c r="BO144" s="68">
        <f>IFERROR(X144/J144,"0")</f>
        <v>0</v>
      </c>
    </row>
    <row r="145" spans="1:67" hidden="1" x14ac:dyDescent="0.2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8"/>
      <c r="M145" s="88"/>
      <c r="N145" s="88"/>
      <c r="O145" s="89" t="s">
        <v>67</v>
      </c>
      <c r="P145" s="89"/>
      <c r="Q145" s="89"/>
      <c r="R145" s="89"/>
      <c r="S145" s="89"/>
      <c r="T145" s="89"/>
      <c r="U145" s="89"/>
      <c r="V145" s="70" t="s">
        <v>66</v>
      </c>
      <c r="W145" s="71">
        <f>IFERROR(SUM(W144:W144),"0")</f>
        <v>0</v>
      </c>
      <c r="X145" s="71">
        <f>IFERROR(SUM(X144:X144),"0")</f>
        <v>0</v>
      </c>
      <c r="Y145" s="71">
        <f>IFERROR(IF(Y144="",0,Y144),"0")</f>
        <v>0</v>
      </c>
      <c r="Z145" s="72"/>
      <c r="AA145" s="72"/>
    </row>
    <row r="146" spans="1:67" hidden="1" x14ac:dyDescent="0.2">
      <c r="A146" s="88"/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8"/>
      <c r="M146" s="88"/>
      <c r="N146" s="88"/>
      <c r="O146" s="89" t="s">
        <v>67</v>
      </c>
      <c r="P146" s="89"/>
      <c r="Q146" s="89"/>
      <c r="R146" s="89"/>
      <c r="S146" s="89"/>
      <c r="T146" s="89"/>
      <c r="U146" s="89"/>
      <c r="V146" s="70" t="s">
        <v>68</v>
      </c>
      <c r="W146" s="71">
        <f>IFERROR(SUMPRODUCT(W144:W144*H144:H144),"0")</f>
        <v>0</v>
      </c>
      <c r="X146" s="71">
        <f>IFERROR(SUMPRODUCT(X144:X144*H144:H144),"0")</f>
        <v>0</v>
      </c>
      <c r="Y146" s="70"/>
      <c r="Z146" s="72"/>
      <c r="AA146" s="72"/>
    </row>
    <row r="147" spans="1:67" ht="16.5" hidden="1" customHeight="1" x14ac:dyDescent="0.25">
      <c r="A147" s="92" t="s">
        <v>208</v>
      </c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54"/>
      <c r="AA147" s="54"/>
    </row>
    <row r="148" spans="1:67" ht="14.25" hidden="1" customHeight="1" x14ac:dyDescent="0.25">
      <c r="A148" s="91" t="s">
        <v>193</v>
      </c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55"/>
      <c r="AA148" s="55"/>
    </row>
    <row r="149" spans="1:67" ht="16.5" customHeight="1" x14ac:dyDescent="0.25">
      <c r="A149" s="56" t="s">
        <v>209</v>
      </c>
      <c r="B149" s="56" t="s">
        <v>210</v>
      </c>
      <c r="C149" s="57">
        <v>4301071010</v>
      </c>
      <c r="D149" s="86">
        <v>4607111037701</v>
      </c>
      <c r="E149" s="86"/>
      <c r="F149" s="58">
        <v>5</v>
      </c>
      <c r="G149" s="59">
        <v>1</v>
      </c>
      <c r="H149" s="58">
        <v>5</v>
      </c>
      <c r="I149" s="58">
        <v>5.2</v>
      </c>
      <c r="J149" s="59">
        <v>144</v>
      </c>
      <c r="K149" s="59" t="s">
        <v>64</v>
      </c>
      <c r="L149" s="60" t="s">
        <v>65</v>
      </c>
      <c r="M149" s="60"/>
      <c r="N149" s="59">
        <v>180</v>
      </c>
      <c r="O149" s="9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90"/>
      <c r="Q149" s="90"/>
      <c r="R149" s="90"/>
      <c r="S149" s="90"/>
      <c r="T149" s="61"/>
      <c r="U149" s="61"/>
      <c r="V149" s="62" t="s">
        <v>66</v>
      </c>
      <c r="W149" s="63">
        <v>12</v>
      </c>
      <c r="X149" s="64">
        <f>IFERROR(IF(W149="","",W149),"")</f>
        <v>12</v>
      </c>
      <c r="Y149" s="65">
        <f>IFERROR(IF(W149="","",W149*0.00866),"")</f>
        <v>0.10391999999999998</v>
      </c>
      <c r="Z149" s="66"/>
      <c r="AA149" s="67"/>
      <c r="AE149" s="68"/>
      <c r="BB149" s="69" t="s">
        <v>75</v>
      </c>
      <c r="BL149" s="68">
        <f>IFERROR(W149*I149,"0")</f>
        <v>62.400000000000006</v>
      </c>
      <c r="BM149" s="68">
        <f>IFERROR(X149*I149,"0")</f>
        <v>62.400000000000006</v>
      </c>
      <c r="BN149" s="68">
        <f>IFERROR(W149/J149,"0")</f>
        <v>8.3333333333333329E-2</v>
      </c>
      <c r="BO149" s="68">
        <f>IFERROR(X149/J149,"0")</f>
        <v>8.3333333333333329E-2</v>
      </c>
    </row>
    <row r="150" spans="1:67" x14ac:dyDescent="0.2">
      <c r="A150" s="88"/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8"/>
      <c r="M150" s="88"/>
      <c r="N150" s="88"/>
      <c r="O150" s="89" t="s">
        <v>67</v>
      </c>
      <c r="P150" s="89"/>
      <c r="Q150" s="89"/>
      <c r="R150" s="89"/>
      <c r="S150" s="89"/>
      <c r="T150" s="89"/>
      <c r="U150" s="89"/>
      <c r="V150" s="70" t="s">
        <v>66</v>
      </c>
      <c r="W150" s="71">
        <f>IFERROR(SUM(W149:W149),"0")</f>
        <v>12</v>
      </c>
      <c r="X150" s="71">
        <f>IFERROR(SUM(X149:X149),"0")</f>
        <v>12</v>
      </c>
      <c r="Y150" s="71">
        <f>IFERROR(IF(Y149="",0,Y149),"0")</f>
        <v>0.10391999999999998</v>
      </c>
      <c r="Z150" s="72"/>
      <c r="AA150" s="72"/>
    </row>
    <row r="151" spans="1:67" x14ac:dyDescent="0.2">
      <c r="A151" s="88"/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8"/>
      <c r="M151" s="88"/>
      <c r="N151" s="88"/>
      <c r="O151" s="89" t="s">
        <v>67</v>
      </c>
      <c r="P151" s="89"/>
      <c r="Q151" s="89"/>
      <c r="R151" s="89"/>
      <c r="S151" s="89"/>
      <c r="T151" s="89"/>
      <c r="U151" s="89"/>
      <c r="V151" s="70" t="s">
        <v>68</v>
      </c>
      <c r="W151" s="71">
        <f>IFERROR(SUMPRODUCT(W149:W149*H149:H149),"0")</f>
        <v>60</v>
      </c>
      <c r="X151" s="71">
        <f>IFERROR(SUMPRODUCT(X149:X149*H149:H149),"0")</f>
        <v>60</v>
      </c>
      <c r="Y151" s="70"/>
      <c r="Z151" s="72"/>
      <c r="AA151" s="72"/>
    </row>
    <row r="152" spans="1:67" ht="16.5" hidden="1" customHeight="1" x14ac:dyDescent="0.25">
      <c r="A152" s="92" t="s">
        <v>211</v>
      </c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54"/>
      <c r="AA152" s="54"/>
    </row>
    <row r="153" spans="1:67" ht="14.25" hidden="1" customHeight="1" x14ac:dyDescent="0.25">
      <c r="A153" s="91" t="s">
        <v>61</v>
      </c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55"/>
      <c r="AA153" s="55"/>
    </row>
    <row r="154" spans="1:67" ht="16.5" hidden="1" customHeight="1" x14ac:dyDescent="0.25">
      <c r="A154" s="56" t="s">
        <v>212</v>
      </c>
      <c r="B154" s="56" t="s">
        <v>213</v>
      </c>
      <c r="C154" s="57">
        <v>4301071026</v>
      </c>
      <c r="D154" s="86">
        <v>4607111036384</v>
      </c>
      <c r="E154" s="86"/>
      <c r="F154" s="58">
        <v>1</v>
      </c>
      <c r="G154" s="59">
        <v>5</v>
      </c>
      <c r="H154" s="58">
        <v>5</v>
      </c>
      <c r="I154" s="58">
        <v>5.2530000000000001</v>
      </c>
      <c r="J154" s="59">
        <v>144</v>
      </c>
      <c r="K154" s="59" t="s">
        <v>64</v>
      </c>
      <c r="L154" s="60" t="s">
        <v>65</v>
      </c>
      <c r="M154" s="60"/>
      <c r="N154" s="59">
        <v>180</v>
      </c>
      <c r="O154" s="87" t="s">
        <v>214</v>
      </c>
      <c r="P154" s="87"/>
      <c r="Q154" s="87"/>
      <c r="R154" s="87"/>
      <c r="S154" s="87"/>
      <c r="T154" s="61"/>
      <c r="U154" s="61"/>
      <c r="V154" s="62" t="s">
        <v>66</v>
      </c>
      <c r="W154" s="63">
        <v>0</v>
      </c>
      <c r="X154" s="64">
        <f>IFERROR(IF(W154="","",W154),"")</f>
        <v>0</v>
      </c>
      <c r="Y154" s="65">
        <f>IFERROR(IF(W154="","",W154*0.00866),"")</f>
        <v>0</v>
      </c>
      <c r="Z154" s="66"/>
      <c r="AA154" s="67"/>
      <c r="AE154" s="68"/>
      <c r="BB154" s="69" t="s">
        <v>1</v>
      </c>
      <c r="BL154" s="68">
        <f>IFERROR(W154*I154,"0")</f>
        <v>0</v>
      </c>
      <c r="BM154" s="68">
        <f>IFERROR(X154*I154,"0")</f>
        <v>0</v>
      </c>
      <c r="BN154" s="68">
        <f>IFERROR(W154/J154,"0")</f>
        <v>0</v>
      </c>
      <c r="BO154" s="68">
        <f>IFERROR(X154/J154,"0")</f>
        <v>0</v>
      </c>
    </row>
    <row r="155" spans="1:67" ht="27" hidden="1" customHeight="1" x14ac:dyDescent="0.25">
      <c r="A155" s="56" t="s">
        <v>215</v>
      </c>
      <c r="B155" s="56" t="s">
        <v>216</v>
      </c>
      <c r="C155" s="57">
        <v>4301070956</v>
      </c>
      <c r="D155" s="86">
        <v>4640242180250</v>
      </c>
      <c r="E155" s="86"/>
      <c r="F155" s="58">
        <v>5</v>
      </c>
      <c r="G155" s="59">
        <v>1</v>
      </c>
      <c r="H155" s="58">
        <v>5</v>
      </c>
      <c r="I155" s="58">
        <v>5.2131999999999996</v>
      </c>
      <c r="J155" s="59">
        <v>144</v>
      </c>
      <c r="K155" s="59" t="s">
        <v>64</v>
      </c>
      <c r="L155" s="60" t="s">
        <v>65</v>
      </c>
      <c r="M155" s="60"/>
      <c r="N155" s="59">
        <v>180</v>
      </c>
      <c r="O155" s="87" t="s">
        <v>217</v>
      </c>
      <c r="P155" s="87"/>
      <c r="Q155" s="87"/>
      <c r="R155" s="87"/>
      <c r="S155" s="87"/>
      <c r="T155" s="61"/>
      <c r="U155" s="61"/>
      <c r="V155" s="62" t="s">
        <v>66</v>
      </c>
      <c r="W155" s="63">
        <v>0</v>
      </c>
      <c r="X155" s="64">
        <f>IFERROR(IF(W155="","",W155),"")</f>
        <v>0</v>
      </c>
      <c r="Y155" s="65">
        <f>IFERROR(IF(W155="","",W155*0.00866),"")</f>
        <v>0</v>
      </c>
      <c r="Z155" s="66"/>
      <c r="AA155" s="67"/>
      <c r="AE155" s="68"/>
      <c r="BB155" s="69" t="s">
        <v>1</v>
      </c>
      <c r="BL155" s="68">
        <f>IFERROR(W155*I155,"0")</f>
        <v>0</v>
      </c>
      <c r="BM155" s="68">
        <f>IFERROR(X155*I155,"0")</f>
        <v>0</v>
      </c>
      <c r="BN155" s="68">
        <f>IFERROR(W155/J155,"0")</f>
        <v>0</v>
      </c>
      <c r="BO155" s="68">
        <f>IFERROR(X155/J155,"0")</f>
        <v>0</v>
      </c>
    </row>
    <row r="156" spans="1:67" ht="27" hidden="1" customHeight="1" x14ac:dyDescent="0.25">
      <c r="A156" s="56" t="s">
        <v>218</v>
      </c>
      <c r="B156" s="56" t="s">
        <v>219</v>
      </c>
      <c r="C156" s="57">
        <v>4301071028</v>
      </c>
      <c r="D156" s="86">
        <v>4607111036216</v>
      </c>
      <c r="E156" s="86"/>
      <c r="F156" s="58">
        <v>1</v>
      </c>
      <c r="G156" s="59">
        <v>5</v>
      </c>
      <c r="H156" s="58">
        <v>5</v>
      </c>
      <c r="I156" s="58">
        <v>5.266</v>
      </c>
      <c r="J156" s="59">
        <v>144</v>
      </c>
      <c r="K156" s="59" t="s">
        <v>64</v>
      </c>
      <c r="L156" s="60" t="s">
        <v>65</v>
      </c>
      <c r="M156" s="60"/>
      <c r="N156" s="59">
        <v>180</v>
      </c>
      <c r="O156" s="9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90"/>
      <c r="Q156" s="90"/>
      <c r="R156" s="90"/>
      <c r="S156" s="90"/>
      <c r="T156" s="61"/>
      <c r="U156" s="61"/>
      <c r="V156" s="62" t="s">
        <v>66</v>
      </c>
      <c r="W156" s="63">
        <v>0</v>
      </c>
      <c r="X156" s="64">
        <f>IFERROR(IF(W156="","",W156),"")</f>
        <v>0</v>
      </c>
      <c r="Y156" s="65">
        <f>IFERROR(IF(W156="","",W156*0.00866),"")</f>
        <v>0</v>
      </c>
      <c r="Z156" s="66"/>
      <c r="AA156" s="67"/>
      <c r="AE156" s="68"/>
      <c r="BB156" s="69" t="s">
        <v>1</v>
      </c>
      <c r="BL156" s="68">
        <f>IFERROR(W156*I156,"0")</f>
        <v>0</v>
      </c>
      <c r="BM156" s="68">
        <f>IFERROR(X156*I156,"0")</f>
        <v>0</v>
      </c>
      <c r="BN156" s="68">
        <f>IFERROR(W156/J156,"0")</f>
        <v>0</v>
      </c>
      <c r="BO156" s="68">
        <f>IFERROR(X156/J156,"0")</f>
        <v>0</v>
      </c>
    </row>
    <row r="157" spans="1:67" ht="27" hidden="1" customHeight="1" x14ac:dyDescent="0.25">
      <c r="A157" s="56" t="s">
        <v>220</v>
      </c>
      <c r="B157" s="56" t="s">
        <v>221</v>
      </c>
      <c r="C157" s="57">
        <v>4301071027</v>
      </c>
      <c r="D157" s="86">
        <v>4607111036278</v>
      </c>
      <c r="E157" s="86"/>
      <c r="F157" s="58">
        <v>1</v>
      </c>
      <c r="G157" s="59">
        <v>5</v>
      </c>
      <c r="H157" s="58">
        <v>5</v>
      </c>
      <c r="I157" s="58">
        <v>5.2830000000000004</v>
      </c>
      <c r="J157" s="59">
        <v>84</v>
      </c>
      <c r="K157" s="59" t="s">
        <v>64</v>
      </c>
      <c r="L157" s="60" t="s">
        <v>65</v>
      </c>
      <c r="M157" s="60"/>
      <c r="N157" s="59">
        <v>180</v>
      </c>
      <c r="O157" s="87" t="s">
        <v>222</v>
      </c>
      <c r="P157" s="87"/>
      <c r="Q157" s="87"/>
      <c r="R157" s="87"/>
      <c r="S157" s="87"/>
      <c r="T157" s="61"/>
      <c r="U157" s="61"/>
      <c r="V157" s="62" t="s">
        <v>66</v>
      </c>
      <c r="W157" s="63">
        <v>0</v>
      </c>
      <c r="X157" s="64">
        <f>IFERROR(IF(W157="","",W157),"")</f>
        <v>0</v>
      </c>
      <c r="Y157" s="65">
        <f>IFERROR(IF(W157="","",W157*0.0155),"")</f>
        <v>0</v>
      </c>
      <c r="Z157" s="66"/>
      <c r="AA157" s="67"/>
      <c r="AE157" s="68"/>
      <c r="BB157" s="69" t="s">
        <v>1</v>
      </c>
      <c r="BL157" s="68">
        <f>IFERROR(W157*I157,"0")</f>
        <v>0</v>
      </c>
      <c r="BM157" s="68">
        <f>IFERROR(X157*I157,"0")</f>
        <v>0</v>
      </c>
      <c r="BN157" s="68">
        <f>IFERROR(W157/J157,"0")</f>
        <v>0</v>
      </c>
      <c r="BO157" s="68">
        <f>IFERROR(X157/J157,"0")</f>
        <v>0</v>
      </c>
    </row>
    <row r="158" spans="1:67" hidden="1" x14ac:dyDescent="0.2">
      <c r="A158" s="88"/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9" t="s">
        <v>67</v>
      </c>
      <c r="P158" s="89"/>
      <c r="Q158" s="89"/>
      <c r="R158" s="89"/>
      <c r="S158" s="89"/>
      <c r="T158" s="89"/>
      <c r="U158" s="89"/>
      <c r="V158" s="70" t="s">
        <v>66</v>
      </c>
      <c r="W158" s="71">
        <f>IFERROR(SUM(W154:W157),"0")</f>
        <v>0</v>
      </c>
      <c r="X158" s="71">
        <f>IFERROR(SUM(X154:X157),"0")</f>
        <v>0</v>
      </c>
      <c r="Y158" s="71">
        <f>IFERROR(IF(Y154="",0,Y154),"0")+IFERROR(IF(Y155="",0,Y155),"0")+IFERROR(IF(Y156="",0,Y156),"0")+IFERROR(IF(Y157="",0,Y157),"0")</f>
        <v>0</v>
      </c>
      <c r="Z158" s="72"/>
      <c r="AA158" s="72"/>
    </row>
    <row r="159" spans="1:67" hidden="1" x14ac:dyDescent="0.2">
      <c r="A159" s="88"/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9" t="s">
        <v>67</v>
      </c>
      <c r="P159" s="89"/>
      <c r="Q159" s="89"/>
      <c r="R159" s="89"/>
      <c r="S159" s="89"/>
      <c r="T159" s="89"/>
      <c r="U159" s="89"/>
      <c r="V159" s="70" t="s">
        <v>68</v>
      </c>
      <c r="W159" s="71">
        <f>IFERROR(SUMPRODUCT(W154:W157*H154:H157),"0")</f>
        <v>0</v>
      </c>
      <c r="X159" s="71">
        <f>IFERROR(SUMPRODUCT(X154:X157*H154:H157),"0")</f>
        <v>0</v>
      </c>
      <c r="Y159" s="70"/>
      <c r="Z159" s="72"/>
      <c r="AA159" s="72"/>
    </row>
    <row r="160" spans="1:67" ht="14.25" hidden="1" customHeight="1" x14ac:dyDescent="0.25">
      <c r="A160" s="91" t="s">
        <v>223</v>
      </c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55"/>
      <c r="AA160" s="55"/>
    </row>
    <row r="161" spans="1:67" ht="27" hidden="1" customHeight="1" x14ac:dyDescent="0.25">
      <c r="A161" s="56" t="s">
        <v>224</v>
      </c>
      <c r="B161" s="56" t="s">
        <v>225</v>
      </c>
      <c r="C161" s="57">
        <v>4301080153</v>
      </c>
      <c r="D161" s="86">
        <v>4607111036827</v>
      </c>
      <c r="E161" s="86"/>
      <c r="F161" s="58">
        <v>1</v>
      </c>
      <c r="G161" s="59">
        <v>5</v>
      </c>
      <c r="H161" s="58">
        <v>5</v>
      </c>
      <c r="I161" s="58">
        <v>5.2</v>
      </c>
      <c r="J161" s="59">
        <v>144</v>
      </c>
      <c r="K161" s="59" t="s">
        <v>64</v>
      </c>
      <c r="L161" s="60" t="s">
        <v>65</v>
      </c>
      <c r="M161" s="60"/>
      <c r="N161" s="59">
        <v>90</v>
      </c>
      <c r="O161" s="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90"/>
      <c r="Q161" s="90"/>
      <c r="R161" s="90"/>
      <c r="S161" s="90"/>
      <c r="T161" s="61"/>
      <c r="U161" s="61"/>
      <c r="V161" s="62" t="s">
        <v>66</v>
      </c>
      <c r="W161" s="63">
        <v>0</v>
      </c>
      <c r="X161" s="64">
        <f>IFERROR(IF(W161="","",W161),"")</f>
        <v>0</v>
      </c>
      <c r="Y161" s="65">
        <f>IFERROR(IF(W161="","",W161*0.00866),"")</f>
        <v>0</v>
      </c>
      <c r="Z161" s="66"/>
      <c r="AA161" s="67"/>
      <c r="AE161" s="68"/>
      <c r="BB161" s="69" t="s">
        <v>1</v>
      </c>
      <c r="BL161" s="68">
        <f>IFERROR(W161*I161,"0")</f>
        <v>0</v>
      </c>
      <c r="BM161" s="68">
        <f>IFERROR(X161*I161,"0")</f>
        <v>0</v>
      </c>
      <c r="BN161" s="68">
        <f>IFERROR(W161/J161,"0")</f>
        <v>0</v>
      </c>
      <c r="BO161" s="68">
        <f>IFERROR(X161/J161,"0")</f>
        <v>0</v>
      </c>
    </row>
    <row r="162" spans="1:67" ht="27" hidden="1" customHeight="1" x14ac:dyDescent="0.25">
      <c r="A162" s="56" t="s">
        <v>226</v>
      </c>
      <c r="B162" s="56" t="s">
        <v>227</v>
      </c>
      <c r="C162" s="57">
        <v>4301080154</v>
      </c>
      <c r="D162" s="86">
        <v>4607111036834</v>
      </c>
      <c r="E162" s="86"/>
      <c r="F162" s="58">
        <v>1</v>
      </c>
      <c r="G162" s="59">
        <v>5</v>
      </c>
      <c r="H162" s="58">
        <v>5</v>
      </c>
      <c r="I162" s="58">
        <v>5.2530000000000001</v>
      </c>
      <c r="J162" s="59">
        <v>144</v>
      </c>
      <c r="K162" s="59" t="s">
        <v>64</v>
      </c>
      <c r="L162" s="60" t="s">
        <v>65</v>
      </c>
      <c r="M162" s="60"/>
      <c r="N162" s="59">
        <v>90</v>
      </c>
      <c r="O162" s="9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90"/>
      <c r="Q162" s="90"/>
      <c r="R162" s="90"/>
      <c r="S162" s="90"/>
      <c r="T162" s="61"/>
      <c r="U162" s="61"/>
      <c r="V162" s="62" t="s">
        <v>66</v>
      </c>
      <c r="W162" s="63">
        <v>0</v>
      </c>
      <c r="X162" s="64">
        <f>IFERROR(IF(W162="","",W162),"")</f>
        <v>0</v>
      </c>
      <c r="Y162" s="65">
        <f>IFERROR(IF(W162="","",W162*0.00866),"")</f>
        <v>0</v>
      </c>
      <c r="Z162" s="66"/>
      <c r="AA162" s="67"/>
      <c r="AE162" s="68"/>
      <c r="BB162" s="69" t="s">
        <v>1</v>
      </c>
      <c r="BL162" s="68">
        <f>IFERROR(W162*I162,"0")</f>
        <v>0</v>
      </c>
      <c r="BM162" s="68">
        <f>IFERROR(X162*I162,"0")</f>
        <v>0</v>
      </c>
      <c r="BN162" s="68">
        <f>IFERROR(W162/J162,"0")</f>
        <v>0</v>
      </c>
      <c r="BO162" s="68">
        <f>IFERROR(X162/J162,"0")</f>
        <v>0</v>
      </c>
    </row>
    <row r="163" spans="1:67" hidden="1" x14ac:dyDescent="0.2">
      <c r="A163" s="88"/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8"/>
      <c r="M163" s="88"/>
      <c r="N163" s="88"/>
      <c r="O163" s="89" t="s">
        <v>67</v>
      </c>
      <c r="P163" s="89"/>
      <c r="Q163" s="89"/>
      <c r="R163" s="89"/>
      <c r="S163" s="89"/>
      <c r="T163" s="89"/>
      <c r="U163" s="89"/>
      <c r="V163" s="70" t="s">
        <v>66</v>
      </c>
      <c r="W163" s="71">
        <f>IFERROR(SUM(W161:W162),"0")</f>
        <v>0</v>
      </c>
      <c r="X163" s="71">
        <f>IFERROR(SUM(X161:X162),"0")</f>
        <v>0</v>
      </c>
      <c r="Y163" s="71">
        <f>IFERROR(IF(Y161="",0,Y161),"0")+IFERROR(IF(Y162="",0,Y162),"0")</f>
        <v>0</v>
      </c>
      <c r="Z163" s="72"/>
      <c r="AA163" s="72"/>
    </row>
    <row r="164" spans="1:67" hidden="1" x14ac:dyDescent="0.2">
      <c r="A164" s="88"/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9" t="s">
        <v>67</v>
      </c>
      <c r="P164" s="89"/>
      <c r="Q164" s="89"/>
      <c r="R164" s="89"/>
      <c r="S164" s="89"/>
      <c r="T164" s="89"/>
      <c r="U164" s="89"/>
      <c r="V164" s="70" t="s">
        <v>68</v>
      </c>
      <c r="W164" s="71">
        <f>IFERROR(SUMPRODUCT(W161:W162*H161:H162),"0")</f>
        <v>0</v>
      </c>
      <c r="X164" s="71">
        <f>IFERROR(SUMPRODUCT(X161:X162*H161:H162),"0")</f>
        <v>0</v>
      </c>
      <c r="Y164" s="70"/>
      <c r="Z164" s="72"/>
      <c r="AA164" s="72"/>
    </row>
    <row r="165" spans="1:67" ht="27.75" hidden="1" customHeight="1" x14ac:dyDescent="0.2">
      <c r="A165" s="93" t="s">
        <v>228</v>
      </c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53"/>
      <c r="AA165" s="53"/>
    </row>
    <row r="166" spans="1:67" ht="16.5" hidden="1" customHeight="1" x14ac:dyDescent="0.25">
      <c r="A166" s="92" t="s">
        <v>229</v>
      </c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54"/>
      <c r="AA166" s="54"/>
    </row>
    <row r="167" spans="1:67" ht="14.25" hidden="1" customHeight="1" x14ac:dyDescent="0.25">
      <c r="A167" s="91" t="s">
        <v>71</v>
      </c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55"/>
      <c r="AA167" s="55"/>
    </row>
    <row r="168" spans="1:67" ht="16.5" customHeight="1" x14ac:dyDescent="0.25">
      <c r="A168" s="56" t="s">
        <v>230</v>
      </c>
      <c r="B168" s="56" t="s">
        <v>231</v>
      </c>
      <c r="C168" s="57">
        <v>4301132097</v>
      </c>
      <c r="D168" s="86">
        <v>4607111035721</v>
      </c>
      <c r="E168" s="86"/>
      <c r="F168" s="58">
        <v>0.25</v>
      </c>
      <c r="G168" s="59">
        <v>12</v>
      </c>
      <c r="H168" s="58">
        <v>3</v>
      </c>
      <c r="I168" s="58">
        <v>3.3879999999999999</v>
      </c>
      <c r="J168" s="59">
        <v>70</v>
      </c>
      <c r="K168" s="59" t="s">
        <v>74</v>
      </c>
      <c r="L168" s="60" t="s">
        <v>65</v>
      </c>
      <c r="M168" s="60"/>
      <c r="N168" s="59">
        <v>365</v>
      </c>
      <c r="O168" s="9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90"/>
      <c r="Q168" s="90"/>
      <c r="R168" s="90"/>
      <c r="S168" s="90"/>
      <c r="T168" s="61"/>
      <c r="U168" s="61"/>
      <c r="V168" s="62" t="s">
        <v>66</v>
      </c>
      <c r="W168" s="63">
        <v>28</v>
      </c>
      <c r="X168" s="64">
        <f>IFERROR(IF(W168="","",W168),"")</f>
        <v>28</v>
      </c>
      <c r="Y168" s="65">
        <f>IFERROR(IF(W168="","",W168*0.01788),"")</f>
        <v>0.50063999999999997</v>
      </c>
      <c r="Z168" s="66"/>
      <c r="AA168" s="67"/>
      <c r="AE168" s="68"/>
      <c r="BB168" s="69" t="s">
        <v>75</v>
      </c>
      <c r="BL168" s="68">
        <f>IFERROR(W168*I168,"0")</f>
        <v>94.864000000000004</v>
      </c>
      <c r="BM168" s="68">
        <f>IFERROR(X168*I168,"0")</f>
        <v>94.864000000000004</v>
      </c>
      <c r="BN168" s="68">
        <f>IFERROR(W168/J168,"0")</f>
        <v>0.4</v>
      </c>
      <c r="BO168" s="68">
        <f>IFERROR(X168/J168,"0")</f>
        <v>0.4</v>
      </c>
    </row>
    <row r="169" spans="1:67" ht="27" customHeight="1" x14ac:dyDescent="0.25">
      <c r="A169" s="56" t="s">
        <v>232</v>
      </c>
      <c r="B169" s="56" t="s">
        <v>233</v>
      </c>
      <c r="C169" s="57">
        <v>4301132100</v>
      </c>
      <c r="D169" s="86">
        <v>4607111035691</v>
      </c>
      <c r="E169" s="86"/>
      <c r="F169" s="58">
        <v>0.25</v>
      </c>
      <c r="G169" s="59">
        <v>12</v>
      </c>
      <c r="H169" s="58">
        <v>3</v>
      </c>
      <c r="I169" s="58">
        <v>3.3879999999999999</v>
      </c>
      <c r="J169" s="59">
        <v>70</v>
      </c>
      <c r="K169" s="59" t="s">
        <v>74</v>
      </c>
      <c r="L169" s="60" t="s">
        <v>65</v>
      </c>
      <c r="M169" s="60"/>
      <c r="N169" s="59">
        <v>365</v>
      </c>
      <c r="O169" s="9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90"/>
      <c r="Q169" s="90"/>
      <c r="R169" s="90"/>
      <c r="S169" s="90"/>
      <c r="T169" s="61"/>
      <c r="U169" s="61"/>
      <c r="V169" s="62" t="s">
        <v>66</v>
      </c>
      <c r="W169" s="63">
        <v>28</v>
      </c>
      <c r="X169" s="64">
        <f>IFERROR(IF(W169="","",W169),"")</f>
        <v>28</v>
      </c>
      <c r="Y169" s="65">
        <f>IFERROR(IF(W169="","",W169*0.01788),"")</f>
        <v>0.50063999999999997</v>
      </c>
      <c r="Z169" s="66"/>
      <c r="AA169" s="67"/>
      <c r="AE169" s="68"/>
      <c r="BB169" s="69" t="s">
        <v>75</v>
      </c>
      <c r="BL169" s="68">
        <f>IFERROR(W169*I169,"0")</f>
        <v>94.864000000000004</v>
      </c>
      <c r="BM169" s="68">
        <f>IFERROR(X169*I169,"0")</f>
        <v>94.864000000000004</v>
      </c>
      <c r="BN169" s="68">
        <f>IFERROR(W169/J169,"0")</f>
        <v>0.4</v>
      </c>
      <c r="BO169" s="68">
        <f>IFERROR(X169/J169,"0")</f>
        <v>0.4</v>
      </c>
    </row>
    <row r="170" spans="1:67" x14ac:dyDescent="0.2">
      <c r="A170" s="88"/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/>
      <c r="N170" s="88"/>
      <c r="O170" s="89" t="s">
        <v>67</v>
      </c>
      <c r="P170" s="89"/>
      <c r="Q170" s="89"/>
      <c r="R170" s="89"/>
      <c r="S170" s="89"/>
      <c r="T170" s="89"/>
      <c r="U170" s="89"/>
      <c r="V170" s="70" t="s">
        <v>66</v>
      </c>
      <c r="W170" s="71">
        <f>IFERROR(SUM(W168:W169),"0")</f>
        <v>56</v>
      </c>
      <c r="X170" s="71">
        <f>IFERROR(SUM(X168:X169),"0")</f>
        <v>56</v>
      </c>
      <c r="Y170" s="71">
        <f>IFERROR(IF(Y168="",0,Y168),"0")+IFERROR(IF(Y169="",0,Y169),"0")</f>
        <v>1.0012799999999999</v>
      </c>
      <c r="Z170" s="72"/>
      <c r="AA170" s="72"/>
    </row>
    <row r="171" spans="1:67" x14ac:dyDescent="0.2">
      <c r="A171" s="88"/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9" t="s">
        <v>67</v>
      </c>
      <c r="P171" s="89"/>
      <c r="Q171" s="89"/>
      <c r="R171" s="89"/>
      <c r="S171" s="89"/>
      <c r="T171" s="89"/>
      <c r="U171" s="89"/>
      <c r="V171" s="70" t="s">
        <v>68</v>
      </c>
      <c r="W171" s="71">
        <f>IFERROR(SUMPRODUCT(W168:W169*H168:H169),"0")</f>
        <v>168</v>
      </c>
      <c r="X171" s="71">
        <f>IFERROR(SUMPRODUCT(X168:X169*H168:H169),"0")</f>
        <v>168</v>
      </c>
      <c r="Y171" s="70"/>
      <c r="Z171" s="72"/>
      <c r="AA171" s="72"/>
    </row>
    <row r="172" spans="1:67" ht="16.5" hidden="1" customHeight="1" x14ac:dyDescent="0.25">
      <c r="A172" s="92" t="s">
        <v>234</v>
      </c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54"/>
      <c r="AA172" s="54"/>
    </row>
    <row r="173" spans="1:67" ht="14.25" hidden="1" customHeight="1" x14ac:dyDescent="0.25">
      <c r="A173" s="91" t="s">
        <v>234</v>
      </c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55"/>
      <c r="AA173" s="55"/>
    </row>
    <row r="174" spans="1:67" ht="27" hidden="1" customHeight="1" x14ac:dyDescent="0.25">
      <c r="A174" s="56" t="s">
        <v>235</v>
      </c>
      <c r="B174" s="56" t="s">
        <v>236</v>
      </c>
      <c r="C174" s="57">
        <v>4301133002</v>
      </c>
      <c r="D174" s="86">
        <v>4607111035783</v>
      </c>
      <c r="E174" s="86"/>
      <c r="F174" s="58">
        <v>0.2</v>
      </c>
      <c r="G174" s="59">
        <v>8</v>
      </c>
      <c r="H174" s="58">
        <v>1.6</v>
      </c>
      <c r="I174" s="58">
        <v>2.12</v>
      </c>
      <c r="J174" s="59">
        <v>72</v>
      </c>
      <c r="K174" s="59" t="s">
        <v>199</v>
      </c>
      <c r="L174" s="60" t="s">
        <v>65</v>
      </c>
      <c r="M174" s="60"/>
      <c r="N174" s="59">
        <v>180</v>
      </c>
      <c r="O174" s="9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90"/>
      <c r="Q174" s="90"/>
      <c r="R174" s="90"/>
      <c r="S174" s="90"/>
      <c r="T174" s="61"/>
      <c r="U174" s="61"/>
      <c r="V174" s="62" t="s">
        <v>66</v>
      </c>
      <c r="W174" s="63">
        <v>0</v>
      </c>
      <c r="X174" s="64">
        <f>IFERROR(IF(W174="","",W174),"")</f>
        <v>0</v>
      </c>
      <c r="Y174" s="65">
        <f>IFERROR(IF(W174="","",W174*0.01157),"")</f>
        <v>0</v>
      </c>
      <c r="Z174" s="66"/>
      <c r="AA174" s="67"/>
      <c r="AE174" s="68"/>
      <c r="BB174" s="69" t="s">
        <v>75</v>
      </c>
      <c r="BL174" s="68">
        <f>IFERROR(W174*I174,"0")</f>
        <v>0</v>
      </c>
      <c r="BM174" s="68">
        <f>IFERROR(X174*I174,"0")</f>
        <v>0</v>
      </c>
      <c r="BN174" s="68">
        <f>IFERROR(W174/J174,"0")</f>
        <v>0</v>
      </c>
      <c r="BO174" s="68">
        <f>IFERROR(X174/J174,"0")</f>
        <v>0</v>
      </c>
    </row>
    <row r="175" spans="1:67" hidden="1" x14ac:dyDescent="0.2">
      <c r="A175" s="88"/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8"/>
      <c r="M175" s="88"/>
      <c r="N175" s="88"/>
      <c r="O175" s="89" t="s">
        <v>67</v>
      </c>
      <c r="P175" s="89"/>
      <c r="Q175" s="89"/>
      <c r="R175" s="89"/>
      <c r="S175" s="89"/>
      <c r="T175" s="89"/>
      <c r="U175" s="89"/>
      <c r="V175" s="70" t="s">
        <v>66</v>
      </c>
      <c r="W175" s="71">
        <f>IFERROR(SUM(W174:W174),"0")</f>
        <v>0</v>
      </c>
      <c r="X175" s="71">
        <f>IFERROR(SUM(X174:X174),"0")</f>
        <v>0</v>
      </c>
      <c r="Y175" s="71">
        <f>IFERROR(IF(Y174="",0,Y174),"0")</f>
        <v>0</v>
      </c>
      <c r="Z175" s="72"/>
      <c r="AA175" s="72"/>
    </row>
    <row r="176" spans="1:67" hidden="1" x14ac:dyDescent="0.2">
      <c r="A176" s="88"/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9" t="s">
        <v>67</v>
      </c>
      <c r="P176" s="89"/>
      <c r="Q176" s="89"/>
      <c r="R176" s="89"/>
      <c r="S176" s="89"/>
      <c r="T176" s="89"/>
      <c r="U176" s="89"/>
      <c r="V176" s="70" t="s">
        <v>68</v>
      </c>
      <c r="W176" s="71">
        <f>IFERROR(SUMPRODUCT(W174:W174*H174:H174),"0")</f>
        <v>0</v>
      </c>
      <c r="X176" s="71">
        <f>IFERROR(SUMPRODUCT(X174:X174*H174:H174),"0")</f>
        <v>0</v>
      </c>
      <c r="Y176" s="70"/>
      <c r="Z176" s="72"/>
      <c r="AA176" s="72"/>
    </row>
    <row r="177" spans="1:67" ht="16.5" hidden="1" customHeight="1" x14ac:dyDescent="0.25">
      <c r="A177" s="92" t="s">
        <v>228</v>
      </c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54"/>
      <c r="AA177" s="54"/>
    </row>
    <row r="178" spans="1:67" ht="14.25" hidden="1" customHeight="1" x14ac:dyDescent="0.25">
      <c r="A178" s="91" t="s">
        <v>237</v>
      </c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55"/>
      <c r="AA178" s="55"/>
    </row>
    <row r="179" spans="1:67" ht="27" hidden="1" customHeight="1" x14ac:dyDescent="0.25">
      <c r="A179" s="56" t="s">
        <v>238</v>
      </c>
      <c r="B179" s="56" t="s">
        <v>239</v>
      </c>
      <c r="C179" s="57">
        <v>4301051319</v>
      </c>
      <c r="D179" s="86">
        <v>4680115881204</v>
      </c>
      <c r="E179" s="86"/>
      <c r="F179" s="58">
        <v>0.33</v>
      </c>
      <c r="G179" s="59">
        <v>6</v>
      </c>
      <c r="H179" s="58">
        <v>1.98</v>
      </c>
      <c r="I179" s="58">
        <v>2.246</v>
      </c>
      <c r="J179" s="59">
        <v>156</v>
      </c>
      <c r="K179" s="59" t="s">
        <v>64</v>
      </c>
      <c r="L179" s="60" t="s">
        <v>240</v>
      </c>
      <c r="M179" s="60"/>
      <c r="N179" s="59">
        <v>365</v>
      </c>
      <c r="O179" s="9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90"/>
      <c r="Q179" s="90"/>
      <c r="R179" s="90"/>
      <c r="S179" s="90"/>
      <c r="T179" s="61"/>
      <c r="U179" s="61"/>
      <c r="V179" s="62" t="s">
        <v>66</v>
      </c>
      <c r="W179" s="63">
        <v>0</v>
      </c>
      <c r="X179" s="64">
        <f>IFERROR(IF(W179="","",W179),"")</f>
        <v>0</v>
      </c>
      <c r="Y179" s="65">
        <f>IFERROR(IF(W179="","",W179*0.00753),"")</f>
        <v>0</v>
      </c>
      <c r="Z179" s="66"/>
      <c r="AA179" s="67"/>
      <c r="AE179" s="68"/>
      <c r="BB179" s="69" t="s">
        <v>241</v>
      </c>
      <c r="BL179" s="68">
        <f>IFERROR(W179*I179,"0")</f>
        <v>0</v>
      </c>
      <c r="BM179" s="68">
        <f>IFERROR(X179*I179,"0")</f>
        <v>0</v>
      </c>
      <c r="BN179" s="68">
        <f>IFERROR(W179/J179,"0")</f>
        <v>0</v>
      </c>
      <c r="BO179" s="68">
        <f>IFERROR(X179/J179,"0")</f>
        <v>0</v>
      </c>
    </row>
    <row r="180" spans="1:67" hidden="1" x14ac:dyDescent="0.2">
      <c r="A180" s="88"/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9" t="s">
        <v>67</v>
      </c>
      <c r="P180" s="89"/>
      <c r="Q180" s="89"/>
      <c r="R180" s="89"/>
      <c r="S180" s="89"/>
      <c r="T180" s="89"/>
      <c r="U180" s="89"/>
      <c r="V180" s="70" t="s">
        <v>66</v>
      </c>
      <c r="W180" s="71">
        <f>IFERROR(SUM(W179:W179),"0")</f>
        <v>0</v>
      </c>
      <c r="X180" s="71">
        <f>IFERROR(SUM(X179:X179),"0")</f>
        <v>0</v>
      </c>
      <c r="Y180" s="71">
        <f>IFERROR(IF(Y179="",0,Y179),"0")</f>
        <v>0</v>
      </c>
      <c r="Z180" s="72"/>
      <c r="AA180" s="72"/>
    </row>
    <row r="181" spans="1:67" hidden="1" x14ac:dyDescent="0.2">
      <c r="A181" s="88"/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9" t="s">
        <v>67</v>
      </c>
      <c r="P181" s="89"/>
      <c r="Q181" s="89"/>
      <c r="R181" s="89"/>
      <c r="S181" s="89"/>
      <c r="T181" s="89"/>
      <c r="U181" s="89"/>
      <c r="V181" s="70" t="s">
        <v>68</v>
      </c>
      <c r="W181" s="71">
        <f>IFERROR(SUMPRODUCT(W179:W179*H179:H179),"0")</f>
        <v>0</v>
      </c>
      <c r="X181" s="71">
        <f>IFERROR(SUMPRODUCT(X179:X179*H179:H179),"0")</f>
        <v>0</v>
      </c>
      <c r="Y181" s="70"/>
      <c r="Z181" s="72"/>
      <c r="AA181" s="72"/>
    </row>
    <row r="182" spans="1:67" ht="16.5" hidden="1" customHeight="1" x14ac:dyDescent="0.25">
      <c r="A182" s="92" t="s">
        <v>242</v>
      </c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54"/>
      <c r="AA182" s="54"/>
    </row>
    <row r="183" spans="1:67" ht="14.25" hidden="1" customHeight="1" x14ac:dyDescent="0.25">
      <c r="A183" s="91" t="s">
        <v>71</v>
      </c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55"/>
      <c r="AA183" s="55"/>
    </row>
    <row r="184" spans="1:67" ht="27" customHeight="1" x14ac:dyDescent="0.25">
      <c r="A184" s="56" t="s">
        <v>243</v>
      </c>
      <c r="B184" s="56" t="s">
        <v>244</v>
      </c>
      <c r="C184" s="57">
        <v>4301132079</v>
      </c>
      <c r="D184" s="86">
        <v>4607111038487</v>
      </c>
      <c r="E184" s="86"/>
      <c r="F184" s="58">
        <v>0.25</v>
      </c>
      <c r="G184" s="59">
        <v>12</v>
      </c>
      <c r="H184" s="58">
        <v>3</v>
      </c>
      <c r="I184" s="58">
        <v>3.7360000000000002</v>
      </c>
      <c r="J184" s="59">
        <v>70</v>
      </c>
      <c r="K184" s="59" t="s">
        <v>74</v>
      </c>
      <c r="L184" s="60" t="s">
        <v>65</v>
      </c>
      <c r="M184" s="60"/>
      <c r="N184" s="59">
        <v>180</v>
      </c>
      <c r="O184" s="9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90"/>
      <c r="Q184" s="90"/>
      <c r="R184" s="90"/>
      <c r="S184" s="90"/>
      <c r="T184" s="61"/>
      <c r="U184" s="61"/>
      <c r="V184" s="62" t="s">
        <v>66</v>
      </c>
      <c r="W184" s="63">
        <v>28</v>
      </c>
      <c r="X184" s="64">
        <f>IFERROR(IF(W184="","",W184),"")</f>
        <v>28</v>
      </c>
      <c r="Y184" s="65">
        <f>IFERROR(IF(W184="","",W184*0.01788),"")</f>
        <v>0.50063999999999997</v>
      </c>
      <c r="Z184" s="66"/>
      <c r="AA184" s="67"/>
      <c r="AE184" s="68"/>
      <c r="BB184" s="69" t="s">
        <v>75</v>
      </c>
      <c r="BL184" s="68">
        <f>IFERROR(W184*I184,"0")</f>
        <v>104.608</v>
      </c>
      <c r="BM184" s="68">
        <f>IFERROR(X184*I184,"0")</f>
        <v>104.608</v>
      </c>
      <c r="BN184" s="68">
        <f>IFERROR(W184/J184,"0")</f>
        <v>0.4</v>
      </c>
      <c r="BO184" s="68">
        <f>IFERROR(X184/J184,"0")</f>
        <v>0.4</v>
      </c>
    </row>
    <row r="185" spans="1:67" x14ac:dyDescent="0.2">
      <c r="A185" s="88"/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9" t="s">
        <v>67</v>
      </c>
      <c r="P185" s="89"/>
      <c r="Q185" s="89"/>
      <c r="R185" s="89"/>
      <c r="S185" s="89"/>
      <c r="T185" s="89"/>
      <c r="U185" s="89"/>
      <c r="V185" s="70" t="s">
        <v>66</v>
      </c>
      <c r="W185" s="71">
        <f>IFERROR(SUM(W184:W184),"0")</f>
        <v>28</v>
      </c>
      <c r="X185" s="71">
        <f>IFERROR(SUM(X184:X184),"0")</f>
        <v>28</v>
      </c>
      <c r="Y185" s="71">
        <f>IFERROR(IF(Y184="",0,Y184),"0")</f>
        <v>0.50063999999999997</v>
      </c>
      <c r="Z185" s="72"/>
      <c r="AA185" s="72"/>
    </row>
    <row r="186" spans="1:67" x14ac:dyDescent="0.2">
      <c r="A186" s="88"/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8"/>
      <c r="M186" s="88"/>
      <c r="N186" s="88"/>
      <c r="O186" s="89" t="s">
        <v>67</v>
      </c>
      <c r="P186" s="89"/>
      <c r="Q186" s="89"/>
      <c r="R186" s="89"/>
      <c r="S186" s="89"/>
      <c r="T186" s="89"/>
      <c r="U186" s="89"/>
      <c r="V186" s="70" t="s">
        <v>68</v>
      </c>
      <c r="W186" s="71">
        <f>IFERROR(SUMPRODUCT(W184:W184*H184:H184),"0")</f>
        <v>84</v>
      </c>
      <c r="X186" s="71">
        <f>IFERROR(SUMPRODUCT(X184:X184*H184:H184),"0")</f>
        <v>84</v>
      </c>
      <c r="Y186" s="70"/>
      <c r="Z186" s="72"/>
      <c r="AA186" s="72"/>
    </row>
    <row r="187" spans="1:67" ht="27.75" hidden="1" customHeight="1" x14ac:dyDescent="0.2">
      <c r="A187" s="93" t="s">
        <v>245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53"/>
      <c r="AA187" s="53"/>
    </row>
    <row r="188" spans="1:67" ht="16.5" hidden="1" customHeight="1" x14ac:dyDescent="0.25">
      <c r="A188" s="92" t="s">
        <v>246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54"/>
      <c r="AA188" s="54"/>
    </row>
    <row r="189" spans="1:67" ht="14.25" hidden="1" customHeight="1" x14ac:dyDescent="0.25">
      <c r="A189" s="91" t="s">
        <v>61</v>
      </c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55"/>
      <c r="AA189" s="55"/>
    </row>
    <row r="190" spans="1:67" ht="16.5" hidden="1" customHeight="1" x14ac:dyDescent="0.25">
      <c r="A190" s="56" t="s">
        <v>247</v>
      </c>
      <c r="B190" s="56" t="s">
        <v>248</v>
      </c>
      <c r="C190" s="57">
        <v>4301070913</v>
      </c>
      <c r="D190" s="86">
        <v>4607111036957</v>
      </c>
      <c r="E190" s="86"/>
      <c r="F190" s="58">
        <v>0.4</v>
      </c>
      <c r="G190" s="59">
        <v>8</v>
      </c>
      <c r="H190" s="58">
        <v>3.2</v>
      </c>
      <c r="I190" s="58">
        <v>3.44</v>
      </c>
      <c r="J190" s="59">
        <v>144</v>
      </c>
      <c r="K190" s="59" t="s">
        <v>64</v>
      </c>
      <c r="L190" s="60" t="s">
        <v>65</v>
      </c>
      <c r="M190" s="60"/>
      <c r="N190" s="59">
        <v>180</v>
      </c>
      <c r="O190" s="9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90"/>
      <c r="Q190" s="90"/>
      <c r="R190" s="90"/>
      <c r="S190" s="90"/>
      <c r="T190" s="61"/>
      <c r="U190" s="61"/>
      <c r="V190" s="62" t="s">
        <v>66</v>
      </c>
      <c r="W190" s="63">
        <v>0</v>
      </c>
      <c r="X190" s="64">
        <f>IFERROR(IF(W190="","",W190),"")</f>
        <v>0</v>
      </c>
      <c r="Y190" s="65">
        <f>IFERROR(IF(W190="","",W190*0.00866),"")</f>
        <v>0</v>
      </c>
      <c r="Z190" s="66"/>
      <c r="AA190" s="67"/>
      <c r="AE190" s="68"/>
      <c r="BB190" s="69" t="s">
        <v>1</v>
      </c>
      <c r="BL190" s="68">
        <f>IFERROR(W190*I190,"0")</f>
        <v>0</v>
      </c>
      <c r="BM190" s="68">
        <f>IFERROR(X190*I190,"0")</f>
        <v>0</v>
      </c>
      <c r="BN190" s="68">
        <f>IFERROR(W190/J190,"0")</f>
        <v>0</v>
      </c>
      <c r="BO190" s="68">
        <f>IFERROR(X190/J190,"0")</f>
        <v>0</v>
      </c>
    </row>
    <row r="191" spans="1:67" hidden="1" x14ac:dyDescent="0.2">
      <c r="A191" s="88"/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9" t="s">
        <v>67</v>
      </c>
      <c r="P191" s="89"/>
      <c r="Q191" s="89"/>
      <c r="R191" s="89"/>
      <c r="S191" s="89"/>
      <c r="T191" s="89"/>
      <c r="U191" s="89"/>
      <c r="V191" s="70" t="s">
        <v>66</v>
      </c>
      <c r="W191" s="71">
        <f>IFERROR(SUM(W190:W190),"0")</f>
        <v>0</v>
      </c>
      <c r="X191" s="71">
        <f>IFERROR(SUM(X190:X190),"0")</f>
        <v>0</v>
      </c>
      <c r="Y191" s="71">
        <f>IFERROR(IF(Y190="",0,Y190),"0")</f>
        <v>0</v>
      </c>
      <c r="Z191" s="72"/>
      <c r="AA191" s="72"/>
    </row>
    <row r="192" spans="1:67" hidden="1" x14ac:dyDescent="0.2">
      <c r="A192" s="88"/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9" t="s">
        <v>67</v>
      </c>
      <c r="P192" s="89"/>
      <c r="Q192" s="89"/>
      <c r="R192" s="89"/>
      <c r="S192" s="89"/>
      <c r="T192" s="89"/>
      <c r="U192" s="89"/>
      <c r="V192" s="70" t="s">
        <v>68</v>
      </c>
      <c r="W192" s="71">
        <f>IFERROR(SUMPRODUCT(W190:W190*H190:H190),"0")</f>
        <v>0</v>
      </c>
      <c r="X192" s="71">
        <f>IFERROR(SUMPRODUCT(X190:X190*H190:H190),"0")</f>
        <v>0</v>
      </c>
      <c r="Y192" s="70"/>
      <c r="Z192" s="72"/>
      <c r="AA192" s="72"/>
    </row>
    <row r="193" spans="1:67" ht="16.5" hidden="1" customHeight="1" x14ac:dyDescent="0.25">
      <c r="A193" s="92" t="s">
        <v>249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54"/>
      <c r="AA193" s="54"/>
    </row>
    <row r="194" spans="1:67" ht="14.25" hidden="1" customHeight="1" x14ac:dyDescent="0.25">
      <c r="A194" s="91" t="s">
        <v>61</v>
      </c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55"/>
      <c r="AA194" s="55"/>
    </row>
    <row r="195" spans="1:67" ht="16.5" customHeight="1" x14ac:dyDescent="0.25">
      <c r="A195" s="56" t="s">
        <v>250</v>
      </c>
      <c r="B195" s="56" t="s">
        <v>251</v>
      </c>
      <c r="C195" s="57">
        <v>4301070948</v>
      </c>
      <c r="D195" s="86">
        <v>4607111037022</v>
      </c>
      <c r="E195" s="86"/>
      <c r="F195" s="58">
        <v>0.7</v>
      </c>
      <c r="G195" s="59">
        <v>8</v>
      </c>
      <c r="H195" s="58">
        <v>5.6</v>
      </c>
      <c r="I195" s="58">
        <v>5.87</v>
      </c>
      <c r="J195" s="59">
        <v>84</v>
      </c>
      <c r="K195" s="59" t="s">
        <v>64</v>
      </c>
      <c r="L195" s="60" t="s">
        <v>65</v>
      </c>
      <c r="M195" s="60"/>
      <c r="N195" s="59">
        <v>180</v>
      </c>
      <c r="O195" s="9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90"/>
      <c r="Q195" s="90"/>
      <c r="R195" s="90"/>
      <c r="S195" s="90"/>
      <c r="T195" s="61"/>
      <c r="U195" s="61"/>
      <c r="V195" s="62" t="s">
        <v>66</v>
      </c>
      <c r="W195" s="63">
        <v>48</v>
      </c>
      <c r="X195" s="64">
        <f>IFERROR(IF(W195="","",W195),"")</f>
        <v>48</v>
      </c>
      <c r="Y195" s="65">
        <f>IFERROR(IF(W195="","",W195*0.0155),"")</f>
        <v>0.74399999999999999</v>
      </c>
      <c r="Z195" s="66"/>
      <c r="AA195" s="67"/>
      <c r="AE195" s="68"/>
      <c r="BB195" s="69" t="s">
        <v>1</v>
      </c>
      <c r="BL195" s="68">
        <f>IFERROR(W195*I195,"0")</f>
        <v>281.76</v>
      </c>
      <c r="BM195" s="68">
        <f>IFERROR(X195*I195,"0")</f>
        <v>281.76</v>
      </c>
      <c r="BN195" s="68">
        <f>IFERROR(W195/J195,"0")</f>
        <v>0.5714285714285714</v>
      </c>
      <c r="BO195" s="68">
        <f>IFERROR(X195/J195,"0")</f>
        <v>0.5714285714285714</v>
      </c>
    </row>
    <row r="196" spans="1:67" ht="27" hidden="1" customHeight="1" x14ac:dyDescent="0.25">
      <c r="A196" s="56" t="s">
        <v>252</v>
      </c>
      <c r="B196" s="56" t="s">
        <v>253</v>
      </c>
      <c r="C196" s="57">
        <v>4301070990</v>
      </c>
      <c r="D196" s="86">
        <v>4607111038494</v>
      </c>
      <c r="E196" s="86"/>
      <c r="F196" s="58">
        <v>0.7</v>
      </c>
      <c r="G196" s="59">
        <v>8</v>
      </c>
      <c r="H196" s="58">
        <v>5.6</v>
      </c>
      <c r="I196" s="58">
        <v>5.87</v>
      </c>
      <c r="J196" s="59">
        <v>84</v>
      </c>
      <c r="K196" s="59" t="s">
        <v>64</v>
      </c>
      <c r="L196" s="60" t="s">
        <v>65</v>
      </c>
      <c r="M196" s="60"/>
      <c r="N196" s="59">
        <v>180</v>
      </c>
      <c r="O196" s="9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90"/>
      <c r="Q196" s="90"/>
      <c r="R196" s="90"/>
      <c r="S196" s="90"/>
      <c r="T196" s="61"/>
      <c r="U196" s="61"/>
      <c r="V196" s="62" t="s">
        <v>66</v>
      </c>
      <c r="W196" s="63">
        <v>0</v>
      </c>
      <c r="X196" s="64">
        <f>IFERROR(IF(W196="","",W196),"")</f>
        <v>0</v>
      </c>
      <c r="Y196" s="65">
        <f>IFERROR(IF(W196="","",W196*0.0155),"")</f>
        <v>0</v>
      </c>
      <c r="Z196" s="66"/>
      <c r="AA196" s="67"/>
      <c r="AE196" s="68"/>
      <c r="BB196" s="69" t="s">
        <v>1</v>
      </c>
      <c r="BL196" s="68">
        <f>IFERROR(W196*I196,"0")</f>
        <v>0</v>
      </c>
      <c r="BM196" s="68">
        <f>IFERROR(X196*I196,"0")</f>
        <v>0</v>
      </c>
      <c r="BN196" s="68">
        <f>IFERROR(W196/J196,"0")</f>
        <v>0</v>
      </c>
      <c r="BO196" s="68">
        <f>IFERROR(X196/J196,"0")</f>
        <v>0</v>
      </c>
    </row>
    <row r="197" spans="1:67" ht="27" hidden="1" customHeight="1" x14ac:dyDescent="0.25">
      <c r="A197" s="56" t="s">
        <v>254</v>
      </c>
      <c r="B197" s="56" t="s">
        <v>255</v>
      </c>
      <c r="C197" s="57">
        <v>4301070966</v>
      </c>
      <c r="D197" s="86">
        <v>4607111038135</v>
      </c>
      <c r="E197" s="86"/>
      <c r="F197" s="58">
        <v>0.7</v>
      </c>
      <c r="G197" s="59">
        <v>8</v>
      </c>
      <c r="H197" s="58">
        <v>5.6</v>
      </c>
      <c r="I197" s="58">
        <v>5.87</v>
      </c>
      <c r="J197" s="59">
        <v>84</v>
      </c>
      <c r="K197" s="59" t="s">
        <v>64</v>
      </c>
      <c r="L197" s="60" t="s">
        <v>65</v>
      </c>
      <c r="M197" s="60"/>
      <c r="N197" s="59">
        <v>180</v>
      </c>
      <c r="O197" s="9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90"/>
      <c r="Q197" s="90"/>
      <c r="R197" s="90"/>
      <c r="S197" s="90"/>
      <c r="T197" s="61"/>
      <c r="U197" s="61"/>
      <c r="V197" s="62" t="s">
        <v>66</v>
      </c>
      <c r="W197" s="63">
        <v>0</v>
      </c>
      <c r="X197" s="64">
        <f>IFERROR(IF(W197="","",W197),"")</f>
        <v>0</v>
      </c>
      <c r="Y197" s="65">
        <f>IFERROR(IF(W197="","",W197*0.0155),"")</f>
        <v>0</v>
      </c>
      <c r="Z197" s="66"/>
      <c r="AA197" s="67"/>
      <c r="AE197" s="68"/>
      <c r="BB197" s="69" t="s">
        <v>1</v>
      </c>
      <c r="BL197" s="68">
        <f>IFERROR(W197*I197,"0")</f>
        <v>0</v>
      </c>
      <c r="BM197" s="68">
        <f>IFERROR(X197*I197,"0")</f>
        <v>0</v>
      </c>
      <c r="BN197" s="68">
        <f>IFERROR(W197/J197,"0")</f>
        <v>0</v>
      </c>
      <c r="BO197" s="68">
        <f>IFERROR(X197/J197,"0")</f>
        <v>0</v>
      </c>
    </row>
    <row r="198" spans="1:67" x14ac:dyDescent="0.2">
      <c r="A198" s="88"/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9" t="s">
        <v>67</v>
      </c>
      <c r="P198" s="89"/>
      <c r="Q198" s="89"/>
      <c r="R198" s="89"/>
      <c r="S198" s="89"/>
      <c r="T198" s="89"/>
      <c r="U198" s="89"/>
      <c r="V198" s="70" t="s">
        <v>66</v>
      </c>
      <c r="W198" s="71">
        <f>IFERROR(SUM(W195:W197),"0")</f>
        <v>48</v>
      </c>
      <c r="X198" s="71">
        <f>IFERROR(SUM(X195:X197),"0")</f>
        <v>48</v>
      </c>
      <c r="Y198" s="71">
        <f>IFERROR(IF(Y195="",0,Y195),"0")+IFERROR(IF(Y196="",0,Y196),"0")+IFERROR(IF(Y197="",0,Y197),"0")</f>
        <v>0.74399999999999999</v>
      </c>
      <c r="Z198" s="72"/>
      <c r="AA198" s="72"/>
    </row>
    <row r="199" spans="1:67" x14ac:dyDescent="0.2">
      <c r="A199" s="88"/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9" t="s">
        <v>67</v>
      </c>
      <c r="P199" s="89"/>
      <c r="Q199" s="89"/>
      <c r="R199" s="89"/>
      <c r="S199" s="89"/>
      <c r="T199" s="89"/>
      <c r="U199" s="89"/>
      <c r="V199" s="70" t="s">
        <v>68</v>
      </c>
      <c r="W199" s="71">
        <f>IFERROR(SUMPRODUCT(W195:W197*H195:H197),"0")</f>
        <v>268.79999999999995</v>
      </c>
      <c r="X199" s="71">
        <f>IFERROR(SUMPRODUCT(X195:X197*H195:H197),"0")</f>
        <v>268.79999999999995</v>
      </c>
      <c r="Y199" s="70"/>
      <c r="Z199" s="72"/>
      <c r="AA199" s="72"/>
    </row>
    <row r="200" spans="1:67" ht="16.5" hidden="1" customHeight="1" x14ac:dyDescent="0.25">
      <c r="A200" s="92" t="s">
        <v>256</v>
      </c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54"/>
      <c r="AA200" s="54"/>
    </row>
    <row r="201" spans="1:67" ht="14.25" hidden="1" customHeight="1" x14ac:dyDescent="0.25">
      <c r="A201" s="91" t="s">
        <v>61</v>
      </c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55"/>
      <c r="AA201" s="55"/>
    </row>
    <row r="202" spans="1:67" ht="27" hidden="1" customHeight="1" x14ac:dyDescent="0.25">
      <c r="A202" s="56" t="s">
        <v>257</v>
      </c>
      <c r="B202" s="56" t="s">
        <v>258</v>
      </c>
      <c r="C202" s="57">
        <v>4301070996</v>
      </c>
      <c r="D202" s="86">
        <v>4607111038654</v>
      </c>
      <c r="E202" s="86"/>
      <c r="F202" s="58">
        <v>0.4</v>
      </c>
      <c r="G202" s="59">
        <v>16</v>
      </c>
      <c r="H202" s="58">
        <v>6.4</v>
      </c>
      <c r="I202" s="58">
        <v>6.63</v>
      </c>
      <c r="J202" s="59">
        <v>84</v>
      </c>
      <c r="K202" s="59" t="s">
        <v>64</v>
      </c>
      <c r="L202" s="60" t="s">
        <v>65</v>
      </c>
      <c r="M202" s="60"/>
      <c r="N202" s="59">
        <v>180</v>
      </c>
      <c r="O202" s="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90"/>
      <c r="Q202" s="90"/>
      <c r="R202" s="90"/>
      <c r="S202" s="90"/>
      <c r="T202" s="61"/>
      <c r="U202" s="61"/>
      <c r="V202" s="62" t="s">
        <v>66</v>
      </c>
      <c r="W202" s="63">
        <v>0</v>
      </c>
      <c r="X202" s="64">
        <f t="shared" ref="X202:X207" si="18">IFERROR(IF(W202="","",W202),"")</f>
        <v>0</v>
      </c>
      <c r="Y202" s="65">
        <f t="shared" ref="Y202:Y207" si="19">IFERROR(IF(W202="","",W202*0.0155),"")</f>
        <v>0</v>
      </c>
      <c r="Z202" s="66"/>
      <c r="AA202" s="67"/>
      <c r="AE202" s="68"/>
      <c r="BB202" s="69" t="s">
        <v>1</v>
      </c>
      <c r="BL202" s="68">
        <f t="shared" ref="BL202:BL207" si="20">IFERROR(W202*I202,"0")</f>
        <v>0</v>
      </c>
      <c r="BM202" s="68">
        <f t="shared" ref="BM202:BM207" si="21">IFERROR(X202*I202,"0")</f>
        <v>0</v>
      </c>
      <c r="BN202" s="68">
        <f t="shared" ref="BN202:BN207" si="22">IFERROR(W202/J202,"0")</f>
        <v>0</v>
      </c>
      <c r="BO202" s="68">
        <f t="shared" ref="BO202:BO207" si="23">IFERROR(X202/J202,"0")</f>
        <v>0</v>
      </c>
    </row>
    <row r="203" spans="1:67" ht="27" customHeight="1" x14ac:dyDescent="0.25">
      <c r="A203" s="56" t="s">
        <v>259</v>
      </c>
      <c r="B203" s="56" t="s">
        <v>260</v>
      </c>
      <c r="C203" s="57">
        <v>4301070997</v>
      </c>
      <c r="D203" s="86">
        <v>4607111038586</v>
      </c>
      <c r="E203" s="86"/>
      <c r="F203" s="58">
        <v>0.7</v>
      </c>
      <c r="G203" s="59">
        <v>8</v>
      </c>
      <c r="H203" s="58">
        <v>5.6</v>
      </c>
      <c r="I203" s="58">
        <v>5.83</v>
      </c>
      <c r="J203" s="59">
        <v>84</v>
      </c>
      <c r="K203" s="59" t="s">
        <v>64</v>
      </c>
      <c r="L203" s="60" t="s">
        <v>65</v>
      </c>
      <c r="M203" s="60"/>
      <c r="N203" s="59">
        <v>180</v>
      </c>
      <c r="O203" s="9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90"/>
      <c r="Q203" s="90"/>
      <c r="R203" s="90"/>
      <c r="S203" s="90"/>
      <c r="T203" s="61"/>
      <c r="U203" s="61"/>
      <c r="V203" s="62" t="s">
        <v>66</v>
      </c>
      <c r="W203" s="63">
        <v>12</v>
      </c>
      <c r="X203" s="64">
        <f t="shared" si="18"/>
        <v>12</v>
      </c>
      <c r="Y203" s="65">
        <f t="shared" si="19"/>
        <v>0.186</v>
      </c>
      <c r="Z203" s="66"/>
      <c r="AA203" s="67"/>
      <c r="AE203" s="68"/>
      <c r="BB203" s="69" t="s">
        <v>1</v>
      </c>
      <c r="BL203" s="68">
        <f t="shared" si="20"/>
        <v>69.960000000000008</v>
      </c>
      <c r="BM203" s="68">
        <f t="shared" si="21"/>
        <v>69.960000000000008</v>
      </c>
      <c r="BN203" s="68">
        <f t="shared" si="22"/>
        <v>0.14285714285714285</v>
      </c>
      <c r="BO203" s="68">
        <f t="shared" si="23"/>
        <v>0.14285714285714285</v>
      </c>
    </row>
    <row r="204" spans="1:67" ht="27" hidden="1" customHeight="1" x14ac:dyDescent="0.25">
      <c r="A204" s="56" t="s">
        <v>261</v>
      </c>
      <c r="B204" s="56" t="s">
        <v>262</v>
      </c>
      <c r="C204" s="57">
        <v>4301070962</v>
      </c>
      <c r="D204" s="86">
        <v>4607111038609</v>
      </c>
      <c r="E204" s="86"/>
      <c r="F204" s="58">
        <v>0.4</v>
      </c>
      <c r="G204" s="59">
        <v>16</v>
      </c>
      <c r="H204" s="58">
        <v>6.4</v>
      </c>
      <c r="I204" s="58">
        <v>6.71</v>
      </c>
      <c r="J204" s="59">
        <v>84</v>
      </c>
      <c r="K204" s="59" t="s">
        <v>64</v>
      </c>
      <c r="L204" s="60" t="s">
        <v>65</v>
      </c>
      <c r="M204" s="60"/>
      <c r="N204" s="59">
        <v>180</v>
      </c>
      <c r="O204" s="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90"/>
      <c r="Q204" s="90"/>
      <c r="R204" s="90"/>
      <c r="S204" s="90"/>
      <c r="T204" s="61"/>
      <c r="U204" s="61"/>
      <c r="V204" s="62" t="s">
        <v>66</v>
      </c>
      <c r="W204" s="63">
        <v>0</v>
      </c>
      <c r="X204" s="64">
        <f t="shared" si="18"/>
        <v>0</v>
      </c>
      <c r="Y204" s="65">
        <f t="shared" si="19"/>
        <v>0</v>
      </c>
      <c r="Z204" s="66"/>
      <c r="AA204" s="67"/>
      <c r="AE204" s="68"/>
      <c r="BB204" s="69" t="s">
        <v>1</v>
      </c>
      <c r="BL204" s="68">
        <f t="shared" si="20"/>
        <v>0</v>
      </c>
      <c r="BM204" s="68">
        <f t="shared" si="21"/>
        <v>0</v>
      </c>
      <c r="BN204" s="68">
        <f t="shared" si="22"/>
        <v>0</v>
      </c>
      <c r="BO204" s="68">
        <f t="shared" si="23"/>
        <v>0</v>
      </c>
    </row>
    <row r="205" spans="1:67" ht="27" hidden="1" customHeight="1" x14ac:dyDescent="0.25">
      <c r="A205" s="56" t="s">
        <v>263</v>
      </c>
      <c r="B205" s="56" t="s">
        <v>264</v>
      </c>
      <c r="C205" s="57">
        <v>4301070963</v>
      </c>
      <c r="D205" s="86">
        <v>4607111038630</v>
      </c>
      <c r="E205" s="86"/>
      <c r="F205" s="58">
        <v>0.7</v>
      </c>
      <c r="G205" s="59">
        <v>8</v>
      </c>
      <c r="H205" s="58">
        <v>5.6</v>
      </c>
      <c r="I205" s="58">
        <v>5.87</v>
      </c>
      <c r="J205" s="59">
        <v>84</v>
      </c>
      <c r="K205" s="59" t="s">
        <v>64</v>
      </c>
      <c r="L205" s="60" t="s">
        <v>65</v>
      </c>
      <c r="M205" s="60"/>
      <c r="N205" s="59">
        <v>180</v>
      </c>
      <c r="O205" s="9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90"/>
      <c r="Q205" s="90"/>
      <c r="R205" s="90"/>
      <c r="S205" s="90"/>
      <c r="T205" s="61"/>
      <c r="U205" s="61"/>
      <c r="V205" s="62" t="s">
        <v>66</v>
      </c>
      <c r="W205" s="63">
        <v>0</v>
      </c>
      <c r="X205" s="64">
        <f t="shared" si="18"/>
        <v>0</v>
      </c>
      <c r="Y205" s="65">
        <f t="shared" si="19"/>
        <v>0</v>
      </c>
      <c r="Z205" s="66"/>
      <c r="AA205" s="67"/>
      <c r="AE205" s="68"/>
      <c r="BB205" s="69" t="s">
        <v>1</v>
      </c>
      <c r="BL205" s="68">
        <f t="shared" si="20"/>
        <v>0</v>
      </c>
      <c r="BM205" s="68">
        <f t="shared" si="21"/>
        <v>0</v>
      </c>
      <c r="BN205" s="68">
        <f t="shared" si="22"/>
        <v>0</v>
      </c>
      <c r="BO205" s="68">
        <f t="shared" si="23"/>
        <v>0</v>
      </c>
    </row>
    <row r="206" spans="1:67" ht="27" hidden="1" customHeight="1" x14ac:dyDescent="0.25">
      <c r="A206" s="56" t="s">
        <v>265</v>
      </c>
      <c r="B206" s="56" t="s">
        <v>266</v>
      </c>
      <c r="C206" s="57">
        <v>4301070959</v>
      </c>
      <c r="D206" s="86">
        <v>4607111038616</v>
      </c>
      <c r="E206" s="86"/>
      <c r="F206" s="58">
        <v>0.4</v>
      </c>
      <c r="G206" s="59">
        <v>16</v>
      </c>
      <c r="H206" s="58">
        <v>6.4</v>
      </c>
      <c r="I206" s="58">
        <v>6.71</v>
      </c>
      <c r="J206" s="59">
        <v>84</v>
      </c>
      <c r="K206" s="59" t="s">
        <v>64</v>
      </c>
      <c r="L206" s="60" t="s">
        <v>65</v>
      </c>
      <c r="M206" s="60"/>
      <c r="N206" s="59">
        <v>180</v>
      </c>
      <c r="O206" s="9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90"/>
      <c r="Q206" s="90"/>
      <c r="R206" s="90"/>
      <c r="S206" s="90"/>
      <c r="T206" s="61"/>
      <c r="U206" s="61"/>
      <c r="V206" s="62" t="s">
        <v>66</v>
      </c>
      <c r="W206" s="63">
        <v>0</v>
      </c>
      <c r="X206" s="64">
        <f t="shared" si="18"/>
        <v>0</v>
      </c>
      <c r="Y206" s="65">
        <f t="shared" si="19"/>
        <v>0</v>
      </c>
      <c r="Z206" s="66"/>
      <c r="AA206" s="67"/>
      <c r="AE206" s="68"/>
      <c r="BB206" s="69" t="s">
        <v>1</v>
      </c>
      <c r="BL206" s="68">
        <f t="shared" si="20"/>
        <v>0</v>
      </c>
      <c r="BM206" s="68">
        <f t="shared" si="21"/>
        <v>0</v>
      </c>
      <c r="BN206" s="68">
        <f t="shared" si="22"/>
        <v>0</v>
      </c>
      <c r="BO206" s="68">
        <f t="shared" si="23"/>
        <v>0</v>
      </c>
    </row>
    <row r="207" spans="1:67" ht="27" customHeight="1" x14ac:dyDescent="0.25">
      <c r="A207" s="56" t="s">
        <v>267</v>
      </c>
      <c r="B207" s="56" t="s">
        <v>268</v>
      </c>
      <c r="C207" s="57">
        <v>4301070960</v>
      </c>
      <c r="D207" s="86">
        <v>4607111038623</v>
      </c>
      <c r="E207" s="86"/>
      <c r="F207" s="58">
        <v>0.7</v>
      </c>
      <c r="G207" s="59">
        <v>8</v>
      </c>
      <c r="H207" s="58">
        <v>5.6</v>
      </c>
      <c r="I207" s="58">
        <v>5.87</v>
      </c>
      <c r="J207" s="59">
        <v>84</v>
      </c>
      <c r="K207" s="59" t="s">
        <v>64</v>
      </c>
      <c r="L207" s="60" t="s">
        <v>65</v>
      </c>
      <c r="M207" s="60"/>
      <c r="N207" s="59">
        <v>180</v>
      </c>
      <c r="O207" s="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90"/>
      <c r="Q207" s="90"/>
      <c r="R207" s="90"/>
      <c r="S207" s="90"/>
      <c r="T207" s="61"/>
      <c r="U207" s="61"/>
      <c r="V207" s="62" t="s">
        <v>66</v>
      </c>
      <c r="W207" s="63">
        <v>12</v>
      </c>
      <c r="X207" s="64">
        <f t="shared" si="18"/>
        <v>12</v>
      </c>
      <c r="Y207" s="65">
        <f t="shared" si="19"/>
        <v>0.186</v>
      </c>
      <c r="Z207" s="66"/>
      <c r="AA207" s="67"/>
      <c r="AE207" s="68"/>
      <c r="BB207" s="69" t="s">
        <v>1</v>
      </c>
      <c r="BL207" s="68">
        <f t="shared" si="20"/>
        <v>70.44</v>
      </c>
      <c r="BM207" s="68">
        <f t="shared" si="21"/>
        <v>70.44</v>
      </c>
      <c r="BN207" s="68">
        <f t="shared" si="22"/>
        <v>0.14285714285714285</v>
      </c>
      <c r="BO207" s="68">
        <f t="shared" si="23"/>
        <v>0.14285714285714285</v>
      </c>
    </row>
    <row r="208" spans="1:67" x14ac:dyDescent="0.2">
      <c r="A208" s="88"/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9" t="s">
        <v>67</v>
      </c>
      <c r="P208" s="89"/>
      <c r="Q208" s="89"/>
      <c r="R208" s="89"/>
      <c r="S208" s="89"/>
      <c r="T208" s="89"/>
      <c r="U208" s="89"/>
      <c r="V208" s="70" t="s">
        <v>66</v>
      </c>
      <c r="W208" s="71">
        <f>IFERROR(SUM(W202:W207),"0")</f>
        <v>24</v>
      </c>
      <c r="X208" s="71">
        <f>IFERROR(SUM(X202:X207),"0")</f>
        <v>24</v>
      </c>
      <c r="Y208" s="71">
        <f>IFERROR(IF(Y202="",0,Y202),"0")+IFERROR(IF(Y203="",0,Y203),"0")+IFERROR(IF(Y204="",0,Y204),"0")+IFERROR(IF(Y205="",0,Y205),"0")+IFERROR(IF(Y206="",0,Y206),"0")+IFERROR(IF(Y207="",0,Y207),"0")</f>
        <v>0.372</v>
      </c>
      <c r="Z208" s="72"/>
      <c r="AA208" s="72"/>
    </row>
    <row r="209" spans="1:67" x14ac:dyDescent="0.2">
      <c r="A209" s="88"/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9" t="s">
        <v>67</v>
      </c>
      <c r="P209" s="89"/>
      <c r="Q209" s="89"/>
      <c r="R209" s="89"/>
      <c r="S209" s="89"/>
      <c r="T209" s="89"/>
      <c r="U209" s="89"/>
      <c r="V209" s="70" t="s">
        <v>68</v>
      </c>
      <c r="W209" s="71">
        <f>IFERROR(SUMPRODUCT(W202:W207*H202:H207),"0")</f>
        <v>134.39999999999998</v>
      </c>
      <c r="X209" s="71">
        <f>IFERROR(SUMPRODUCT(X202:X207*H202:H207),"0")</f>
        <v>134.39999999999998</v>
      </c>
      <c r="Y209" s="70"/>
      <c r="Z209" s="72"/>
      <c r="AA209" s="72"/>
    </row>
    <row r="210" spans="1:67" ht="16.5" hidden="1" customHeight="1" x14ac:dyDescent="0.25">
      <c r="A210" s="92" t="s">
        <v>269</v>
      </c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54"/>
      <c r="AA210" s="54"/>
    </row>
    <row r="211" spans="1:67" ht="14.25" hidden="1" customHeight="1" x14ac:dyDescent="0.25">
      <c r="A211" s="91" t="s">
        <v>61</v>
      </c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55"/>
      <c r="AA211" s="55"/>
    </row>
    <row r="212" spans="1:67" ht="27" customHeight="1" x14ac:dyDescent="0.25">
      <c r="A212" s="56" t="s">
        <v>270</v>
      </c>
      <c r="B212" s="56" t="s">
        <v>271</v>
      </c>
      <c r="C212" s="57">
        <v>4301070915</v>
      </c>
      <c r="D212" s="86">
        <v>4607111035882</v>
      </c>
      <c r="E212" s="86"/>
      <c r="F212" s="58">
        <v>0.43</v>
      </c>
      <c r="G212" s="59">
        <v>16</v>
      </c>
      <c r="H212" s="58">
        <v>6.88</v>
      </c>
      <c r="I212" s="58">
        <v>7.19</v>
      </c>
      <c r="J212" s="59">
        <v>84</v>
      </c>
      <c r="K212" s="59" t="s">
        <v>64</v>
      </c>
      <c r="L212" s="60" t="s">
        <v>65</v>
      </c>
      <c r="M212" s="60"/>
      <c r="N212" s="59">
        <v>180</v>
      </c>
      <c r="O212" s="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90"/>
      <c r="Q212" s="90"/>
      <c r="R212" s="90"/>
      <c r="S212" s="90"/>
      <c r="T212" s="61"/>
      <c r="U212" s="61"/>
      <c r="V212" s="62" t="s">
        <v>66</v>
      </c>
      <c r="W212" s="63">
        <v>24</v>
      </c>
      <c r="X212" s="64">
        <f>IFERROR(IF(W212="","",W212),"")</f>
        <v>24</v>
      </c>
      <c r="Y212" s="65">
        <f>IFERROR(IF(W212="","",W212*0.0155),"")</f>
        <v>0.372</v>
      </c>
      <c r="Z212" s="66"/>
      <c r="AA212" s="67"/>
      <c r="AE212" s="68"/>
      <c r="BB212" s="69" t="s">
        <v>1</v>
      </c>
      <c r="BL212" s="68">
        <f>IFERROR(W212*I212,"0")</f>
        <v>172.56</v>
      </c>
      <c r="BM212" s="68">
        <f>IFERROR(X212*I212,"0")</f>
        <v>172.56</v>
      </c>
      <c r="BN212" s="68">
        <f>IFERROR(W212/J212,"0")</f>
        <v>0.2857142857142857</v>
      </c>
      <c r="BO212" s="68">
        <f>IFERROR(X212/J212,"0")</f>
        <v>0.2857142857142857</v>
      </c>
    </row>
    <row r="213" spans="1:67" ht="27" customHeight="1" x14ac:dyDescent="0.25">
      <c r="A213" s="56" t="s">
        <v>272</v>
      </c>
      <c r="B213" s="56" t="s">
        <v>273</v>
      </c>
      <c r="C213" s="57">
        <v>4301070921</v>
      </c>
      <c r="D213" s="86">
        <v>4607111035905</v>
      </c>
      <c r="E213" s="86"/>
      <c r="F213" s="58">
        <v>0.9</v>
      </c>
      <c r="G213" s="59">
        <v>8</v>
      </c>
      <c r="H213" s="58">
        <v>7.2</v>
      </c>
      <c r="I213" s="58">
        <v>7.47</v>
      </c>
      <c r="J213" s="59">
        <v>84</v>
      </c>
      <c r="K213" s="59" t="s">
        <v>64</v>
      </c>
      <c r="L213" s="60" t="s">
        <v>65</v>
      </c>
      <c r="M213" s="60"/>
      <c r="N213" s="59">
        <v>180</v>
      </c>
      <c r="O213" s="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90"/>
      <c r="Q213" s="90"/>
      <c r="R213" s="90"/>
      <c r="S213" s="90"/>
      <c r="T213" s="61"/>
      <c r="U213" s="61"/>
      <c r="V213" s="62" t="s">
        <v>66</v>
      </c>
      <c r="W213" s="63">
        <v>24</v>
      </c>
      <c r="X213" s="64">
        <f>IFERROR(IF(W213="","",W213),"")</f>
        <v>24</v>
      </c>
      <c r="Y213" s="65">
        <f>IFERROR(IF(W213="","",W213*0.0155),"")</f>
        <v>0.372</v>
      </c>
      <c r="Z213" s="66"/>
      <c r="AA213" s="67"/>
      <c r="AE213" s="68"/>
      <c r="BB213" s="69" t="s">
        <v>1</v>
      </c>
      <c r="BL213" s="68">
        <f>IFERROR(W213*I213,"0")</f>
        <v>179.28</v>
      </c>
      <c r="BM213" s="68">
        <f>IFERROR(X213*I213,"0")</f>
        <v>179.28</v>
      </c>
      <c r="BN213" s="68">
        <f>IFERROR(W213/J213,"0")</f>
        <v>0.2857142857142857</v>
      </c>
      <c r="BO213" s="68">
        <f>IFERROR(X213/J213,"0")</f>
        <v>0.2857142857142857</v>
      </c>
    </row>
    <row r="214" spans="1:67" ht="27" hidden="1" customHeight="1" x14ac:dyDescent="0.25">
      <c r="A214" s="56" t="s">
        <v>274</v>
      </c>
      <c r="B214" s="56" t="s">
        <v>275</v>
      </c>
      <c r="C214" s="57">
        <v>4301070917</v>
      </c>
      <c r="D214" s="86">
        <v>4607111035912</v>
      </c>
      <c r="E214" s="86"/>
      <c r="F214" s="58">
        <v>0.43</v>
      </c>
      <c r="G214" s="59">
        <v>16</v>
      </c>
      <c r="H214" s="58">
        <v>6.88</v>
      </c>
      <c r="I214" s="58">
        <v>7.19</v>
      </c>
      <c r="J214" s="59">
        <v>84</v>
      </c>
      <c r="K214" s="59" t="s">
        <v>64</v>
      </c>
      <c r="L214" s="60" t="s">
        <v>65</v>
      </c>
      <c r="M214" s="60"/>
      <c r="N214" s="59">
        <v>180</v>
      </c>
      <c r="O214" s="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90"/>
      <c r="Q214" s="90"/>
      <c r="R214" s="90"/>
      <c r="S214" s="90"/>
      <c r="T214" s="61"/>
      <c r="U214" s="61"/>
      <c r="V214" s="62" t="s">
        <v>66</v>
      </c>
      <c r="W214" s="63">
        <v>0</v>
      </c>
      <c r="X214" s="64">
        <f>IFERROR(IF(W214="","",W214),"")</f>
        <v>0</v>
      </c>
      <c r="Y214" s="65">
        <f>IFERROR(IF(W214="","",W214*0.0155),"")</f>
        <v>0</v>
      </c>
      <c r="Z214" s="66"/>
      <c r="AA214" s="67"/>
      <c r="AE214" s="68"/>
      <c r="BB214" s="69" t="s">
        <v>1</v>
      </c>
      <c r="BL214" s="68">
        <f>IFERROR(W214*I214,"0")</f>
        <v>0</v>
      </c>
      <c r="BM214" s="68">
        <f>IFERROR(X214*I214,"0")</f>
        <v>0</v>
      </c>
      <c r="BN214" s="68">
        <f>IFERROR(W214/J214,"0")</f>
        <v>0</v>
      </c>
      <c r="BO214" s="68">
        <f>IFERROR(X214/J214,"0")</f>
        <v>0</v>
      </c>
    </row>
    <row r="215" spans="1:67" ht="27" hidden="1" customHeight="1" x14ac:dyDescent="0.25">
      <c r="A215" s="56" t="s">
        <v>276</v>
      </c>
      <c r="B215" s="56" t="s">
        <v>277</v>
      </c>
      <c r="C215" s="57">
        <v>4301070920</v>
      </c>
      <c r="D215" s="86">
        <v>4607111035929</v>
      </c>
      <c r="E215" s="86"/>
      <c r="F215" s="58">
        <v>0.9</v>
      </c>
      <c r="G215" s="59">
        <v>8</v>
      </c>
      <c r="H215" s="58">
        <v>7.2</v>
      </c>
      <c r="I215" s="58">
        <v>7.47</v>
      </c>
      <c r="J215" s="59">
        <v>84</v>
      </c>
      <c r="K215" s="59" t="s">
        <v>64</v>
      </c>
      <c r="L215" s="60" t="s">
        <v>65</v>
      </c>
      <c r="M215" s="60"/>
      <c r="N215" s="59">
        <v>180</v>
      </c>
      <c r="O215" s="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90"/>
      <c r="Q215" s="90"/>
      <c r="R215" s="90"/>
      <c r="S215" s="90"/>
      <c r="T215" s="61"/>
      <c r="U215" s="61"/>
      <c r="V215" s="62" t="s">
        <v>66</v>
      </c>
      <c r="W215" s="63">
        <v>0</v>
      </c>
      <c r="X215" s="64">
        <f>IFERROR(IF(W215="","",W215),"")</f>
        <v>0</v>
      </c>
      <c r="Y215" s="65">
        <f>IFERROR(IF(W215="","",W215*0.0155),"")</f>
        <v>0</v>
      </c>
      <c r="Z215" s="66"/>
      <c r="AA215" s="67"/>
      <c r="AE215" s="68"/>
      <c r="BB215" s="69" t="s">
        <v>1</v>
      </c>
      <c r="BL215" s="68">
        <f>IFERROR(W215*I215,"0")</f>
        <v>0</v>
      </c>
      <c r="BM215" s="68">
        <f>IFERROR(X215*I215,"0")</f>
        <v>0</v>
      </c>
      <c r="BN215" s="68">
        <f>IFERROR(W215/J215,"0")</f>
        <v>0</v>
      </c>
      <c r="BO215" s="68">
        <f>IFERROR(X215/J215,"0")</f>
        <v>0</v>
      </c>
    </row>
    <row r="216" spans="1:67" x14ac:dyDescent="0.2">
      <c r="A216" s="88"/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8"/>
      <c r="M216" s="88"/>
      <c r="N216" s="88"/>
      <c r="O216" s="89" t="s">
        <v>67</v>
      </c>
      <c r="P216" s="89"/>
      <c r="Q216" s="89"/>
      <c r="R216" s="89"/>
      <c r="S216" s="89"/>
      <c r="T216" s="89"/>
      <c r="U216" s="89"/>
      <c r="V216" s="70" t="s">
        <v>66</v>
      </c>
      <c r="W216" s="71">
        <f>IFERROR(SUM(W212:W215),"0")</f>
        <v>48</v>
      </c>
      <c r="X216" s="71">
        <f>IFERROR(SUM(X212:X215),"0")</f>
        <v>48</v>
      </c>
      <c r="Y216" s="71">
        <f>IFERROR(IF(Y212="",0,Y212),"0")+IFERROR(IF(Y213="",0,Y213),"0")+IFERROR(IF(Y214="",0,Y214),"0")+IFERROR(IF(Y215="",0,Y215),"0")</f>
        <v>0.74399999999999999</v>
      </c>
      <c r="Z216" s="72"/>
      <c r="AA216" s="72"/>
    </row>
    <row r="217" spans="1:67" x14ac:dyDescent="0.2">
      <c r="A217" s="88"/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8"/>
      <c r="M217" s="88"/>
      <c r="N217" s="88"/>
      <c r="O217" s="89" t="s">
        <v>67</v>
      </c>
      <c r="P217" s="89"/>
      <c r="Q217" s="89"/>
      <c r="R217" s="89"/>
      <c r="S217" s="89"/>
      <c r="T217" s="89"/>
      <c r="U217" s="89"/>
      <c r="V217" s="70" t="s">
        <v>68</v>
      </c>
      <c r="W217" s="71">
        <f>IFERROR(SUMPRODUCT(W212:W215*H212:H215),"0")</f>
        <v>337.92</v>
      </c>
      <c r="X217" s="71">
        <f>IFERROR(SUMPRODUCT(X212:X215*H212:H215),"0")</f>
        <v>337.92</v>
      </c>
      <c r="Y217" s="70"/>
      <c r="Z217" s="72"/>
      <c r="AA217" s="72"/>
    </row>
    <row r="218" spans="1:67" ht="16.5" hidden="1" customHeight="1" x14ac:dyDescent="0.25">
      <c r="A218" s="92" t="s">
        <v>278</v>
      </c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54"/>
      <c r="AA218" s="54"/>
    </row>
    <row r="219" spans="1:67" ht="14.25" hidden="1" customHeight="1" x14ac:dyDescent="0.25">
      <c r="A219" s="91" t="s">
        <v>237</v>
      </c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55"/>
      <c r="AA219" s="55"/>
    </row>
    <row r="220" spans="1:67" ht="27" hidden="1" customHeight="1" x14ac:dyDescent="0.25">
      <c r="A220" s="56" t="s">
        <v>279</v>
      </c>
      <c r="B220" s="56" t="s">
        <v>280</v>
      </c>
      <c r="C220" s="57">
        <v>4301051320</v>
      </c>
      <c r="D220" s="86">
        <v>4680115881334</v>
      </c>
      <c r="E220" s="86"/>
      <c r="F220" s="58">
        <v>0.33</v>
      </c>
      <c r="G220" s="59">
        <v>6</v>
      </c>
      <c r="H220" s="58">
        <v>1.98</v>
      </c>
      <c r="I220" s="58">
        <v>2.27</v>
      </c>
      <c r="J220" s="59">
        <v>156</v>
      </c>
      <c r="K220" s="59" t="s">
        <v>64</v>
      </c>
      <c r="L220" s="60" t="s">
        <v>240</v>
      </c>
      <c r="M220" s="60"/>
      <c r="N220" s="59">
        <v>365</v>
      </c>
      <c r="O220" s="9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90"/>
      <c r="Q220" s="90"/>
      <c r="R220" s="90"/>
      <c r="S220" s="90"/>
      <c r="T220" s="61"/>
      <c r="U220" s="61"/>
      <c r="V220" s="62" t="s">
        <v>66</v>
      </c>
      <c r="W220" s="63">
        <v>0</v>
      </c>
      <c r="X220" s="64">
        <f>IFERROR(IF(W220="","",W220),"")</f>
        <v>0</v>
      </c>
      <c r="Y220" s="65">
        <f>IFERROR(IF(W220="","",W220*0.00753),"")</f>
        <v>0</v>
      </c>
      <c r="Z220" s="66"/>
      <c r="AA220" s="67"/>
      <c r="AE220" s="68"/>
      <c r="BB220" s="69" t="s">
        <v>241</v>
      </c>
      <c r="BL220" s="68">
        <f>IFERROR(W220*I220,"0")</f>
        <v>0</v>
      </c>
      <c r="BM220" s="68">
        <f>IFERROR(X220*I220,"0")</f>
        <v>0</v>
      </c>
      <c r="BN220" s="68">
        <f>IFERROR(W220/J220,"0")</f>
        <v>0</v>
      </c>
      <c r="BO220" s="68">
        <f>IFERROR(X220/J220,"0")</f>
        <v>0</v>
      </c>
    </row>
    <row r="221" spans="1:67" hidden="1" x14ac:dyDescent="0.2">
      <c r="A221" s="88"/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8"/>
      <c r="M221" s="88"/>
      <c r="N221" s="88"/>
      <c r="O221" s="89" t="s">
        <v>67</v>
      </c>
      <c r="P221" s="89"/>
      <c r="Q221" s="89"/>
      <c r="R221" s="89"/>
      <c r="S221" s="89"/>
      <c r="T221" s="89"/>
      <c r="U221" s="89"/>
      <c r="V221" s="70" t="s">
        <v>66</v>
      </c>
      <c r="W221" s="71">
        <f>IFERROR(SUM(W220:W220),"0")</f>
        <v>0</v>
      </c>
      <c r="X221" s="71">
        <f>IFERROR(SUM(X220:X220),"0")</f>
        <v>0</v>
      </c>
      <c r="Y221" s="71">
        <f>IFERROR(IF(Y220="",0,Y220),"0")</f>
        <v>0</v>
      </c>
      <c r="Z221" s="72"/>
      <c r="AA221" s="72"/>
    </row>
    <row r="222" spans="1:67" hidden="1" x14ac:dyDescent="0.2">
      <c r="A222" s="88"/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9" t="s">
        <v>67</v>
      </c>
      <c r="P222" s="89"/>
      <c r="Q222" s="89"/>
      <c r="R222" s="89"/>
      <c r="S222" s="89"/>
      <c r="T222" s="89"/>
      <c r="U222" s="89"/>
      <c r="V222" s="70" t="s">
        <v>68</v>
      </c>
      <c r="W222" s="71">
        <f>IFERROR(SUMPRODUCT(W220:W220*H220:H220),"0")</f>
        <v>0</v>
      </c>
      <c r="X222" s="71">
        <f>IFERROR(SUMPRODUCT(X220:X220*H220:H220),"0")</f>
        <v>0</v>
      </c>
      <c r="Y222" s="70"/>
      <c r="Z222" s="72"/>
      <c r="AA222" s="72"/>
    </row>
    <row r="223" spans="1:67" ht="16.5" hidden="1" customHeight="1" x14ac:dyDescent="0.25">
      <c r="A223" s="92" t="s">
        <v>281</v>
      </c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54"/>
      <c r="AA223" s="54"/>
    </row>
    <row r="224" spans="1:67" ht="14.25" hidden="1" customHeight="1" x14ac:dyDescent="0.25">
      <c r="A224" s="91" t="s">
        <v>61</v>
      </c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55"/>
      <c r="AA224" s="55"/>
    </row>
    <row r="225" spans="1:67" ht="16.5" hidden="1" customHeight="1" x14ac:dyDescent="0.25">
      <c r="A225" s="56" t="s">
        <v>282</v>
      </c>
      <c r="B225" s="56" t="s">
        <v>283</v>
      </c>
      <c r="C225" s="57">
        <v>4301071033</v>
      </c>
      <c r="D225" s="86">
        <v>4607111035332</v>
      </c>
      <c r="E225" s="86"/>
      <c r="F225" s="58">
        <v>0.43</v>
      </c>
      <c r="G225" s="59">
        <v>16</v>
      </c>
      <c r="H225" s="58">
        <v>6.88</v>
      </c>
      <c r="I225" s="58">
        <v>7.2060000000000004</v>
      </c>
      <c r="J225" s="59">
        <v>84</v>
      </c>
      <c r="K225" s="59" t="s">
        <v>64</v>
      </c>
      <c r="L225" s="60" t="s">
        <v>65</v>
      </c>
      <c r="M225" s="60"/>
      <c r="N225" s="59">
        <v>180</v>
      </c>
      <c r="O225" s="87" t="s">
        <v>284</v>
      </c>
      <c r="P225" s="87"/>
      <c r="Q225" s="87"/>
      <c r="R225" s="87"/>
      <c r="S225" s="87"/>
      <c r="T225" s="61"/>
      <c r="U225" s="61"/>
      <c r="V225" s="62" t="s">
        <v>66</v>
      </c>
      <c r="W225" s="63">
        <v>0</v>
      </c>
      <c r="X225" s="64">
        <f>IFERROR(IF(W225="","",W225),"")</f>
        <v>0</v>
      </c>
      <c r="Y225" s="65">
        <f>IFERROR(IF(W225="","",W225*0.0155),"")</f>
        <v>0</v>
      </c>
      <c r="Z225" s="66"/>
      <c r="AA225" s="67"/>
      <c r="AE225" s="68"/>
      <c r="BB225" s="69" t="s">
        <v>1</v>
      </c>
      <c r="BL225" s="68">
        <f>IFERROR(W225*I225,"0")</f>
        <v>0</v>
      </c>
      <c r="BM225" s="68">
        <f>IFERROR(X225*I225,"0")</f>
        <v>0</v>
      </c>
      <c r="BN225" s="68">
        <f>IFERROR(W225/J225,"0")</f>
        <v>0</v>
      </c>
      <c r="BO225" s="68">
        <f>IFERROR(X225/J225,"0")</f>
        <v>0</v>
      </c>
    </row>
    <row r="226" spans="1:67" ht="16.5" hidden="1" customHeight="1" x14ac:dyDescent="0.25">
      <c r="A226" s="56" t="s">
        <v>285</v>
      </c>
      <c r="B226" s="56" t="s">
        <v>286</v>
      </c>
      <c r="C226" s="57">
        <v>4301071000</v>
      </c>
      <c r="D226" s="86">
        <v>4607111038708</v>
      </c>
      <c r="E226" s="86"/>
      <c r="F226" s="58">
        <v>0.8</v>
      </c>
      <c r="G226" s="59">
        <v>8</v>
      </c>
      <c r="H226" s="58">
        <v>6.4</v>
      </c>
      <c r="I226" s="58">
        <v>6.67</v>
      </c>
      <c r="J226" s="59">
        <v>84</v>
      </c>
      <c r="K226" s="59" t="s">
        <v>64</v>
      </c>
      <c r="L226" s="60" t="s">
        <v>65</v>
      </c>
      <c r="M226" s="60"/>
      <c r="N226" s="59">
        <v>180</v>
      </c>
      <c r="O226" s="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90"/>
      <c r="Q226" s="90"/>
      <c r="R226" s="90"/>
      <c r="S226" s="90"/>
      <c r="T226" s="61"/>
      <c r="U226" s="61"/>
      <c r="V226" s="62" t="s">
        <v>66</v>
      </c>
      <c r="W226" s="63">
        <v>0</v>
      </c>
      <c r="X226" s="64">
        <f>IFERROR(IF(W226="","",W226),"")</f>
        <v>0</v>
      </c>
      <c r="Y226" s="65">
        <f>IFERROR(IF(W226="","",W226*0.0155),"")</f>
        <v>0</v>
      </c>
      <c r="Z226" s="66"/>
      <c r="AA226" s="67"/>
      <c r="AE226" s="68"/>
      <c r="BB226" s="69" t="s">
        <v>1</v>
      </c>
      <c r="BL226" s="68">
        <f>IFERROR(W226*I226,"0")</f>
        <v>0</v>
      </c>
      <c r="BM226" s="68">
        <f>IFERROR(X226*I226,"0")</f>
        <v>0</v>
      </c>
      <c r="BN226" s="68">
        <f>IFERROR(W226/J226,"0")</f>
        <v>0</v>
      </c>
      <c r="BO226" s="68">
        <f>IFERROR(X226/J226,"0")</f>
        <v>0</v>
      </c>
    </row>
    <row r="227" spans="1:67" hidden="1" x14ac:dyDescent="0.2">
      <c r="A227" s="88"/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9" t="s">
        <v>67</v>
      </c>
      <c r="P227" s="89"/>
      <c r="Q227" s="89"/>
      <c r="R227" s="89"/>
      <c r="S227" s="89"/>
      <c r="T227" s="89"/>
      <c r="U227" s="89"/>
      <c r="V227" s="70" t="s">
        <v>66</v>
      </c>
      <c r="W227" s="71">
        <f>IFERROR(SUM(W225:W226),"0")</f>
        <v>0</v>
      </c>
      <c r="X227" s="71">
        <f>IFERROR(SUM(X225:X226),"0")</f>
        <v>0</v>
      </c>
      <c r="Y227" s="71">
        <f>IFERROR(IF(Y225="",0,Y225),"0")+IFERROR(IF(Y226="",0,Y226),"0")</f>
        <v>0</v>
      </c>
      <c r="Z227" s="72"/>
      <c r="AA227" s="72"/>
    </row>
    <row r="228" spans="1:67" hidden="1" x14ac:dyDescent="0.2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9" t="s">
        <v>67</v>
      </c>
      <c r="P228" s="89"/>
      <c r="Q228" s="89"/>
      <c r="R228" s="89"/>
      <c r="S228" s="89"/>
      <c r="T228" s="89"/>
      <c r="U228" s="89"/>
      <c r="V228" s="70" t="s">
        <v>68</v>
      </c>
      <c r="W228" s="71">
        <f>IFERROR(SUMPRODUCT(W225:W226*H225:H226),"0")</f>
        <v>0</v>
      </c>
      <c r="X228" s="71">
        <f>IFERROR(SUMPRODUCT(X225:X226*H225:H226),"0")</f>
        <v>0</v>
      </c>
      <c r="Y228" s="70"/>
      <c r="Z228" s="72"/>
      <c r="AA228" s="72"/>
    </row>
    <row r="229" spans="1:67" ht="27.75" hidden="1" customHeight="1" x14ac:dyDescent="0.2">
      <c r="A229" s="93" t="s">
        <v>287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53"/>
      <c r="AA229" s="53"/>
    </row>
    <row r="230" spans="1:67" ht="16.5" hidden="1" customHeight="1" x14ac:dyDescent="0.25">
      <c r="A230" s="92" t="s">
        <v>288</v>
      </c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54"/>
      <c r="AA230" s="54"/>
    </row>
    <row r="231" spans="1:67" ht="14.25" hidden="1" customHeight="1" x14ac:dyDescent="0.25">
      <c r="A231" s="91" t="s">
        <v>61</v>
      </c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55"/>
      <c r="AA231" s="55"/>
    </row>
    <row r="232" spans="1:67" ht="27" customHeight="1" x14ac:dyDescent="0.25">
      <c r="A232" s="56" t="s">
        <v>289</v>
      </c>
      <c r="B232" s="56" t="s">
        <v>290</v>
      </c>
      <c r="C232" s="57">
        <v>4301071029</v>
      </c>
      <c r="D232" s="86">
        <v>4607111035899</v>
      </c>
      <c r="E232" s="86"/>
      <c r="F232" s="58">
        <v>1</v>
      </c>
      <c r="G232" s="59">
        <v>5</v>
      </c>
      <c r="H232" s="58">
        <v>5</v>
      </c>
      <c r="I232" s="58">
        <v>5.2619999999999996</v>
      </c>
      <c r="J232" s="59">
        <v>84</v>
      </c>
      <c r="K232" s="59" t="s">
        <v>64</v>
      </c>
      <c r="L232" s="60" t="s">
        <v>65</v>
      </c>
      <c r="M232" s="60"/>
      <c r="N232" s="59">
        <v>180</v>
      </c>
      <c r="O232" s="87" t="s">
        <v>291</v>
      </c>
      <c r="P232" s="87"/>
      <c r="Q232" s="87"/>
      <c r="R232" s="87"/>
      <c r="S232" s="87"/>
      <c r="T232" s="61"/>
      <c r="U232" s="61"/>
      <c r="V232" s="62" t="s">
        <v>66</v>
      </c>
      <c r="W232" s="63">
        <v>36</v>
      </c>
      <c r="X232" s="64">
        <f>IFERROR(IF(W232="","",W232),"")</f>
        <v>36</v>
      </c>
      <c r="Y232" s="65">
        <f>IFERROR(IF(W232="","",W232*0.0155),"")</f>
        <v>0.55800000000000005</v>
      </c>
      <c r="Z232" s="66"/>
      <c r="AA232" s="67"/>
      <c r="AE232" s="68"/>
      <c r="BB232" s="69" t="s">
        <v>1</v>
      </c>
      <c r="BL232" s="68">
        <f>IFERROR(W232*I232,"0")</f>
        <v>189.43199999999999</v>
      </c>
      <c r="BM232" s="68">
        <f>IFERROR(X232*I232,"0")</f>
        <v>189.43199999999999</v>
      </c>
      <c r="BN232" s="68">
        <f>IFERROR(W232/J232,"0")</f>
        <v>0.42857142857142855</v>
      </c>
      <c r="BO232" s="68">
        <f>IFERROR(X232/J232,"0")</f>
        <v>0.42857142857142855</v>
      </c>
    </row>
    <row r="233" spans="1:67" x14ac:dyDescent="0.2">
      <c r="A233" s="88"/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9" t="s">
        <v>67</v>
      </c>
      <c r="P233" s="89"/>
      <c r="Q233" s="89"/>
      <c r="R233" s="89"/>
      <c r="S233" s="89"/>
      <c r="T233" s="89"/>
      <c r="U233" s="89"/>
      <c r="V233" s="70" t="s">
        <v>66</v>
      </c>
      <c r="W233" s="71">
        <f>IFERROR(SUM(W232:W232),"0")</f>
        <v>36</v>
      </c>
      <c r="X233" s="71">
        <f>IFERROR(SUM(X232:X232),"0")</f>
        <v>36</v>
      </c>
      <c r="Y233" s="71">
        <f>IFERROR(IF(Y232="",0,Y232),"0")</f>
        <v>0.55800000000000005</v>
      </c>
      <c r="Z233" s="72"/>
      <c r="AA233" s="72"/>
    </row>
    <row r="234" spans="1:67" x14ac:dyDescent="0.2">
      <c r="A234" s="88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9" t="s">
        <v>67</v>
      </c>
      <c r="P234" s="89"/>
      <c r="Q234" s="89"/>
      <c r="R234" s="89"/>
      <c r="S234" s="89"/>
      <c r="T234" s="89"/>
      <c r="U234" s="89"/>
      <c r="V234" s="70" t="s">
        <v>68</v>
      </c>
      <c r="W234" s="71">
        <f>IFERROR(SUMPRODUCT(W232:W232*H232:H232),"0")</f>
        <v>180</v>
      </c>
      <c r="X234" s="71">
        <f>IFERROR(SUMPRODUCT(X232:X232*H232:H232),"0")</f>
        <v>180</v>
      </c>
      <c r="Y234" s="70"/>
      <c r="Z234" s="72"/>
      <c r="AA234" s="72"/>
    </row>
    <row r="235" spans="1:67" ht="16.5" hidden="1" customHeight="1" x14ac:dyDescent="0.25">
      <c r="A235" s="92" t="s">
        <v>292</v>
      </c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54"/>
      <c r="AA235" s="54"/>
    </row>
    <row r="236" spans="1:67" ht="14.25" hidden="1" customHeight="1" x14ac:dyDescent="0.25">
      <c r="A236" s="91" t="s">
        <v>61</v>
      </c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55"/>
      <c r="AA236" s="55"/>
    </row>
    <row r="237" spans="1:67" ht="27" hidden="1" customHeight="1" x14ac:dyDescent="0.25">
      <c r="A237" s="56" t="s">
        <v>293</v>
      </c>
      <c r="B237" s="56" t="s">
        <v>294</v>
      </c>
      <c r="C237" s="57">
        <v>4301070870</v>
      </c>
      <c r="D237" s="86">
        <v>4607111036711</v>
      </c>
      <c r="E237" s="86"/>
      <c r="F237" s="58">
        <v>0.8</v>
      </c>
      <c r="G237" s="59">
        <v>8</v>
      </c>
      <c r="H237" s="58">
        <v>6.4</v>
      </c>
      <c r="I237" s="58">
        <v>6.67</v>
      </c>
      <c r="J237" s="59">
        <v>84</v>
      </c>
      <c r="K237" s="59" t="s">
        <v>64</v>
      </c>
      <c r="L237" s="60" t="s">
        <v>65</v>
      </c>
      <c r="M237" s="60"/>
      <c r="N237" s="59">
        <v>90</v>
      </c>
      <c r="O237" s="9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90"/>
      <c r="Q237" s="90"/>
      <c r="R237" s="90"/>
      <c r="S237" s="90"/>
      <c r="T237" s="61"/>
      <c r="U237" s="61"/>
      <c r="V237" s="62" t="s">
        <v>66</v>
      </c>
      <c r="W237" s="63">
        <v>0</v>
      </c>
      <c r="X237" s="64">
        <f>IFERROR(IF(W237="","",W237),"")</f>
        <v>0</v>
      </c>
      <c r="Y237" s="65">
        <f>IFERROR(IF(W237="","",W237*0.0155),"")</f>
        <v>0</v>
      </c>
      <c r="Z237" s="66"/>
      <c r="AA237" s="67"/>
      <c r="AE237" s="68"/>
      <c r="BB237" s="69" t="s">
        <v>1</v>
      </c>
      <c r="BL237" s="68">
        <f>IFERROR(W237*I237,"0")</f>
        <v>0</v>
      </c>
      <c r="BM237" s="68">
        <f>IFERROR(X237*I237,"0")</f>
        <v>0</v>
      </c>
      <c r="BN237" s="68">
        <f>IFERROR(W237/J237,"0")</f>
        <v>0</v>
      </c>
      <c r="BO237" s="68">
        <f>IFERROR(X237/J237,"0")</f>
        <v>0</v>
      </c>
    </row>
    <row r="238" spans="1:67" ht="27" hidden="1" customHeight="1" x14ac:dyDescent="0.25">
      <c r="A238" s="56" t="s">
        <v>295</v>
      </c>
      <c r="B238" s="56" t="s">
        <v>296</v>
      </c>
      <c r="C238" s="57">
        <v>4301070991</v>
      </c>
      <c r="D238" s="86">
        <v>4607111038180</v>
      </c>
      <c r="E238" s="86"/>
      <c r="F238" s="58">
        <v>0.4</v>
      </c>
      <c r="G238" s="59">
        <v>16</v>
      </c>
      <c r="H238" s="58">
        <v>6.4</v>
      </c>
      <c r="I238" s="58">
        <v>6.71</v>
      </c>
      <c r="J238" s="59">
        <v>84</v>
      </c>
      <c r="K238" s="59" t="s">
        <v>64</v>
      </c>
      <c r="L238" s="60" t="s">
        <v>65</v>
      </c>
      <c r="M238" s="60"/>
      <c r="N238" s="59">
        <v>180</v>
      </c>
      <c r="O238" s="87" t="s">
        <v>297</v>
      </c>
      <c r="P238" s="87"/>
      <c r="Q238" s="87"/>
      <c r="R238" s="87"/>
      <c r="S238" s="87"/>
      <c r="T238" s="61"/>
      <c r="U238" s="61"/>
      <c r="V238" s="62" t="s">
        <v>66</v>
      </c>
      <c r="W238" s="63">
        <v>0</v>
      </c>
      <c r="X238" s="64">
        <f>IFERROR(IF(W238="","",W238),"")</f>
        <v>0</v>
      </c>
      <c r="Y238" s="65">
        <f>IFERROR(IF(W238="","",W238*0.0155),"")</f>
        <v>0</v>
      </c>
      <c r="Z238" s="66"/>
      <c r="AA238" s="67"/>
      <c r="AE238" s="68"/>
      <c r="BB238" s="69" t="s">
        <v>1</v>
      </c>
      <c r="BL238" s="68">
        <f>IFERROR(W238*I238,"0")</f>
        <v>0</v>
      </c>
      <c r="BM238" s="68">
        <f>IFERROR(X238*I238,"0")</f>
        <v>0</v>
      </c>
      <c r="BN238" s="68">
        <f>IFERROR(W238/J238,"0")</f>
        <v>0</v>
      </c>
      <c r="BO238" s="68">
        <f>IFERROR(X238/J238,"0")</f>
        <v>0</v>
      </c>
    </row>
    <row r="239" spans="1:67" hidden="1" x14ac:dyDescent="0.2">
      <c r="A239" s="88"/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9" t="s">
        <v>67</v>
      </c>
      <c r="P239" s="89"/>
      <c r="Q239" s="89"/>
      <c r="R239" s="89"/>
      <c r="S239" s="89"/>
      <c r="T239" s="89"/>
      <c r="U239" s="89"/>
      <c r="V239" s="70" t="s">
        <v>66</v>
      </c>
      <c r="W239" s="71">
        <f>IFERROR(SUM(W237:W238),"0")</f>
        <v>0</v>
      </c>
      <c r="X239" s="71">
        <f>IFERROR(SUM(X237:X238),"0")</f>
        <v>0</v>
      </c>
      <c r="Y239" s="71">
        <f>IFERROR(IF(Y237="",0,Y237),"0")+IFERROR(IF(Y238="",0,Y238),"0")</f>
        <v>0</v>
      </c>
      <c r="Z239" s="72"/>
      <c r="AA239" s="72"/>
    </row>
    <row r="240" spans="1:67" hidden="1" x14ac:dyDescent="0.2">
      <c r="A240" s="88"/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9" t="s">
        <v>67</v>
      </c>
      <c r="P240" s="89"/>
      <c r="Q240" s="89"/>
      <c r="R240" s="89"/>
      <c r="S240" s="89"/>
      <c r="T240" s="89"/>
      <c r="U240" s="89"/>
      <c r="V240" s="70" t="s">
        <v>68</v>
      </c>
      <c r="W240" s="71">
        <f>IFERROR(SUMPRODUCT(W237:W238*H237:H238),"0")</f>
        <v>0</v>
      </c>
      <c r="X240" s="71">
        <f>IFERROR(SUMPRODUCT(X237:X238*H237:H238),"0")</f>
        <v>0</v>
      </c>
      <c r="Y240" s="70"/>
      <c r="Z240" s="72"/>
      <c r="AA240" s="72"/>
    </row>
    <row r="241" spans="1:67" ht="27.75" hidden="1" customHeight="1" x14ac:dyDescent="0.2">
      <c r="A241" s="93" t="s">
        <v>298</v>
      </c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53"/>
      <c r="AA241" s="53"/>
    </row>
    <row r="242" spans="1:67" ht="16.5" hidden="1" customHeight="1" x14ac:dyDescent="0.25">
      <c r="A242" s="92" t="s">
        <v>298</v>
      </c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54"/>
      <c r="AA242" s="54"/>
    </row>
    <row r="243" spans="1:67" ht="14.25" hidden="1" customHeight="1" x14ac:dyDescent="0.25">
      <c r="A243" s="91" t="s">
        <v>61</v>
      </c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55"/>
      <c r="AA243" s="55"/>
    </row>
    <row r="244" spans="1:67" ht="27" hidden="1" customHeight="1" x14ac:dyDescent="0.25">
      <c r="A244" s="56" t="s">
        <v>299</v>
      </c>
      <c r="B244" s="56" t="s">
        <v>300</v>
      </c>
      <c r="C244" s="57">
        <v>4301071014</v>
      </c>
      <c r="D244" s="86">
        <v>4640242181264</v>
      </c>
      <c r="E244" s="86"/>
      <c r="F244" s="58">
        <v>0.7</v>
      </c>
      <c r="G244" s="59">
        <v>10</v>
      </c>
      <c r="H244" s="58">
        <v>7</v>
      </c>
      <c r="I244" s="58">
        <v>7.28</v>
      </c>
      <c r="J244" s="59">
        <v>84</v>
      </c>
      <c r="K244" s="59" t="s">
        <v>64</v>
      </c>
      <c r="L244" s="60" t="s">
        <v>65</v>
      </c>
      <c r="M244" s="60"/>
      <c r="N244" s="59">
        <v>180</v>
      </c>
      <c r="O244" s="87" t="s">
        <v>301</v>
      </c>
      <c r="P244" s="87"/>
      <c r="Q244" s="87"/>
      <c r="R244" s="87"/>
      <c r="S244" s="87"/>
      <c r="T244" s="61"/>
      <c r="U244" s="61"/>
      <c r="V244" s="62" t="s">
        <v>66</v>
      </c>
      <c r="W244" s="63">
        <v>0</v>
      </c>
      <c r="X244" s="64">
        <f>IFERROR(IF(W244="","",W244),"")</f>
        <v>0</v>
      </c>
      <c r="Y244" s="65">
        <f>IFERROR(IF(W244="","",W244*0.0155),"")</f>
        <v>0</v>
      </c>
      <c r="Z244" s="66"/>
      <c r="AA244" s="67"/>
      <c r="AE244" s="68"/>
      <c r="BB244" s="69" t="s">
        <v>1</v>
      </c>
      <c r="BL244" s="68">
        <f>IFERROR(W244*I244,"0")</f>
        <v>0</v>
      </c>
      <c r="BM244" s="68">
        <f>IFERROR(X244*I244,"0")</f>
        <v>0</v>
      </c>
      <c r="BN244" s="68">
        <f>IFERROR(W244/J244,"0")</f>
        <v>0</v>
      </c>
      <c r="BO244" s="68">
        <f>IFERROR(X244/J244,"0")</f>
        <v>0</v>
      </c>
    </row>
    <row r="245" spans="1:67" ht="27" hidden="1" customHeight="1" x14ac:dyDescent="0.25">
      <c r="A245" s="56" t="s">
        <v>302</v>
      </c>
      <c r="B245" s="56" t="s">
        <v>303</v>
      </c>
      <c r="C245" s="57">
        <v>4301071021</v>
      </c>
      <c r="D245" s="86">
        <v>4640242181325</v>
      </c>
      <c r="E245" s="86"/>
      <c r="F245" s="58">
        <v>0.7</v>
      </c>
      <c r="G245" s="59">
        <v>10</v>
      </c>
      <c r="H245" s="58">
        <v>7</v>
      </c>
      <c r="I245" s="58">
        <v>7.28</v>
      </c>
      <c r="J245" s="59">
        <v>84</v>
      </c>
      <c r="K245" s="59" t="s">
        <v>64</v>
      </c>
      <c r="L245" s="60" t="s">
        <v>65</v>
      </c>
      <c r="M245" s="60"/>
      <c r="N245" s="59">
        <v>180</v>
      </c>
      <c r="O245" s="87" t="s">
        <v>304</v>
      </c>
      <c r="P245" s="87"/>
      <c r="Q245" s="87"/>
      <c r="R245" s="87"/>
      <c r="S245" s="87"/>
      <c r="T245" s="61"/>
      <c r="U245" s="61"/>
      <c r="V245" s="62" t="s">
        <v>66</v>
      </c>
      <c r="W245" s="63">
        <v>0</v>
      </c>
      <c r="X245" s="64">
        <f>IFERROR(IF(W245="","",W245),"")</f>
        <v>0</v>
      </c>
      <c r="Y245" s="65">
        <f>IFERROR(IF(W245="","",W245*0.0155),"")</f>
        <v>0</v>
      </c>
      <c r="Z245" s="66"/>
      <c r="AA245" s="67"/>
      <c r="AE245" s="68"/>
      <c r="BB245" s="69" t="s">
        <v>1</v>
      </c>
      <c r="BL245" s="68">
        <f>IFERROR(W245*I245,"0")</f>
        <v>0</v>
      </c>
      <c r="BM245" s="68">
        <f>IFERROR(X245*I245,"0")</f>
        <v>0</v>
      </c>
      <c r="BN245" s="68">
        <f>IFERROR(W245/J245,"0")</f>
        <v>0</v>
      </c>
      <c r="BO245" s="68">
        <f>IFERROR(X245/J245,"0")</f>
        <v>0</v>
      </c>
    </row>
    <row r="246" spans="1:67" ht="27" hidden="1" customHeight="1" x14ac:dyDescent="0.25">
      <c r="A246" s="56" t="s">
        <v>305</v>
      </c>
      <c r="B246" s="56" t="s">
        <v>306</v>
      </c>
      <c r="C246" s="57">
        <v>4301070993</v>
      </c>
      <c r="D246" s="86">
        <v>4640242180670</v>
      </c>
      <c r="E246" s="86"/>
      <c r="F246" s="58">
        <v>1</v>
      </c>
      <c r="G246" s="59">
        <v>6</v>
      </c>
      <c r="H246" s="58">
        <v>6</v>
      </c>
      <c r="I246" s="58">
        <v>6.23</v>
      </c>
      <c r="J246" s="59">
        <v>84</v>
      </c>
      <c r="K246" s="59" t="s">
        <v>64</v>
      </c>
      <c r="L246" s="60" t="s">
        <v>65</v>
      </c>
      <c r="M246" s="60"/>
      <c r="N246" s="59">
        <v>180</v>
      </c>
      <c r="O246" s="87" t="s">
        <v>307</v>
      </c>
      <c r="P246" s="87"/>
      <c r="Q246" s="87"/>
      <c r="R246" s="87"/>
      <c r="S246" s="87"/>
      <c r="T246" s="61"/>
      <c r="U246" s="61"/>
      <c r="V246" s="62" t="s">
        <v>66</v>
      </c>
      <c r="W246" s="63">
        <v>0</v>
      </c>
      <c r="X246" s="64">
        <f>IFERROR(IF(W246="","",W246),"")</f>
        <v>0</v>
      </c>
      <c r="Y246" s="65">
        <f>IFERROR(IF(W246="","",W246*0.0155),"")</f>
        <v>0</v>
      </c>
      <c r="Z246" s="66"/>
      <c r="AA246" s="67"/>
      <c r="AE246" s="68"/>
      <c r="BB246" s="69" t="s">
        <v>1</v>
      </c>
      <c r="BL246" s="68">
        <f>IFERROR(W246*I246,"0")</f>
        <v>0</v>
      </c>
      <c r="BM246" s="68">
        <f>IFERROR(X246*I246,"0")</f>
        <v>0</v>
      </c>
      <c r="BN246" s="68">
        <f>IFERROR(W246/J246,"0")</f>
        <v>0</v>
      </c>
      <c r="BO246" s="68">
        <f>IFERROR(X246/J246,"0")</f>
        <v>0</v>
      </c>
    </row>
    <row r="247" spans="1:67" hidden="1" x14ac:dyDescent="0.2">
      <c r="A247" s="88"/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9" t="s">
        <v>67</v>
      </c>
      <c r="P247" s="89"/>
      <c r="Q247" s="89"/>
      <c r="R247" s="89"/>
      <c r="S247" s="89"/>
      <c r="T247" s="89"/>
      <c r="U247" s="89"/>
      <c r="V247" s="70" t="s">
        <v>66</v>
      </c>
      <c r="W247" s="71">
        <f>IFERROR(SUM(W244:W246),"0")</f>
        <v>0</v>
      </c>
      <c r="X247" s="71">
        <f>IFERROR(SUM(X244:X246),"0")</f>
        <v>0</v>
      </c>
      <c r="Y247" s="71">
        <f>IFERROR(IF(Y244="",0,Y244),"0")+IFERROR(IF(Y245="",0,Y245),"0")+IFERROR(IF(Y246="",0,Y246),"0")</f>
        <v>0</v>
      </c>
      <c r="Z247" s="72"/>
      <c r="AA247" s="72"/>
    </row>
    <row r="248" spans="1:67" hidden="1" x14ac:dyDescent="0.2">
      <c r="A248" s="88"/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9" t="s">
        <v>67</v>
      </c>
      <c r="P248" s="89"/>
      <c r="Q248" s="89"/>
      <c r="R248" s="89"/>
      <c r="S248" s="89"/>
      <c r="T248" s="89"/>
      <c r="U248" s="89"/>
      <c r="V248" s="70" t="s">
        <v>68</v>
      </c>
      <c r="W248" s="71">
        <f>IFERROR(SUMPRODUCT(W244:W246*H244:H246),"0")</f>
        <v>0</v>
      </c>
      <c r="X248" s="71">
        <f>IFERROR(SUMPRODUCT(X244:X246*H244:H246),"0")</f>
        <v>0</v>
      </c>
      <c r="Y248" s="70"/>
      <c r="Z248" s="72"/>
      <c r="AA248" s="72"/>
    </row>
    <row r="249" spans="1:67" ht="16.5" hidden="1" customHeight="1" x14ac:dyDescent="0.25">
      <c r="A249" s="92" t="s">
        <v>308</v>
      </c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54"/>
      <c r="AA249" s="54"/>
    </row>
    <row r="250" spans="1:67" ht="14.25" hidden="1" customHeight="1" x14ac:dyDescent="0.25">
      <c r="A250" s="91" t="s">
        <v>133</v>
      </c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55"/>
      <c r="AA250" s="55"/>
    </row>
    <row r="251" spans="1:67" ht="27" customHeight="1" x14ac:dyDescent="0.25">
      <c r="A251" s="56" t="s">
        <v>309</v>
      </c>
      <c r="B251" s="56" t="s">
        <v>310</v>
      </c>
      <c r="C251" s="57">
        <v>4301131019</v>
      </c>
      <c r="D251" s="86">
        <v>4640242180427</v>
      </c>
      <c r="E251" s="86"/>
      <c r="F251" s="58">
        <v>1.8</v>
      </c>
      <c r="G251" s="59">
        <v>1</v>
      </c>
      <c r="H251" s="58">
        <v>1.8</v>
      </c>
      <c r="I251" s="58">
        <v>1.915</v>
      </c>
      <c r="J251" s="59">
        <v>234</v>
      </c>
      <c r="K251" s="59" t="s">
        <v>125</v>
      </c>
      <c r="L251" s="60" t="s">
        <v>65</v>
      </c>
      <c r="M251" s="60"/>
      <c r="N251" s="59">
        <v>180</v>
      </c>
      <c r="O251" s="87" t="s">
        <v>311</v>
      </c>
      <c r="P251" s="87"/>
      <c r="Q251" s="87"/>
      <c r="R251" s="87"/>
      <c r="S251" s="87"/>
      <c r="T251" s="61"/>
      <c r="U251" s="61"/>
      <c r="V251" s="62" t="s">
        <v>66</v>
      </c>
      <c r="W251" s="63">
        <v>108</v>
      </c>
      <c r="X251" s="64">
        <f>IFERROR(IF(W251="","",W251),"")</f>
        <v>108</v>
      </c>
      <c r="Y251" s="65">
        <f>IFERROR(IF(W251="","",W251*0.00502),"")</f>
        <v>0.54215999999999998</v>
      </c>
      <c r="Z251" s="66"/>
      <c r="AA251" s="67"/>
      <c r="AE251" s="68"/>
      <c r="BB251" s="69" t="s">
        <v>75</v>
      </c>
      <c r="BL251" s="68">
        <f>IFERROR(W251*I251,"0")</f>
        <v>206.82</v>
      </c>
      <c r="BM251" s="68">
        <f>IFERROR(X251*I251,"0")</f>
        <v>206.82</v>
      </c>
      <c r="BN251" s="68">
        <f>IFERROR(W251/J251,"0")</f>
        <v>0.46153846153846156</v>
      </c>
      <c r="BO251" s="68">
        <f>IFERROR(X251/J251,"0")</f>
        <v>0.46153846153846156</v>
      </c>
    </row>
    <row r="252" spans="1:67" x14ac:dyDescent="0.2">
      <c r="A252" s="88"/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9" t="s">
        <v>67</v>
      </c>
      <c r="P252" s="89"/>
      <c r="Q252" s="89"/>
      <c r="R252" s="89"/>
      <c r="S252" s="89"/>
      <c r="T252" s="89"/>
      <c r="U252" s="89"/>
      <c r="V252" s="70" t="s">
        <v>66</v>
      </c>
      <c r="W252" s="71">
        <f>IFERROR(SUM(W251:W251),"0")</f>
        <v>108</v>
      </c>
      <c r="X252" s="71">
        <f>IFERROR(SUM(X251:X251),"0")</f>
        <v>108</v>
      </c>
      <c r="Y252" s="71">
        <f>IFERROR(IF(Y251="",0,Y251),"0")</f>
        <v>0.54215999999999998</v>
      </c>
      <c r="Z252" s="72"/>
      <c r="AA252" s="72"/>
    </row>
    <row r="253" spans="1:67" x14ac:dyDescent="0.2">
      <c r="A253" s="88"/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9" t="s">
        <v>67</v>
      </c>
      <c r="P253" s="89"/>
      <c r="Q253" s="89"/>
      <c r="R253" s="89"/>
      <c r="S253" s="89"/>
      <c r="T253" s="89"/>
      <c r="U253" s="89"/>
      <c r="V253" s="70" t="s">
        <v>68</v>
      </c>
      <c r="W253" s="71">
        <f>IFERROR(SUMPRODUCT(W251:W251*H251:H251),"0")</f>
        <v>194.4</v>
      </c>
      <c r="X253" s="71">
        <f>IFERROR(SUMPRODUCT(X251:X251*H251:H251),"0")</f>
        <v>194.4</v>
      </c>
      <c r="Y253" s="70"/>
      <c r="Z253" s="72"/>
      <c r="AA253" s="72"/>
    </row>
    <row r="254" spans="1:67" ht="14.25" hidden="1" customHeight="1" x14ac:dyDescent="0.25">
      <c r="A254" s="91" t="s">
        <v>71</v>
      </c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55"/>
      <c r="AA254" s="55"/>
    </row>
    <row r="255" spans="1:67" ht="27" customHeight="1" x14ac:dyDescent="0.25">
      <c r="A255" s="56" t="s">
        <v>312</v>
      </c>
      <c r="B255" s="56" t="s">
        <v>313</v>
      </c>
      <c r="C255" s="57">
        <v>4301132080</v>
      </c>
      <c r="D255" s="86">
        <v>4640242180397</v>
      </c>
      <c r="E255" s="86"/>
      <c r="F255" s="58">
        <v>1</v>
      </c>
      <c r="G255" s="59">
        <v>6</v>
      </c>
      <c r="H255" s="58">
        <v>6</v>
      </c>
      <c r="I255" s="58">
        <v>6.26</v>
      </c>
      <c r="J255" s="59">
        <v>84</v>
      </c>
      <c r="K255" s="59" t="s">
        <v>64</v>
      </c>
      <c r="L255" s="60" t="s">
        <v>65</v>
      </c>
      <c r="M255" s="60"/>
      <c r="N255" s="59">
        <v>180</v>
      </c>
      <c r="O255" s="87" t="s">
        <v>314</v>
      </c>
      <c r="P255" s="87"/>
      <c r="Q255" s="87"/>
      <c r="R255" s="87"/>
      <c r="S255" s="87"/>
      <c r="T255" s="61"/>
      <c r="U255" s="61"/>
      <c r="V255" s="62" t="s">
        <v>66</v>
      </c>
      <c r="W255" s="63">
        <v>24</v>
      </c>
      <c r="X255" s="64">
        <f>IFERROR(IF(W255="","",W255),"")</f>
        <v>24</v>
      </c>
      <c r="Y255" s="65">
        <f>IFERROR(IF(W255="","",W255*0.0155),"")</f>
        <v>0.372</v>
      </c>
      <c r="Z255" s="66"/>
      <c r="AA255" s="67"/>
      <c r="AE255" s="68"/>
      <c r="BB255" s="69" t="s">
        <v>75</v>
      </c>
      <c r="BL255" s="68">
        <f>IFERROR(W255*I255,"0")</f>
        <v>150.24</v>
      </c>
      <c r="BM255" s="68">
        <f>IFERROR(X255*I255,"0")</f>
        <v>150.24</v>
      </c>
      <c r="BN255" s="68">
        <f>IFERROR(W255/J255,"0")</f>
        <v>0.2857142857142857</v>
      </c>
      <c r="BO255" s="68">
        <f>IFERROR(X255/J255,"0")</f>
        <v>0.2857142857142857</v>
      </c>
    </row>
    <row r="256" spans="1:67" ht="27" hidden="1" customHeight="1" x14ac:dyDescent="0.25">
      <c r="A256" s="56" t="s">
        <v>315</v>
      </c>
      <c r="B256" s="56" t="s">
        <v>316</v>
      </c>
      <c r="C256" s="57">
        <v>4301132104</v>
      </c>
      <c r="D256" s="86">
        <v>4640242181219</v>
      </c>
      <c r="E256" s="86"/>
      <c r="F256" s="58">
        <v>0.3</v>
      </c>
      <c r="G256" s="59">
        <v>9</v>
      </c>
      <c r="H256" s="58">
        <v>2.7</v>
      </c>
      <c r="I256" s="58">
        <v>2.8450000000000002</v>
      </c>
      <c r="J256" s="59">
        <v>234</v>
      </c>
      <c r="K256" s="59" t="s">
        <v>125</v>
      </c>
      <c r="L256" s="60" t="s">
        <v>65</v>
      </c>
      <c r="M256" s="60"/>
      <c r="N256" s="59">
        <v>180</v>
      </c>
      <c r="O256" s="87" t="s">
        <v>317</v>
      </c>
      <c r="P256" s="87"/>
      <c r="Q256" s="87"/>
      <c r="R256" s="87"/>
      <c r="S256" s="87"/>
      <c r="T256" s="61"/>
      <c r="U256" s="61"/>
      <c r="V256" s="62" t="s">
        <v>66</v>
      </c>
      <c r="W256" s="63">
        <v>0</v>
      </c>
      <c r="X256" s="64">
        <f>IFERROR(IF(W256="","",W256),"")</f>
        <v>0</v>
      </c>
      <c r="Y256" s="65">
        <f>IFERROR(IF(W256="","",W256*0.00502),"")</f>
        <v>0</v>
      </c>
      <c r="Z256" s="66"/>
      <c r="AA256" s="67"/>
      <c r="AE256" s="68"/>
      <c r="BB256" s="69" t="s">
        <v>75</v>
      </c>
      <c r="BL256" s="68">
        <f>IFERROR(W256*I256,"0")</f>
        <v>0</v>
      </c>
      <c r="BM256" s="68">
        <f>IFERROR(X256*I256,"0")</f>
        <v>0</v>
      </c>
      <c r="BN256" s="68">
        <f>IFERROR(W256/J256,"0")</f>
        <v>0</v>
      </c>
      <c r="BO256" s="68">
        <f>IFERROR(X256/J256,"0")</f>
        <v>0</v>
      </c>
    </row>
    <row r="257" spans="1:67" x14ac:dyDescent="0.2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9" t="s">
        <v>67</v>
      </c>
      <c r="P257" s="89"/>
      <c r="Q257" s="89"/>
      <c r="R257" s="89"/>
      <c r="S257" s="89"/>
      <c r="T257" s="89"/>
      <c r="U257" s="89"/>
      <c r="V257" s="70" t="s">
        <v>66</v>
      </c>
      <c r="W257" s="71">
        <f>IFERROR(SUM(W255:W256),"0")</f>
        <v>24</v>
      </c>
      <c r="X257" s="71">
        <f>IFERROR(SUM(X255:X256),"0")</f>
        <v>24</v>
      </c>
      <c r="Y257" s="71">
        <f>IFERROR(IF(Y255="",0,Y255),"0")+IFERROR(IF(Y256="",0,Y256),"0")</f>
        <v>0.372</v>
      </c>
      <c r="Z257" s="72"/>
      <c r="AA257" s="72"/>
    </row>
    <row r="258" spans="1:67" x14ac:dyDescent="0.2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9" t="s">
        <v>67</v>
      </c>
      <c r="P258" s="89"/>
      <c r="Q258" s="89"/>
      <c r="R258" s="89"/>
      <c r="S258" s="89"/>
      <c r="T258" s="89"/>
      <c r="U258" s="89"/>
      <c r="V258" s="70" t="s">
        <v>68</v>
      </c>
      <c r="W258" s="71">
        <f>IFERROR(SUMPRODUCT(W255:W256*H255:H256),"0")</f>
        <v>144</v>
      </c>
      <c r="X258" s="71">
        <f>IFERROR(SUMPRODUCT(X255:X256*H255:H256),"0")</f>
        <v>144</v>
      </c>
      <c r="Y258" s="70"/>
      <c r="Z258" s="72"/>
      <c r="AA258" s="72"/>
    </row>
    <row r="259" spans="1:67" ht="14.25" hidden="1" customHeight="1" x14ac:dyDescent="0.25">
      <c r="A259" s="91" t="s">
        <v>151</v>
      </c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55"/>
      <c r="AA259" s="55"/>
    </row>
    <row r="260" spans="1:67" ht="27" customHeight="1" x14ac:dyDescent="0.25">
      <c r="A260" s="56" t="s">
        <v>318</v>
      </c>
      <c r="B260" s="56" t="s">
        <v>319</v>
      </c>
      <c r="C260" s="57">
        <v>4301136028</v>
      </c>
      <c r="D260" s="86">
        <v>4640242180304</v>
      </c>
      <c r="E260" s="86"/>
      <c r="F260" s="58">
        <v>2.7</v>
      </c>
      <c r="G260" s="59">
        <v>1</v>
      </c>
      <c r="H260" s="58">
        <v>2.7</v>
      </c>
      <c r="I260" s="58">
        <v>2.8906000000000001</v>
      </c>
      <c r="J260" s="59">
        <v>126</v>
      </c>
      <c r="K260" s="59" t="s">
        <v>74</v>
      </c>
      <c r="L260" s="60" t="s">
        <v>65</v>
      </c>
      <c r="M260" s="60"/>
      <c r="N260" s="59">
        <v>180</v>
      </c>
      <c r="O260" s="87" t="s">
        <v>320</v>
      </c>
      <c r="P260" s="87"/>
      <c r="Q260" s="87"/>
      <c r="R260" s="87"/>
      <c r="S260" s="87"/>
      <c r="T260" s="61"/>
      <c r="U260" s="61"/>
      <c r="V260" s="62" t="s">
        <v>66</v>
      </c>
      <c r="W260" s="63">
        <v>56</v>
      </c>
      <c r="X260" s="64">
        <f>IFERROR(IF(W260="","",W260),"")</f>
        <v>56</v>
      </c>
      <c r="Y260" s="65">
        <f>IFERROR(IF(W260="","",W260*0.00936),"")</f>
        <v>0.52415999999999996</v>
      </c>
      <c r="Z260" s="66"/>
      <c r="AA260" s="67"/>
      <c r="AE260" s="68"/>
      <c r="BB260" s="69" t="s">
        <v>75</v>
      </c>
      <c r="BL260" s="68">
        <f>IFERROR(W260*I260,"0")</f>
        <v>161.87360000000001</v>
      </c>
      <c r="BM260" s="68">
        <f>IFERROR(X260*I260,"0")</f>
        <v>161.87360000000001</v>
      </c>
      <c r="BN260" s="68">
        <f>IFERROR(W260/J260,"0")</f>
        <v>0.44444444444444442</v>
      </c>
      <c r="BO260" s="68">
        <f>IFERROR(X260/J260,"0")</f>
        <v>0.44444444444444442</v>
      </c>
    </row>
    <row r="261" spans="1:67" ht="37.5" hidden="1" customHeight="1" x14ac:dyDescent="0.25">
      <c r="A261" s="56" t="s">
        <v>321</v>
      </c>
      <c r="B261" s="56" t="s">
        <v>322</v>
      </c>
      <c r="C261" s="57">
        <v>4301136027</v>
      </c>
      <c r="D261" s="86">
        <v>4640242180298</v>
      </c>
      <c r="E261" s="86"/>
      <c r="F261" s="58">
        <v>2.7</v>
      </c>
      <c r="G261" s="59">
        <v>1</v>
      </c>
      <c r="H261" s="58">
        <v>2.7</v>
      </c>
      <c r="I261" s="58">
        <v>2.8919999999999999</v>
      </c>
      <c r="J261" s="59">
        <v>126</v>
      </c>
      <c r="K261" s="59" t="s">
        <v>74</v>
      </c>
      <c r="L261" s="60" t="s">
        <v>65</v>
      </c>
      <c r="M261" s="60"/>
      <c r="N261" s="59">
        <v>180</v>
      </c>
      <c r="O261" s="90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90"/>
      <c r="Q261" s="90"/>
      <c r="R261" s="90"/>
      <c r="S261" s="90"/>
      <c r="T261" s="61"/>
      <c r="U261" s="61"/>
      <c r="V261" s="62" t="s">
        <v>66</v>
      </c>
      <c r="W261" s="63">
        <v>0</v>
      </c>
      <c r="X261" s="64">
        <f>IFERROR(IF(W261="","",W261),"")</f>
        <v>0</v>
      </c>
      <c r="Y261" s="65">
        <f>IFERROR(IF(W261="","",W261*0.00936),"")</f>
        <v>0</v>
      </c>
      <c r="Z261" s="66"/>
      <c r="AA261" s="67"/>
      <c r="AE261" s="68"/>
      <c r="BB261" s="69" t="s">
        <v>75</v>
      </c>
      <c r="BL261" s="68">
        <f>IFERROR(W261*I261,"0")</f>
        <v>0</v>
      </c>
      <c r="BM261" s="68">
        <f>IFERROR(X261*I261,"0")</f>
        <v>0</v>
      </c>
      <c r="BN261" s="68">
        <f>IFERROR(W261/J261,"0")</f>
        <v>0</v>
      </c>
      <c r="BO261" s="68">
        <f>IFERROR(X261/J261,"0")</f>
        <v>0</v>
      </c>
    </row>
    <row r="262" spans="1:67" ht="27" customHeight="1" x14ac:dyDescent="0.25">
      <c r="A262" s="56" t="s">
        <v>323</v>
      </c>
      <c r="B262" s="56" t="s">
        <v>324</v>
      </c>
      <c r="C262" s="57">
        <v>4301136026</v>
      </c>
      <c r="D262" s="86">
        <v>4640242180236</v>
      </c>
      <c r="E262" s="86"/>
      <c r="F262" s="58">
        <v>5</v>
      </c>
      <c r="G262" s="59">
        <v>1</v>
      </c>
      <c r="H262" s="58">
        <v>5</v>
      </c>
      <c r="I262" s="58">
        <v>5.2350000000000003</v>
      </c>
      <c r="J262" s="59">
        <v>84</v>
      </c>
      <c r="K262" s="59" t="s">
        <v>64</v>
      </c>
      <c r="L262" s="60" t="s">
        <v>65</v>
      </c>
      <c r="M262" s="60"/>
      <c r="N262" s="59">
        <v>180</v>
      </c>
      <c r="O262" s="87" t="s">
        <v>325</v>
      </c>
      <c r="P262" s="87"/>
      <c r="Q262" s="87"/>
      <c r="R262" s="87"/>
      <c r="S262" s="87"/>
      <c r="T262" s="61"/>
      <c r="U262" s="61"/>
      <c r="V262" s="62" t="s">
        <v>66</v>
      </c>
      <c r="W262" s="63">
        <v>36</v>
      </c>
      <c r="X262" s="64">
        <f>IFERROR(IF(W262="","",W262),"")</f>
        <v>36</v>
      </c>
      <c r="Y262" s="65">
        <f>IFERROR(IF(W262="","",W262*0.0155),"")</f>
        <v>0.55800000000000005</v>
      </c>
      <c r="Z262" s="66"/>
      <c r="AA262" s="67"/>
      <c r="AE262" s="68"/>
      <c r="BB262" s="69" t="s">
        <v>75</v>
      </c>
      <c r="BL262" s="68">
        <f>IFERROR(W262*I262,"0")</f>
        <v>188.46</v>
      </c>
      <c r="BM262" s="68">
        <f>IFERROR(X262*I262,"0")</f>
        <v>188.46</v>
      </c>
      <c r="BN262" s="68">
        <f>IFERROR(W262/J262,"0")</f>
        <v>0.42857142857142855</v>
      </c>
      <c r="BO262" s="68">
        <f>IFERROR(X262/J262,"0")</f>
        <v>0.42857142857142855</v>
      </c>
    </row>
    <row r="263" spans="1:67" ht="27" hidden="1" customHeight="1" x14ac:dyDescent="0.25">
      <c r="A263" s="56" t="s">
        <v>326</v>
      </c>
      <c r="B263" s="56" t="s">
        <v>327</v>
      </c>
      <c r="C263" s="57">
        <v>4301136029</v>
      </c>
      <c r="D263" s="86">
        <v>4640242180410</v>
      </c>
      <c r="E263" s="86"/>
      <c r="F263" s="58">
        <v>2.2400000000000002</v>
      </c>
      <c r="G263" s="59">
        <v>1</v>
      </c>
      <c r="H263" s="58">
        <v>2.2400000000000002</v>
      </c>
      <c r="I263" s="58">
        <v>2.4319999999999999</v>
      </c>
      <c r="J263" s="59">
        <v>126</v>
      </c>
      <c r="K263" s="59" t="s">
        <v>74</v>
      </c>
      <c r="L263" s="60" t="s">
        <v>65</v>
      </c>
      <c r="M263" s="60"/>
      <c r="N263" s="59">
        <v>180</v>
      </c>
      <c r="O263" s="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90"/>
      <c r="Q263" s="90"/>
      <c r="R263" s="90"/>
      <c r="S263" s="90"/>
      <c r="T263" s="61"/>
      <c r="U263" s="61"/>
      <c r="V263" s="62" t="s">
        <v>66</v>
      </c>
      <c r="W263" s="63">
        <v>0</v>
      </c>
      <c r="X263" s="64">
        <f>IFERROR(IF(W263="","",W263),"")</f>
        <v>0</v>
      </c>
      <c r="Y263" s="65">
        <f>IFERROR(IF(W263="","",W263*0.00936),"")</f>
        <v>0</v>
      </c>
      <c r="Z263" s="66"/>
      <c r="AA263" s="67"/>
      <c r="AE263" s="68"/>
      <c r="BB263" s="69" t="s">
        <v>75</v>
      </c>
      <c r="BL263" s="68">
        <f>IFERROR(W263*I263,"0")</f>
        <v>0</v>
      </c>
      <c r="BM263" s="68">
        <f>IFERROR(X263*I263,"0")</f>
        <v>0</v>
      </c>
      <c r="BN263" s="68">
        <f>IFERROR(W263/J263,"0")</f>
        <v>0</v>
      </c>
      <c r="BO263" s="68">
        <f>IFERROR(X263/J263,"0")</f>
        <v>0</v>
      </c>
    </row>
    <row r="264" spans="1:67" x14ac:dyDescent="0.2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9" t="s">
        <v>67</v>
      </c>
      <c r="P264" s="89"/>
      <c r="Q264" s="89"/>
      <c r="R264" s="89"/>
      <c r="S264" s="89"/>
      <c r="T264" s="89"/>
      <c r="U264" s="89"/>
      <c r="V264" s="70" t="s">
        <v>66</v>
      </c>
      <c r="W264" s="71">
        <f>IFERROR(SUM(W260:W263),"0")</f>
        <v>92</v>
      </c>
      <c r="X264" s="71">
        <f>IFERROR(SUM(X260:X263),"0")</f>
        <v>92</v>
      </c>
      <c r="Y264" s="71">
        <f>IFERROR(IF(Y260="",0,Y260),"0")+IFERROR(IF(Y261="",0,Y261),"0")+IFERROR(IF(Y262="",0,Y262),"0")+IFERROR(IF(Y263="",0,Y263),"0")</f>
        <v>1.08216</v>
      </c>
      <c r="Z264" s="72"/>
      <c r="AA264" s="72"/>
    </row>
    <row r="265" spans="1:67" x14ac:dyDescent="0.2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9" t="s">
        <v>67</v>
      </c>
      <c r="P265" s="89"/>
      <c r="Q265" s="89"/>
      <c r="R265" s="89"/>
      <c r="S265" s="89"/>
      <c r="T265" s="89"/>
      <c r="U265" s="89"/>
      <c r="V265" s="70" t="s">
        <v>68</v>
      </c>
      <c r="W265" s="71">
        <f>IFERROR(SUMPRODUCT(W260:W263*H260:H263),"0")</f>
        <v>331.20000000000005</v>
      </c>
      <c r="X265" s="71">
        <f>IFERROR(SUMPRODUCT(X260:X263*H260:H263),"0")</f>
        <v>331.20000000000005</v>
      </c>
      <c r="Y265" s="70"/>
      <c r="Z265" s="72"/>
      <c r="AA265" s="72"/>
    </row>
    <row r="266" spans="1:67" ht="14.25" hidden="1" customHeight="1" x14ac:dyDescent="0.25">
      <c r="A266" s="91" t="s">
        <v>129</v>
      </c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55"/>
      <c r="AA266" s="55"/>
    </row>
    <row r="267" spans="1:67" ht="27" hidden="1" customHeight="1" x14ac:dyDescent="0.25">
      <c r="A267" s="56" t="s">
        <v>328</v>
      </c>
      <c r="B267" s="56" t="s">
        <v>329</v>
      </c>
      <c r="C267" s="57">
        <v>4301135191</v>
      </c>
      <c r="D267" s="86">
        <v>4640242180373</v>
      </c>
      <c r="E267" s="86"/>
      <c r="F267" s="58">
        <v>3</v>
      </c>
      <c r="G267" s="59">
        <v>1</v>
      </c>
      <c r="H267" s="58">
        <v>3</v>
      </c>
      <c r="I267" s="58">
        <v>3.1920000000000002</v>
      </c>
      <c r="J267" s="59">
        <v>126</v>
      </c>
      <c r="K267" s="59" t="s">
        <v>74</v>
      </c>
      <c r="L267" s="60" t="s">
        <v>65</v>
      </c>
      <c r="M267" s="60"/>
      <c r="N267" s="59">
        <v>180</v>
      </c>
      <c r="O267" s="87" t="s">
        <v>330</v>
      </c>
      <c r="P267" s="87"/>
      <c r="Q267" s="87"/>
      <c r="R267" s="87"/>
      <c r="S267" s="87"/>
      <c r="T267" s="61"/>
      <c r="U267" s="61"/>
      <c r="V267" s="62" t="s">
        <v>66</v>
      </c>
      <c r="W267" s="63">
        <v>0</v>
      </c>
      <c r="X267" s="64">
        <f t="shared" ref="X267:X287" si="24">IFERROR(IF(W267="","",W267),"")</f>
        <v>0</v>
      </c>
      <c r="Y267" s="65">
        <f t="shared" ref="Y267:Y272" si="25">IFERROR(IF(W267="","",W267*0.00936),"")</f>
        <v>0</v>
      </c>
      <c r="Z267" s="66"/>
      <c r="AA267" s="67"/>
      <c r="AE267" s="68"/>
      <c r="BB267" s="69" t="s">
        <v>75</v>
      </c>
      <c r="BL267" s="68">
        <f t="shared" ref="BL267:BL287" si="26">IFERROR(W267*I267,"0")</f>
        <v>0</v>
      </c>
      <c r="BM267" s="68">
        <f t="shared" ref="BM267:BM287" si="27">IFERROR(X267*I267,"0")</f>
        <v>0</v>
      </c>
      <c r="BN267" s="68">
        <f t="shared" ref="BN267:BN287" si="28">IFERROR(W267/J267,"0")</f>
        <v>0</v>
      </c>
      <c r="BO267" s="68">
        <f t="shared" ref="BO267:BO287" si="29">IFERROR(X267/J267,"0")</f>
        <v>0</v>
      </c>
    </row>
    <row r="268" spans="1:67" ht="27" hidden="1" customHeight="1" x14ac:dyDescent="0.25">
      <c r="A268" s="56" t="s">
        <v>331</v>
      </c>
      <c r="B268" s="56" t="s">
        <v>332</v>
      </c>
      <c r="C268" s="57">
        <v>4301135195</v>
      </c>
      <c r="D268" s="86">
        <v>4640242180366</v>
      </c>
      <c r="E268" s="86"/>
      <c r="F268" s="58">
        <v>3.7</v>
      </c>
      <c r="G268" s="59">
        <v>1</v>
      </c>
      <c r="H268" s="58">
        <v>3.7</v>
      </c>
      <c r="I268" s="58">
        <v>3.8919999999999999</v>
      </c>
      <c r="J268" s="59">
        <v>126</v>
      </c>
      <c r="K268" s="59" t="s">
        <v>74</v>
      </c>
      <c r="L268" s="60" t="s">
        <v>65</v>
      </c>
      <c r="M268" s="60"/>
      <c r="N268" s="59">
        <v>180</v>
      </c>
      <c r="O268" s="87" t="s">
        <v>333</v>
      </c>
      <c r="P268" s="87"/>
      <c r="Q268" s="87"/>
      <c r="R268" s="87"/>
      <c r="S268" s="87"/>
      <c r="T268" s="61"/>
      <c r="U268" s="61"/>
      <c r="V268" s="62" t="s">
        <v>66</v>
      </c>
      <c r="W268" s="63">
        <v>0</v>
      </c>
      <c r="X268" s="64">
        <f t="shared" si="24"/>
        <v>0</v>
      </c>
      <c r="Y268" s="65">
        <f t="shared" si="25"/>
        <v>0</v>
      </c>
      <c r="Z268" s="66"/>
      <c r="AA268" s="67"/>
      <c r="AE268" s="68"/>
      <c r="BB268" s="69" t="s">
        <v>75</v>
      </c>
      <c r="BL268" s="68">
        <f t="shared" si="26"/>
        <v>0</v>
      </c>
      <c r="BM268" s="68">
        <f t="shared" si="27"/>
        <v>0</v>
      </c>
      <c r="BN268" s="68">
        <f t="shared" si="28"/>
        <v>0</v>
      </c>
      <c r="BO268" s="68">
        <f t="shared" si="29"/>
        <v>0</v>
      </c>
    </row>
    <row r="269" spans="1:67" ht="27" hidden="1" customHeight="1" x14ac:dyDescent="0.25">
      <c r="A269" s="56" t="s">
        <v>334</v>
      </c>
      <c r="B269" s="56" t="s">
        <v>335</v>
      </c>
      <c r="C269" s="57">
        <v>4301135188</v>
      </c>
      <c r="D269" s="86">
        <v>4640242180335</v>
      </c>
      <c r="E269" s="86"/>
      <c r="F269" s="58">
        <v>3.7</v>
      </c>
      <c r="G269" s="59">
        <v>1</v>
      </c>
      <c r="H269" s="58">
        <v>3.7</v>
      </c>
      <c r="I269" s="58">
        <v>3.8919999999999999</v>
      </c>
      <c r="J269" s="59">
        <v>126</v>
      </c>
      <c r="K269" s="59" t="s">
        <v>74</v>
      </c>
      <c r="L269" s="60" t="s">
        <v>65</v>
      </c>
      <c r="M269" s="60"/>
      <c r="N269" s="59">
        <v>180</v>
      </c>
      <c r="O269" s="87" t="s">
        <v>336</v>
      </c>
      <c r="P269" s="87"/>
      <c r="Q269" s="87"/>
      <c r="R269" s="87"/>
      <c r="S269" s="87"/>
      <c r="T269" s="61"/>
      <c r="U269" s="61"/>
      <c r="V269" s="62" t="s">
        <v>66</v>
      </c>
      <c r="W269" s="63">
        <v>0</v>
      </c>
      <c r="X269" s="64">
        <f t="shared" si="24"/>
        <v>0</v>
      </c>
      <c r="Y269" s="65">
        <f t="shared" si="25"/>
        <v>0</v>
      </c>
      <c r="Z269" s="66"/>
      <c r="AA269" s="67"/>
      <c r="AE269" s="68"/>
      <c r="BB269" s="69" t="s">
        <v>75</v>
      </c>
      <c r="BL269" s="68">
        <f t="shared" si="26"/>
        <v>0</v>
      </c>
      <c r="BM269" s="68">
        <f t="shared" si="27"/>
        <v>0</v>
      </c>
      <c r="BN269" s="68">
        <f t="shared" si="28"/>
        <v>0</v>
      </c>
      <c r="BO269" s="68">
        <f t="shared" si="29"/>
        <v>0</v>
      </c>
    </row>
    <row r="270" spans="1:67" ht="37.5" hidden="1" customHeight="1" x14ac:dyDescent="0.25">
      <c r="A270" s="56" t="s">
        <v>337</v>
      </c>
      <c r="B270" s="56" t="s">
        <v>338</v>
      </c>
      <c r="C270" s="57">
        <v>4301135189</v>
      </c>
      <c r="D270" s="86">
        <v>4640242180342</v>
      </c>
      <c r="E270" s="86"/>
      <c r="F270" s="58">
        <v>3.7</v>
      </c>
      <c r="G270" s="59">
        <v>1</v>
      </c>
      <c r="H270" s="58">
        <v>3.7</v>
      </c>
      <c r="I270" s="58">
        <v>3.8919999999999999</v>
      </c>
      <c r="J270" s="59">
        <v>126</v>
      </c>
      <c r="K270" s="59" t="s">
        <v>74</v>
      </c>
      <c r="L270" s="60" t="s">
        <v>65</v>
      </c>
      <c r="M270" s="60"/>
      <c r="N270" s="59">
        <v>180</v>
      </c>
      <c r="O270" s="9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90"/>
      <c r="Q270" s="90"/>
      <c r="R270" s="90"/>
      <c r="S270" s="90"/>
      <c r="T270" s="61"/>
      <c r="U270" s="61"/>
      <c r="V270" s="62" t="s">
        <v>66</v>
      </c>
      <c r="W270" s="63">
        <v>0</v>
      </c>
      <c r="X270" s="64">
        <f t="shared" si="24"/>
        <v>0</v>
      </c>
      <c r="Y270" s="65">
        <f t="shared" si="25"/>
        <v>0</v>
      </c>
      <c r="Z270" s="66"/>
      <c r="AA270" s="67"/>
      <c r="AE270" s="68"/>
      <c r="BB270" s="69" t="s">
        <v>75</v>
      </c>
      <c r="BL270" s="68">
        <f t="shared" si="26"/>
        <v>0</v>
      </c>
      <c r="BM270" s="68">
        <f t="shared" si="27"/>
        <v>0</v>
      </c>
      <c r="BN270" s="68">
        <f t="shared" si="28"/>
        <v>0</v>
      </c>
      <c r="BO270" s="68">
        <f t="shared" si="29"/>
        <v>0</v>
      </c>
    </row>
    <row r="271" spans="1:67" ht="37.5" hidden="1" customHeight="1" x14ac:dyDescent="0.25">
      <c r="A271" s="56" t="s">
        <v>339</v>
      </c>
      <c r="B271" s="56" t="s">
        <v>340</v>
      </c>
      <c r="C271" s="57">
        <v>4301135190</v>
      </c>
      <c r="D271" s="86">
        <v>4640242180359</v>
      </c>
      <c r="E271" s="86"/>
      <c r="F271" s="58">
        <v>3.7</v>
      </c>
      <c r="G271" s="59">
        <v>1</v>
      </c>
      <c r="H271" s="58">
        <v>3.7</v>
      </c>
      <c r="I271" s="58">
        <v>3.8919999999999999</v>
      </c>
      <c r="J271" s="59">
        <v>126</v>
      </c>
      <c r="K271" s="59" t="s">
        <v>74</v>
      </c>
      <c r="L271" s="60" t="s">
        <v>65</v>
      </c>
      <c r="M271" s="60"/>
      <c r="N271" s="59">
        <v>180</v>
      </c>
      <c r="O271" s="87" t="s">
        <v>341</v>
      </c>
      <c r="P271" s="87"/>
      <c r="Q271" s="87"/>
      <c r="R271" s="87"/>
      <c r="S271" s="87"/>
      <c r="T271" s="61"/>
      <c r="U271" s="61"/>
      <c r="V271" s="62" t="s">
        <v>66</v>
      </c>
      <c r="W271" s="63">
        <v>0</v>
      </c>
      <c r="X271" s="64">
        <f t="shared" si="24"/>
        <v>0</v>
      </c>
      <c r="Y271" s="65">
        <f t="shared" si="25"/>
        <v>0</v>
      </c>
      <c r="Z271" s="66"/>
      <c r="AA271" s="67"/>
      <c r="AE271" s="68"/>
      <c r="BB271" s="69" t="s">
        <v>75</v>
      </c>
      <c r="BL271" s="68">
        <f t="shared" si="26"/>
        <v>0</v>
      </c>
      <c r="BM271" s="68">
        <f t="shared" si="27"/>
        <v>0</v>
      </c>
      <c r="BN271" s="68">
        <f t="shared" si="28"/>
        <v>0</v>
      </c>
      <c r="BO271" s="68">
        <f t="shared" si="29"/>
        <v>0</v>
      </c>
    </row>
    <row r="272" spans="1:67" ht="37.5" hidden="1" customHeight="1" x14ac:dyDescent="0.25">
      <c r="A272" s="56" t="s">
        <v>342</v>
      </c>
      <c r="B272" s="56" t="s">
        <v>343</v>
      </c>
      <c r="C272" s="57">
        <v>4301135187</v>
      </c>
      <c r="D272" s="86">
        <v>4640242180328</v>
      </c>
      <c r="E272" s="86"/>
      <c r="F272" s="58">
        <v>3.5</v>
      </c>
      <c r="G272" s="59">
        <v>1</v>
      </c>
      <c r="H272" s="58">
        <v>3.5</v>
      </c>
      <c r="I272" s="58">
        <v>3.6920000000000002</v>
      </c>
      <c r="J272" s="59">
        <v>126</v>
      </c>
      <c r="K272" s="59" t="s">
        <v>74</v>
      </c>
      <c r="L272" s="60" t="s">
        <v>65</v>
      </c>
      <c r="M272" s="60"/>
      <c r="N272" s="59">
        <v>180</v>
      </c>
      <c r="O272" s="87" t="s">
        <v>344</v>
      </c>
      <c r="P272" s="87"/>
      <c r="Q272" s="87"/>
      <c r="R272" s="87"/>
      <c r="S272" s="87"/>
      <c r="T272" s="61"/>
      <c r="U272" s="61"/>
      <c r="V272" s="62" t="s">
        <v>66</v>
      </c>
      <c r="W272" s="63">
        <v>0</v>
      </c>
      <c r="X272" s="64">
        <f t="shared" si="24"/>
        <v>0</v>
      </c>
      <c r="Y272" s="65">
        <f t="shared" si="25"/>
        <v>0</v>
      </c>
      <c r="Z272" s="66"/>
      <c r="AA272" s="67"/>
      <c r="AE272" s="68"/>
      <c r="BB272" s="69" t="s">
        <v>75</v>
      </c>
      <c r="BL272" s="68">
        <f t="shared" si="26"/>
        <v>0</v>
      </c>
      <c r="BM272" s="68">
        <f t="shared" si="27"/>
        <v>0</v>
      </c>
      <c r="BN272" s="68">
        <f t="shared" si="28"/>
        <v>0</v>
      </c>
      <c r="BO272" s="68">
        <f t="shared" si="29"/>
        <v>0</v>
      </c>
    </row>
    <row r="273" spans="1:67" ht="27" hidden="1" customHeight="1" x14ac:dyDescent="0.25">
      <c r="A273" s="56" t="s">
        <v>345</v>
      </c>
      <c r="B273" s="56" t="s">
        <v>346</v>
      </c>
      <c r="C273" s="57">
        <v>4301135186</v>
      </c>
      <c r="D273" s="86">
        <v>4640242180311</v>
      </c>
      <c r="E273" s="86"/>
      <c r="F273" s="58">
        <v>5.5</v>
      </c>
      <c r="G273" s="59">
        <v>1</v>
      </c>
      <c r="H273" s="58">
        <v>5.5</v>
      </c>
      <c r="I273" s="58">
        <v>5.7350000000000003</v>
      </c>
      <c r="J273" s="59">
        <v>84</v>
      </c>
      <c r="K273" s="59" t="s">
        <v>64</v>
      </c>
      <c r="L273" s="60" t="s">
        <v>65</v>
      </c>
      <c r="M273" s="60"/>
      <c r="N273" s="59">
        <v>180</v>
      </c>
      <c r="O273" s="87" t="s">
        <v>347</v>
      </c>
      <c r="P273" s="87"/>
      <c r="Q273" s="87"/>
      <c r="R273" s="87"/>
      <c r="S273" s="87"/>
      <c r="T273" s="61"/>
      <c r="U273" s="61"/>
      <c r="V273" s="62" t="s">
        <v>66</v>
      </c>
      <c r="W273" s="63">
        <v>0</v>
      </c>
      <c r="X273" s="64">
        <f t="shared" si="24"/>
        <v>0</v>
      </c>
      <c r="Y273" s="65">
        <f>IFERROR(IF(W273="","",W273*0.0155),"")</f>
        <v>0</v>
      </c>
      <c r="Z273" s="66"/>
      <c r="AA273" s="67"/>
      <c r="AE273" s="68"/>
      <c r="BB273" s="69" t="s">
        <v>75</v>
      </c>
      <c r="BL273" s="68">
        <f t="shared" si="26"/>
        <v>0</v>
      </c>
      <c r="BM273" s="68">
        <f t="shared" si="27"/>
        <v>0</v>
      </c>
      <c r="BN273" s="68">
        <f t="shared" si="28"/>
        <v>0</v>
      </c>
      <c r="BO273" s="68">
        <f t="shared" si="29"/>
        <v>0</v>
      </c>
    </row>
    <row r="274" spans="1:67" ht="27" hidden="1" customHeight="1" x14ac:dyDescent="0.25">
      <c r="A274" s="56" t="s">
        <v>348</v>
      </c>
      <c r="B274" s="56" t="s">
        <v>349</v>
      </c>
      <c r="C274" s="57">
        <v>4301135194</v>
      </c>
      <c r="D274" s="86">
        <v>4640242180380</v>
      </c>
      <c r="E274" s="86"/>
      <c r="F274" s="58">
        <v>1.8</v>
      </c>
      <c r="G274" s="59">
        <v>1</v>
      </c>
      <c r="H274" s="58">
        <v>1.8</v>
      </c>
      <c r="I274" s="58">
        <v>1.9119999999999999</v>
      </c>
      <c r="J274" s="59">
        <v>234</v>
      </c>
      <c r="K274" s="59" t="s">
        <v>125</v>
      </c>
      <c r="L274" s="60" t="s">
        <v>65</v>
      </c>
      <c r="M274" s="60"/>
      <c r="N274" s="59">
        <v>180</v>
      </c>
      <c r="O274" s="87" t="s">
        <v>350</v>
      </c>
      <c r="P274" s="87"/>
      <c r="Q274" s="87"/>
      <c r="R274" s="87"/>
      <c r="S274" s="87"/>
      <c r="T274" s="61"/>
      <c r="U274" s="61"/>
      <c r="V274" s="62" t="s">
        <v>66</v>
      </c>
      <c r="W274" s="63">
        <v>0</v>
      </c>
      <c r="X274" s="64">
        <f t="shared" si="24"/>
        <v>0</v>
      </c>
      <c r="Y274" s="65">
        <f>IFERROR(IF(W274="","",W274*0.00502),"")</f>
        <v>0</v>
      </c>
      <c r="Z274" s="66"/>
      <c r="AA274" s="67"/>
      <c r="AE274" s="68"/>
      <c r="BB274" s="69" t="s">
        <v>75</v>
      </c>
      <c r="BL274" s="68">
        <f t="shared" si="26"/>
        <v>0</v>
      </c>
      <c r="BM274" s="68">
        <f t="shared" si="27"/>
        <v>0</v>
      </c>
      <c r="BN274" s="68">
        <f t="shared" si="28"/>
        <v>0</v>
      </c>
      <c r="BO274" s="68">
        <f t="shared" si="29"/>
        <v>0</v>
      </c>
    </row>
    <row r="275" spans="1:67" ht="27" customHeight="1" x14ac:dyDescent="0.25">
      <c r="A275" s="56" t="s">
        <v>351</v>
      </c>
      <c r="B275" s="56" t="s">
        <v>352</v>
      </c>
      <c r="C275" s="57">
        <v>4301135192</v>
      </c>
      <c r="D275" s="86">
        <v>4640242180380</v>
      </c>
      <c r="E275" s="86"/>
      <c r="F275" s="58">
        <v>3.7</v>
      </c>
      <c r="G275" s="59">
        <v>1</v>
      </c>
      <c r="H275" s="58">
        <v>3.7</v>
      </c>
      <c r="I275" s="58">
        <v>3.8919999999999999</v>
      </c>
      <c r="J275" s="59">
        <v>126</v>
      </c>
      <c r="K275" s="59" t="s">
        <v>74</v>
      </c>
      <c r="L275" s="60" t="s">
        <v>65</v>
      </c>
      <c r="M275" s="60"/>
      <c r="N275" s="59">
        <v>180</v>
      </c>
      <c r="O275" s="87" t="s">
        <v>353</v>
      </c>
      <c r="P275" s="87"/>
      <c r="Q275" s="87"/>
      <c r="R275" s="87"/>
      <c r="S275" s="87"/>
      <c r="T275" s="61"/>
      <c r="U275" s="61"/>
      <c r="V275" s="62" t="s">
        <v>66</v>
      </c>
      <c r="W275" s="63">
        <v>42</v>
      </c>
      <c r="X275" s="64">
        <f t="shared" si="24"/>
        <v>42</v>
      </c>
      <c r="Y275" s="65">
        <f>IFERROR(IF(W275="","",W275*0.00936),"")</f>
        <v>0.39312000000000002</v>
      </c>
      <c r="Z275" s="66"/>
      <c r="AA275" s="67"/>
      <c r="AE275" s="68"/>
      <c r="BB275" s="69" t="s">
        <v>75</v>
      </c>
      <c r="BL275" s="68">
        <f t="shared" si="26"/>
        <v>163.464</v>
      </c>
      <c r="BM275" s="68">
        <f t="shared" si="27"/>
        <v>163.464</v>
      </c>
      <c r="BN275" s="68">
        <f t="shared" si="28"/>
        <v>0.33333333333333331</v>
      </c>
      <c r="BO275" s="68">
        <f t="shared" si="29"/>
        <v>0.33333333333333331</v>
      </c>
    </row>
    <row r="276" spans="1:67" ht="27" hidden="1" customHeight="1" x14ac:dyDescent="0.25">
      <c r="A276" s="56" t="s">
        <v>354</v>
      </c>
      <c r="B276" s="56" t="s">
        <v>355</v>
      </c>
      <c r="C276" s="57">
        <v>4301135320</v>
      </c>
      <c r="D276" s="86">
        <v>4640242181592</v>
      </c>
      <c r="E276" s="86"/>
      <c r="F276" s="58">
        <v>3.5</v>
      </c>
      <c r="G276" s="59">
        <v>1</v>
      </c>
      <c r="H276" s="58">
        <v>3.5</v>
      </c>
      <c r="I276" s="58">
        <v>3.6850000000000001</v>
      </c>
      <c r="J276" s="59">
        <v>126</v>
      </c>
      <c r="K276" s="59" t="s">
        <v>74</v>
      </c>
      <c r="L276" s="60" t="s">
        <v>65</v>
      </c>
      <c r="M276" s="60"/>
      <c r="N276" s="59">
        <v>180</v>
      </c>
      <c r="O276" s="87" t="s">
        <v>356</v>
      </c>
      <c r="P276" s="87"/>
      <c r="Q276" s="87"/>
      <c r="R276" s="87"/>
      <c r="S276" s="87"/>
      <c r="T276" s="61"/>
      <c r="U276" s="61"/>
      <c r="V276" s="62" t="s">
        <v>66</v>
      </c>
      <c r="W276" s="63">
        <v>0</v>
      </c>
      <c r="X276" s="64">
        <f t="shared" si="24"/>
        <v>0</v>
      </c>
      <c r="Y276" s="65">
        <f>IFERROR(IF(W276="","",W276*0.00936),"")</f>
        <v>0</v>
      </c>
      <c r="Z276" s="66"/>
      <c r="AA276" s="67"/>
      <c r="AE276" s="68"/>
      <c r="BB276" s="69" t="s">
        <v>75</v>
      </c>
      <c r="BL276" s="68">
        <f t="shared" si="26"/>
        <v>0</v>
      </c>
      <c r="BM276" s="68">
        <f t="shared" si="27"/>
        <v>0</v>
      </c>
      <c r="BN276" s="68">
        <f t="shared" si="28"/>
        <v>0</v>
      </c>
      <c r="BO276" s="68">
        <f t="shared" si="29"/>
        <v>0</v>
      </c>
    </row>
    <row r="277" spans="1:67" ht="27" hidden="1" customHeight="1" x14ac:dyDescent="0.25">
      <c r="A277" s="56" t="s">
        <v>357</v>
      </c>
      <c r="B277" s="56" t="s">
        <v>358</v>
      </c>
      <c r="C277" s="57">
        <v>4301135193</v>
      </c>
      <c r="D277" s="86">
        <v>4640242180403</v>
      </c>
      <c r="E277" s="86"/>
      <c r="F277" s="58">
        <v>3</v>
      </c>
      <c r="G277" s="59">
        <v>1</v>
      </c>
      <c r="H277" s="58">
        <v>3</v>
      </c>
      <c r="I277" s="58">
        <v>3.1920000000000002</v>
      </c>
      <c r="J277" s="59">
        <v>126</v>
      </c>
      <c r="K277" s="59" t="s">
        <v>74</v>
      </c>
      <c r="L277" s="60" t="s">
        <v>65</v>
      </c>
      <c r="M277" s="60"/>
      <c r="N277" s="59">
        <v>180</v>
      </c>
      <c r="O277" s="87" t="s">
        <v>359</v>
      </c>
      <c r="P277" s="87"/>
      <c r="Q277" s="87"/>
      <c r="R277" s="87"/>
      <c r="S277" s="87"/>
      <c r="T277" s="61"/>
      <c r="U277" s="61"/>
      <c r="V277" s="62" t="s">
        <v>66</v>
      </c>
      <c r="W277" s="63">
        <v>0</v>
      </c>
      <c r="X277" s="64">
        <f t="shared" si="24"/>
        <v>0</v>
      </c>
      <c r="Y277" s="65">
        <f>IFERROR(IF(W277="","",W277*0.00936),"")</f>
        <v>0</v>
      </c>
      <c r="Z277" s="66"/>
      <c r="AA277" s="67"/>
      <c r="AE277" s="68"/>
      <c r="BB277" s="69" t="s">
        <v>75</v>
      </c>
      <c r="BL277" s="68">
        <f t="shared" si="26"/>
        <v>0</v>
      </c>
      <c r="BM277" s="68">
        <f t="shared" si="27"/>
        <v>0</v>
      </c>
      <c r="BN277" s="68">
        <f t="shared" si="28"/>
        <v>0</v>
      </c>
      <c r="BO277" s="68">
        <f t="shared" si="29"/>
        <v>0</v>
      </c>
    </row>
    <row r="278" spans="1:67" ht="27" hidden="1" customHeight="1" x14ac:dyDescent="0.25">
      <c r="A278" s="56" t="s">
        <v>360</v>
      </c>
      <c r="B278" s="56" t="s">
        <v>361</v>
      </c>
      <c r="C278" s="57">
        <v>4301135304</v>
      </c>
      <c r="D278" s="86">
        <v>4640242181240</v>
      </c>
      <c r="E278" s="86"/>
      <c r="F278" s="58">
        <v>0.3</v>
      </c>
      <c r="G278" s="59">
        <v>9</v>
      </c>
      <c r="H278" s="58">
        <v>2.7</v>
      </c>
      <c r="I278" s="58">
        <v>2.88</v>
      </c>
      <c r="J278" s="59">
        <v>126</v>
      </c>
      <c r="K278" s="59" t="s">
        <v>74</v>
      </c>
      <c r="L278" s="60" t="s">
        <v>65</v>
      </c>
      <c r="M278" s="60"/>
      <c r="N278" s="59">
        <v>180</v>
      </c>
      <c r="O278" s="87" t="s">
        <v>362</v>
      </c>
      <c r="P278" s="87"/>
      <c r="Q278" s="87"/>
      <c r="R278" s="87"/>
      <c r="S278" s="87"/>
      <c r="T278" s="61"/>
      <c r="U278" s="61"/>
      <c r="V278" s="62" t="s">
        <v>66</v>
      </c>
      <c r="W278" s="63">
        <v>0</v>
      </c>
      <c r="X278" s="64">
        <f t="shared" si="24"/>
        <v>0</v>
      </c>
      <c r="Y278" s="65">
        <f>IFERROR(IF(W278="","",W278*0.00936),"")</f>
        <v>0</v>
      </c>
      <c r="Z278" s="66"/>
      <c r="AA278" s="67"/>
      <c r="AE278" s="68"/>
      <c r="BB278" s="69" t="s">
        <v>75</v>
      </c>
      <c r="BL278" s="68">
        <f t="shared" si="26"/>
        <v>0</v>
      </c>
      <c r="BM278" s="68">
        <f t="shared" si="27"/>
        <v>0</v>
      </c>
      <c r="BN278" s="68">
        <f t="shared" si="28"/>
        <v>0</v>
      </c>
      <c r="BO278" s="68">
        <f t="shared" si="29"/>
        <v>0</v>
      </c>
    </row>
    <row r="279" spans="1:67" ht="27" hidden="1" customHeight="1" x14ac:dyDescent="0.25">
      <c r="A279" s="56" t="s">
        <v>363</v>
      </c>
      <c r="B279" s="56" t="s">
        <v>364</v>
      </c>
      <c r="C279" s="57">
        <v>4301135310</v>
      </c>
      <c r="D279" s="86">
        <v>4640242181318</v>
      </c>
      <c r="E279" s="86"/>
      <c r="F279" s="58">
        <v>0.3</v>
      </c>
      <c r="G279" s="59">
        <v>9</v>
      </c>
      <c r="H279" s="58">
        <v>2.7</v>
      </c>
      <c r="I279" s="58">
        <v>2.988</v>
      </c>
      <c r="J279" s="59">
        <v>126</v>
      </c>
      <c r="K279" s="59" t="s">
        <v>74</v>
      </c>
      <c r="L279" s="60" t="s">
        <v>65</v>
      </c>
      <c r="M279" s="60"/>
      <c r="N279" s="59">
        <v>180</v>
      </c>
      <c r="O279" s="87" t="s">
        <v>365</v>
      </c>
      <c r="P279" s="87"/>
      <c r="Q279" s="87"/>
      <c r="R279" s="87"/>
      <c r="S279" s="87"/>
      <c r="T279" s="61"/>
      <c r="U279" s="61"/>
      <c r="V279" s="62" t="s">
        <v>66</v>
      </c>
      <c r="W279" s="63">
        <v>0</v>
      </c>
      <c r="X279" s="64">
        <f t="shared" si="24"/>
        <v>0</v>
      </c>
      <c r="Y279" s="65">
        <f>IFERROR(IF(W279="","",W279*0.00936),"")</f>
        <v>0</v>
      </c>
      <c r="Z279" s="66"/>
      <c r="AA279" s="67"/>
      <c r="AE279" s="68"/>
      <c r="BB279" s="69" t="s">
        <v>75</v>
      </c>
      <c r="BL279" s="68">
        <f t="shared" si="26"/>
        <v>0</v>
      </c>
      <c r="BM279" s="68">
        <f t="shared" si="27"/>
        <v>0</v>
      </c>
      <c r="BN279" s="68">
        <f t="shared" si="28"/>
        <v>0</v>
      </c>
      <c r="BO279" s="68">
        <f t="shared" si="29"/>
        <v>0</v>
      </c>
    </row>
    <row r="280" spans="1:67" ht="27" hidden="1" customHeight="1" x14ac:dyDescent="0.25">
      <c r="A280" s="56" t="s">
        <v>366</v>
      </c>
      <c r="B280" s="56" t="s">
        <v>367</v>
      </c>
      <c r="C280" s="57">
        <v>4301135306</v>
      </c>
      <c r="D280" s="86">
        <v>4640242181578</v>
      </c>
      <c r="E280" s="86"/>
      <c r="F280" s="58">
        <v>0.3</v>
      </c>
      <c r="G280" s="59">
        <v>9</v>
      </c>
      <c r="H280" s="58">
        <v>2.7</v>
      </c>
      <c r="I280" s="58">
        <v>2.8450000000000002</v>
      </c>
      <c r="J280" s="59">
        <v>234</v>
      </c>
      <c r="K280" s="59" t="s">
        <v>125</v>
      </c>
      <c r="L280" s="60" t="s">
        <v>65</v>
      </c>
      <c r="M280" s="60"/>
      <c r="N280" s="59">
        <v>180</v>
      </c>
      <c r="O280" s="87" t="s">
        <v>368</v>
      </c>
      <c r="P280" s="87"/>
      <c r="Q280" s="87"/>
      <c r="R280" s="87"/>
      <c r="S280" s="87"/>
      <c r="T280" s="61"/>
      <c r="U280" s="61"/>
      <c r="V280" s="62" t="s">
        <v>66</v>
      </c>
      <c r="W280" s="63">
        <v>0</v>
      </c>
      <c r="X280" s="64">
        <f t="shared" si="24"/>
        <v>0</v>
      </c>
      <c r="Y280" s="65">
        <f>IFERROR(IF(W280="","",W280*0.00502),"")</f>
        <v>0</v>
      </c>
      <c r="Z280" s="66"/>
      <c r="AA280" s="67"/>
      <c r="AE280" s="68"/>
      <c r="BB280" s="69" t="s">
        <v>75</v>
      </c>
      <c r="BL280" s="68">
        <f t="shared" si="26"/>
        <v>0</v>
      </c>
      <c r="BM280" s="68">
        <f t="shared" si="27"/>
        <v>0</v>
      </c>
      <c r="BN280" s="68">
        <f t="shared" si="28"/>
        <v>0</v>
      </c>
      <c r="BO280" s="68">
        <f t="shared" si="29"/>
        <v>0</v>
      </c>
    </row>
    <row r="281" spans="1:67" ht="27" hidden="1" customHeight="1" x14ac:dyDescent="0.25">
      <c r="A281" s="56" t="s">
        <v>369</v>
      </c>
      <c r="B281" s="56" t="s">
        <v>370</v>
      </c>
      <c r="C281" s="57">
        <v>4301135305</v>
      </c>
      <c r="D281" s="86">
        <v>4640242181394</v>
      </c>
      <c r="E281" s="86"/>
      <c r="F281" s="58">
        <v>0.3</v>
      </c>
      <c r="G281" s="59">
        <v>9</v>
      </c>
      <c r="H281" s="58">
        <v>2.7</v>
      </c>
      <c r="I281" s="58">
        <v>2.8450000000000002</v>
      </c>
      <c r="J281" s="59">
        <v>234</v>
      </c>
      <c r="K281" s="59" t="s">
        <v>125</v>
      </c>
      <c r="L281" s="60" t="s">
        <v>65</v>
      </c>
      <c r="M281" s="60"/>
      <c r="N281" s="59">
        <v>180</v>
      </c>
      <c r="O281" s="87" t="s">
        <v>371</v>
      </c>
      <c r="P281" s="87"/>
      <c r="Q281" s="87"/>
      <c r="R281" s="87"/>
      <c r="S281" s="87"/>
      <c r="T281" s="61"/>
      <c r="U281" s="61"/>
      <c r="V281" s="62" t="s">
        <v>66</v>
      </c>
      <c r="W281" s="63">
        <v>0</v>
      </c>
      <c r="X281" s="64">
        <f t="shared" si="24"/>
        <v>0</v>
      </c>
      <c r="Y281" s="65">
        <f>IFERROR(IF(W281="","",W281*0.00502),"")</f>
        <v>0</v>
      </c>
      <c r="Z281" s="66"/>
      <c r="AA281" s="67"/>
      <c r="AE281" s="68"/>
      <c r="BB281" s="69" t="s">
        <v>75</v>
      </c>
      <c r="BL281" s="68">
        <f t="shared" si="26"/>
        <v>0</v>
      </c>
      <c r="BM281" s="68">
        <f t="shared" si="27"/>
        <v>0</v>
      </c>
      <c r="BN281" s="68">
        <f t="shared" si="28"/>
        <v>0</v>
      </c>
      <c r="BO281" s="68">
        <f t="shared" si="29"/>
        <v>0</v>
      </c>
    </row>
    <row r="282" spans="1:67" ht="27" hidden="1" customHeight="1" x14ac:dyDescent="0.25">
      <c r="A282" s="56" t="s">
        <v>372</v>
      </c>
      <c r="B282" s="56" t="s">
        <v>373</v>
      </c>
      <c r="C282" s="57">
        <v>4301135309</v>
      </c>
      <c r="D282" s="86">
        <v>4640242181332</v>
      </c>
      <c r="E282" s="86"/>
      <c r="F282" s="58">
        <v>0.3</v>
      </c>
      <c r="G282" s="59">
        <v>9</v>
      </c>
      <c r="H282" s="58">
        <v>2.7</v>
      </c>
      <c r="I282" s="58">
        <v>2.9079999999999999</v>
      </c>
      <c r="J282" s="59">
        <v>234</v>
      </c>
      <c r="K282" s="59" t="s">
        <v>125</v>
      </c>
      <c r="L282" s="60" t="s">
        <v>65</v>
      </c>
      <c r="M282" s="60"/>
      <c r="N282" s="59">
        <v>180</v>
      </c>
      <c r="O282" s="87" t="s">
        <v>374</v>
      </c>
      <c r="P282" s="87"/>
      <c r="Q282" s="87"/>
      <c r="R282" s="87"/>
      <c r="S282" s="87"/>
      <c r="T282" s="61"/>
      <c r="U282" s="61"/>
      <c r="V282" s="62" t="s">
        <v>66</v>
      </c>
      <c r="W282" s="63">
        <v>0</v>
      </c>
      <c r="X282" s="64">
        <f t="shared" si="24"/>
        <v>0</v>
      </c>
      <c r="Y282" s="65">
        <f>IFERROR(IF(W282="","",W282*0.00502),"")</f>
        <v>0</v>
      </c>
      <c r="Z282" s="66"/>
      <c r="AA282" s="67"/>
      <c r="AE282" s="68"/>
      <c r="BB282" s="69" t="s">
        <v>75</v>
      </c>
      <c r="BL282" s="68">
        <f t="shared" si="26"/>
        <v>0</v>
      </c>
      <c r="BM282" s="68">
        <f t="shared" si="27"/>
        <v>0</v>
      </c>
      <c r="BN282" s="68">
        <f t="shared" si="28"/>
        <v>0</v>
      </c>
      <c r="BO282" s="68">
        <f t="shared" si="29"/>
        <v>0</v>
      </c>
    </row>
    <row r="283" spans="1:67" ht="27" hidden="1" customHeight="1" x14ac:dyDescent="0.25">
      <c r="A283" s="56" t="s">
        <v>375</v>
      </c>
      <c r="B283" s="56" t="s">
        <v>376</v>
      </c>
      <c r="C283" s="57">
        <v>4301135308</v>
      </c>
      <c r="D283" s="86">
        <v>4640242181349</v>
      </c>
      <c r="E283" s="86"/>
      <c r="F283" s="58">
        <v>0.3</v>
      </c>
      <c r="G283" s="59">
        <v>9</v>
      </c>
      <c r="H283" s="58">
        <v>2.7</v>
      </c>
      <c r="I283" s="58">
        <v>2.9079999999999999</v>
      </c>
      <c r="J283" s="59">
        <v>234</v>
      </c>
      <c r="K283" s="59" t="s">
        <v>125</v>
      </c>
      <c r="L283" s="60" t="s">
        <v>65</v>
      </c>
      <c r="M283" s="60"/>
      <c r="N283" s="59">
        <v>180</v>
      </c>
      <c r="O283" s="87" t="s">
        <v>377</v>
      </c>
      <c r="P283" s="87"/>
      <c r="Q283" s="87"/>
      <c r="R283" s="87"/>
      <c r="S283" s="87"/>
      <c r="T283" s="61"/>
      <c r="U283" s="61"/>
      <c r="V283" s="62" t="s">
        <v>66</v>
      </c>
      <c r="W283" s="63">
        <v>0</v>
      </c>
      <c r="X283" s="64">
        <f t="shared" si="24"/>
        <v>0</v>
      </c>
      <c r="Y283" s="65">
        <f>IFERROR(IF(W283="","",W283*0.00502),"")</f>
        <v>0</v>
      </c>
      <c r="Z283" s="66"/>
      <c r="AA283" s="67"/>
      <c r="AE283" s="68"/>
      <c r="BB283" s="69" t="s">
        <v>75</v>
      </c>
      <c r="BL283" s="68">
        <f t="shared" si="26"/>
        <v>0</v>
      </c>
      <c r="BM283" s="68">
        <f t="shared" si="27"/>
        <v>0</v>
      </c>
      <c r="BN283" s="68">
        <f t="shared" si="28"/>
        <v>0</v>
      </c>
      <c r="BO283" s="68">
        <f t="shared" si="29"/>
        <v>0</v>
      </c>
    </row>
    <row r="284" spans="1:67" ht="27" hidden="1" customHeight="1" x14ac:dyDescent="0.25">
      <c r="A284" s="56" t="s">
        <v>378</v>
      </c>
      <c r="B284" s="56" t="s">
        <v>379</v>
      </c>
      <c r="C284" s="57">
        <v>4301135307</v>
      </c>
      <c r="D284" s="86">
        <v>4640242181370</v>
      </c>
      <c r="E284" s="86"/>
      <c r="F284" s="58">
        <v>0.3</v>
      </c>
      <c r="G284" s="59">
        <v>9</v>
      </c>
      <c r="H284" s="58">
        <v>2.7</v>
      </c>
      <c r="I284" s="58">
        <v>2.9079999999999999</v>
      </c>
      <c r="J284" s="59">
        <v>234</v>
      </c>
      <c r="K284" s="59" t="s">
        <v>125</v>
      </c>
      <c r="L284" s="60" t="s">
        <v>65</v>
      </c>
      <c r="M284" s="60"/>
      <c r="N284" s="59">
        <v>180</v>
      </c>
      <c r="O284" s="87" t="s">
        <v>380</v>
      </c>
      <c r="P284" s="87"/>
      <c r="Q284" s="87"/>
      <c r="R284" s="87"/>
      <c r="S284" s="87"/>
      <c r="T284" s="61"/>
      <c r="U284" s="61"/>
      <c r="V284" s="62" t="s">
        <v>66</v>
      </c>
      <c r="W284" s="63">
        <v>0</v>
      </c>
      <c r="X284" s="64">
        <f t="shared" si="24"/>
        <v>0</v>
      </c>
      <c r="Y284" s="65">
        <f>IFERROR(IF(W284="","",W284*0.00502),"")</f>
        <v>0</v>
      </c>
      <c r="Z284" s="66"/>
      <c r="AA284" s="67"/>
      <c r="AE284" s="68"/>
      <c r="BB284" s="69" t="s">
        <v>75</v>
      </c>
      <c r="BL284" s="68">
        <f t="shared" si="26"/>
        <v>0</v>
      </c>
      <c r="BM284" s="68">
        <f t="shared" si="27"/>
        <v>0</v>
      </c>
      <c r="BN284" s="68">
        <f t="shared" si="28"/>
        <v>0</v>
      </c>
      <c r="BO284" s="68">
        <f t="shared" si="29"/>
        <v>0</v>
      </c>
    </row>
    <row r="285" spans="1:67" ht="27" hidden="1" customHeight="1" x14ac:dyDescent="0.25">
      <c r="A285" s="56" t="s">
        <v>381</v>
      </c>
      <c r="B285" s="56" t="s">
        <v>382</v>
      </c>
      <c r="C285" s="57">
        <v>4301135318</v>
      </c>
      <c r="D285" s="86">
        <v>4607111037480</v>
      </c>
      <c r="E285" s="86"/>
      <c r="F285" s="58">
        <v>1</v>
      </c>
      <c r="G285" s="59">
        <v>4</v>
      </c>
      <c r="H285" s="58">
        <v>4</v>
      </c>
      <c r="I285" s="58">
        <v>4.2724000000000002</v>
      </c>
      <c r="J285" s="59">
        <v>84</v>
      </c>
      <c r="K285" s="59" t="s">
        <v>64</v>
      </c>
      <c r="L285" s="60" t="s">
        <v>65</v>
      </c>
      <c r="M285" s="60"/>
      <c r="N285" s="59">
        <v>180</v>
      </c>
      <c r="O285" s="87" t="s">
        <v>383</v>
      </c>
      <c r="P285" s="87"/>
      <c r="Q285" s="87"/>
      <c r="R285" s="87"/>
      <c r="S285" s="87"/>
      <c r="T285" s="61"/>
      <c r="U285" s="61"/>
      <c r="V285" s="62" t="s">
        <v>66</v>
      </c>
      <c r="W285" s="63">
        <v>0</v>
      </c>
      <c r="X285" s="64">
        <f t="shared" si="24"/>
        <v>0</v>
      </c>
      <c r="Y285" s="65">
        <f>IFERROR(IF(W285="","",W285*0.0155),"")</f>
        <v>0</v>
      </c>
      <c r="Z285" s="66"/>
      <c r="AA285" s="67"/>
      <c r="AE285" s="68"/>
      <c r="BB285" s="69" t="s">
        <v>75</v>
      </c>
      <c r="BL285" s="68">
        <f t="shared" si="26"/>
        <v>0</v>
      </c>
      <c r="BM285" s="68">
        <f t="shared" si="27"/>
        <v>0</v>
      </c>
      <c r="BN285" s="68">
        <f t="shared" si="28"/>
        <v>0</v>
      </c>
      <c r="BO285" s="68">
        <f t="shared" si="29"/>
        <v>0</v>
      </c>
    </row>
    <row r="286" spans="1:67" ht="27" hidden="1" customHeight="1" x14ac:dyDescent="0.25">
      <c r="A286" s="56" t="s">
        <v>384</v>
      </c>
      <c r="B286" s="56" t="s">
        <v>385</v>
      </c>
      <c r="C286" s="57">
        <v>4301135319</v>
      </c>
      <c r="D286" s="86">
        <v>4607111037473</v>
      </c>
      <c r="E286" s="86"/>
      <c r="F286" s="58">
        <v>1</v>
      </c>
      <c r="G286" s="59">
        <v>4</v>
      </c>
      <c r="H286" s="58">
        <v>4</v>
      </c>
      <c r="I286" s="58">
        <v>4.2300000000000004</v>
      </c>
      <c r="J286" s="59">
        <v>84</v>
      </c>
      <c r="K286" s="59" t="s">
        <v>64</v>
      </c>
      <c r="L286" s="60" t="s">
        <v>65</v>
      </c>
      <c r="M286" s="60"/>
      <c r="N286" s="59">
        <v>180</v>
      </c>
      <c r="O286" s="87" t="s">
        <v>386</v>
      </c>
      <c r="P286" s="87"/>
      <c r="Q286" s="87"/>
      <c r="R286" s="87"/>
      <c r="S286" s="87"/>
      <c r="T286" s="61"/>
      <c r="U286" s="61"/>
      <c r="V286" s="62" t="s">
        <v>66</v>
      </c>
      <c r="W286" s="63">
        <v>0</v>
      </c>
      <c r="X286" s="64">
        <f t="shared" si="24"/>
        <v>0</v>
      </c>
      <c r="Y286" s="65">
        <f>IFERROR(IF(W286="","",W286*0.0155),"")</f>
        <v>0</v>
      </c>
      <c r="Z286" s="66"/>
      <c r="AA286" s="67"/>
      <c r="AE286" s="68"/>
      <c r="BB286" s="69" t="s">
        <v>75</v>
      </c>
      <c r="BL286" s="68">
        <f t="shared" si="26"/>
        <v>0</v>
      </c>
      <c r="BM286" s="68">
        <f t="shared" si="27"/>
        <v>0</v>
      </c>
      <c r="BN286" s="68">
        <f t="shared" si="28"/>
        <v>0</v>
      </c>
      <c r="BO286" s="68">
        <f t="shared" si="29"/>
        <v>0</v>
      </c>
    </row>
    <row r="287" spans="1:67" ht="27" hidden="1" customHeight="1" x14ac:dyDescent="0.25">
      <c r="A287" s="56" t="s">
        <v>387</v>
      </c>
      <c r="B287" s="56" t="s">
        <v>388</v>
      </c>
      <c r="C287" s="57">
        <v>4301135198</v>
      </c>
      <c r="D287" s="86">
        <v>4640242180663</v>
      </c>
      <c r="E287" s="86"/>
      <c r="F287" s="58">
        <v>0.9</v>
      </c>
      <c r="G287" s="59">
        <v>4</v>
      </c>
      <c r="H287" s="58">
        <v>3.6</v>
      </c>
      <c r="I287" s="58">
        <v>3.83</v>
      </c>
      <c r="J287" s="59">
        <v>84</v>
      </c>
      <c r="K287" s="59" t="s">
        <v>64</v>
      </c>
      <c r="L287" s="60" t="s">
        <v>65</v>
      </c>
      <c r="M287" s="60"/>
      <c r="N287" s="59">
        <v>180</v>
      </c>
      <c r="O287" s="87" t="s">
        <v>389</v>
      </c>
      <c r="P287" s="87"/>
      <c r="Q287" s="87"/>
      <c r="R287" s="87"/>
      <c r="S287" s="87"/>
      <c r="T287" s="61"/>
      <c r="U287" s="61"/>
      <c r="V287" s="62" t="s">
        <v>66</v>
      </c>
      <c r="W287" s="63">
        <v>0</v>
      </c>
      <c r="X287" s="64">
        <f t="shared" si="24"/>
        <v>0</v>
      </c>
      <c r="Y287" s="65">
        <f>IFERROR(IF(W287="","",W287*0.0155),"")</f>
        <v>0</v>
      </c>
      <c r="Z287" s="66"/>
      <c r="AA287" s="67"/>
      <c r="AE287" s="68"/>
      <c r="BB287" s="69" t="s">
        <v>75</v>
      </c>
      <c r="BL287" s="68">
        <f t="shared" si="26"/>
        <v>0</v>
      </c>
      <c r="BM287" s="68">
        <f t="shared" si="27"/>
        <v>0</v>
      </c>
      <c r="BN287" s="68">
        <f t="shared" si="28"/>
        <v>0</v>
      </c>
      <c r="BO287" s="68">
        <f t="shared" si="29"/>
        <v>0</v>
      </c>
    </row>
    <row r="288" spans="1:67" x14ac:dyDescent="0.2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9" t="s">
        <v>67</v>
      </c>
      <c r="P288" s="89"/>
      <c r="Q288" s="89"/>
      <c r="R288" s="89"/>
      <c r="S288" s="89"/>
      <c r="T288" s="89"/>
      <c r="U288" s="89"/>
      <c r="V288" s="70" t="s">
        <v>66</v>
      </c>
      <c r="W288" s="71">
        <f>IFERROR(SUM(W267:W287),"0")</f>
        <v>42</v>
      </c>
      <c r="X288" s="71">
        <f>IFERROR(SUM(X267:X287),"0")</f>
        <v>42</v>
      </c>
      <c r="Y288" s="71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0.39312000000000002</v>
      </c>
      <c r="Z288" s="72"/>
      <c r="AA288" s="72"/>
    </row>
    <row r="289" spans="1:36" x14ac:dyDescent="0.2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9" t="s">
        <v>67</v>
      </c>
      <c r="P289" s="89"/>
      <c r="Q289" s="89"/>
      <c r="R289" s="89"/>
      <c r="S289" s="89"/>
      <c r="T289" s="89"/>
      <c r="U289" s="89"/>
      <c r="V289" s="70" t="s">
        <v>68</v>
      </c>
      <c r="W289" s="71">
        <f>IFERROR(SUMPRODUCT(W267:W287*H267:H287),"0")</f>
        <v>155.4</v>
      </c>
      <c r="X289" s="71">
        <f>IFERROR(SUMPRODUCT(X267:X287*H267:H287),"0")</f>
        <v>155.4</v>
      </c>
      <c r="Y289" s="70"/>
      <c r="Z289" s="72"/>
      <c r="AA289" s="72"/>
    </row>
    <row r="290" spans="1:36" ht="15" customHeight="1" x14ac:dyDescent="0.2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5" t="s">
        <v>390</v>
      </c>
      <c r="P290" s="85"/>
      <c r="Q290" s="85"/>
      <c r="R290" s="85"/>
      <c r="S290" s="85"/>
      <c r="T290" s="85"/>
      <c r="U290" s="85"/>
      <c r="V290" s="70" t="s">
        <v>68</v>
      </c>
      <c r="W290" s="71">
        <f>IFERROR(W24+W33+W41+W51+W62+W68+W73+W79+W89+W96+W105+W111+W117+W124+W129+W135+W140+W146+W151+W159+W164+W171+W176+W181+W186+W192+W199+W209+W217+W222+W228+W234+W240+W248+W253+W258+W265+W289,"0")</f>
        <v>5861.4</v>
      </c>
      <c r="X290" s="71">
        <f>IFERROR(X24+X33+X41+X51+X62+X68+X73+X79+X89+X96+X105+X111+X117+X124+X129+X135+X140+X146+X151+X159+X164+X171+X176+X181+X186+X192+X199+X209+X217+X222+X228+X234+X240+X248+X253+X258+X265+X289,"0")</f>
        <v>5861.4</v>
      </c>
      <c r="Y290" s="70"/>
      <c r="Z290" s="72"/>
      <c r="AA290" s="72"/>
    </row>
    <row r="291" spans="1:36" x14ac:dyDescent="0.2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5" t="s">
        <v>391</v>
      </c>
      <c r="P291" s="85"/>
      <c r="Q291" s="85"/>
      <c r="R291" s="85"/>
      <c r="S291" s="85"/>
      <c r="T291" s="85"/>
      <c r="U291" s="85"/>
      <c r="V291" s="70" t="s">
        <v>68</v>
      </c>
      <c r="W291" s="71">
        <f>IFERROR(SUM(BL22:BL287),"0")</f>
        <v>6470.5611999999983</v>
      </c>
      <c r="X291" s="71">
        <f>IFERROR(SUM(BM22:BM287),"0")</f>
        <v>6470.5611999999983</v>
      </c>
      <c r="Y291" s="70"/>
      <c r="Z291" s="72"/>
      <c r="AA291" s="72"/>
    </row>
    <row r="292" spans="1:36" x14ac:dyDescent="0.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5" t="s">
        <v>392</v>
      </c>
      <c r="P292" s="85"/>
      <c r="Q292" s="85"/>
      <c r="R292" s="85"/>
      <c r="S292" s="85"/>
      <c r="T292" s="85"/>
      <c r="U292" s="85"/>
      <c r="V292" s="70" t="s">
        <v>393</v>
      </c>
      <c r="W292" s="73">
        <f>ROUNDUP(SUM(BN22:BN287),0)</f>
        <v>18</v>
      </c>
      <c r="X292" s="73">
        <f>ROUNDUP(SUM(BO22:BO287),0)</f>
        <v>18</v>
      </c>
      <c r="Y292" s="70"/>
      <c r="Z292" s="72"/>
      <c r="AA292" s="72"/>
    </row>
    <row r="293" spans="1:36" x14ac:dyDescent="0.2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5" t="s">
        <v>394</v>
      </c>
      <c r="P293" s="85"/>
      <c r="Q293" s="85"/>
      <c r="R293" s="85"/>
      <c r="S293" s="85"/>
      <c r="T293" s="85"/>
      <c r="U293" s="85"/>
      <c r="V293" s="70" t="s">
        <v>68</v>
      </c>
      <c r="W293" s="71">
        <f>GrossWeightTotal+PalletQtyTotal*25</f>
        <v>6920.5611999999983</v>
      </c>
      <c r="X293" s="71">
        <f>GrossWeightTotalR+PalletQtyTotalR*25</f>
        <v>6920.5611999999983</v>
      </c>
      <c r="Y293" s="70"/>
      <c r="Z293" s="72"/>
      <c r="AA293" s="72"/>
    </row>
    <row r="294" spans="1:36" x14ac:dyDescent="0.2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5" t="s">
        <v>395</v>
      </c>
      <c r="P294" s="85"/>
      <c r="Q294" s="85"/>
      <c r="R294" s="85"/>
      <c r="S294" s="85"/>
      <c r="T294" s="85"/>
      <c r="U294" s="85"/>
      <c r="V294" s="70" t="s">
        <v>393</v>
      </c>
      <c r="W294" s="71">
        <f>IFERROR(W23+W32+W40+W50+W61+W67+W72+W78+W88+W95+W104+W110+W116+W123+W128+W134+W139+W145+W150+W158+W163+W170+W175+W180+W185+W191+W198+W208+W216+W221+W227+W233+W239+W247+W252+W257+W264+W288,"0")</f>
        <v>1518</v>
      </c>
      <c r="X294" s="71">
        <f>IFERROR(X23+X32+X40+X50+X61+X67+X72+X78+X88+X95+X104+X110+X116+X123+X128+X134+X139+X145+X150+X158+X163+X170+X175+X180+X185+X191+X198+X208+X216+X221+X227+X233+X239+X247+X252+X257+X264+X288,"0")</f>
        <v>1518</v>
      </c>
      <c r="Y294" s="70"/>
      <c r="Z294" s="72"/>
      <c r="AA294" s="72"/>
    </row>
    <row r="295" spans="1:36" ht="14.25" hidden="1" customHeight="1" x14ac:dyDescent="0.2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5" t="s">
        <v>396</v>
      </c>
      <c r="P295" s="85"/>
      <c r="Q295" s="85"/>
      <c r="R295" s="85"/>
      <c r="S295" s="85"/>
      <c r="T295" s="85"/>
      <c r="U295" s="85"/>
      <c r="V295" s="74" t="s">
        <v>397</v>
      </c>
      <c r="W295" s="70"/>
      <c r="X295" s="70"/>
      <c r="Y295" s="70">
        <f>IFERROR(Y23+Y32+Y40+Y50+Y61+Y67+Y72+Y78+Y88+Y95+Y104+Y110+Y116+Y123+Y128+Y134+Y139+Y145+Y150+Y158+Y163+Y170+Y175+Y180+Y185+Y191+Y198+Y208+Y216+Y221+Y227+Y233+Y239+Y247+Y252+Y257+Y264+Y288,"0")</f>
        <v>21.480599999999999</v>
      </c>
      <c r="Z295" s="72"/>
      <c r="AA295" s="72"/>
    </row>
    <row r="296" spans="1:36" ht="13.5" customHeight="1" x14ac:dyDescent="0.2"/>
    <row r="297" spans="1:36" ht="27" customHeight="1" x14ac:dyDescent="0.2">
      <c r="A297" s="75" t="s">
        <v>398</v>
      </c>
      <c r="B297" s="76" t="s">
        <v>60</v>
      </c>
      <c r="C297" s="82" t="s">
        <v>69</v>
      </c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 t="s">
        <v>203</v>
      </c>
      <c r="U297" s="82"/>
      <c r="V297" s="82"/>
      <c r="W297" s="82" t="s">
        <v>228</v>
      </c>
      <c r="X297" s="82"/>
      <c r="Y297" s="82"/>
      <c r="Z297" s="82"/>
      <c r="AA297" s="82" t="s">
        <v>245</v>
      </c>
      <c r="AB297" s="82"/>
      <c r="AC297" s="82"/>
      <c r="AD297" s="82"/>
      <c r="AE297" s="82"/>
      <c r="AF297" s="82"/>
      <c r="AG297" s="82" t="s">
        <v>287</v>
      </c>
      <c r="AH297" s="82"/>
      <c r="AI297" s="82" t="s">
        <v>298</v>
      </c>
      <c r="AJ297" s="82"/>
    </row>
    <row r="298" spans="1:36" s="1" customFormat="1" ht="14.25" customHeight="1" x14ac:dyDescent="0.2">
      <c r="A298" s="83" t="s">
        <v>399</v>
      </c>
      <c r="B298" s="82" t="s">
        <v>60</v>
      </c>
      <c r="C298" s="82" t="s">
        <v>70</v>
      </c>
      <c r="D298" s="82" t="s">
        <v>82</v>
      </c>
      <c r="E298" s="82" t="s">
        <v>92</v>
      </c>
      <c r="F298" s="82" t="s">
        <v>107</v>
      </c>
      <c r="G298" s="82" t="s">
        <v>122</v>
      </c>
      <c r="H298" s="82" t="s">
        <v>128</v>
      </c>
      <c r="I298" s="82" t="s">
        <v>132</v>
      </c>
      <c r="J298" s="82" t="s">
        <v>138</v>
      </c>
      <c r="K298" s="82" t="s">
        <v>151</v>
      </c>
      <c r="L298" s="82" t="s">
        <v>158</v>
      </c>
      <c r="N298" s="82" t="s">
        <v>169</v>
      </c>
      <c r="O298" s="82" t="s">
        <v>174</v>
      </c>
      <c r="P298" s="82" t="s">
        <v>181</v>
      </c>
      <c r="Q298" s="82" t="s">
        <v>189</v>
      </c>
      <c r="R298" s="82" t="s">
        <v>192</v>
      </c>
      <c r="S298" s="82" t="s">
        <v>200</v>
      </c>
      <c r="T298" s="82" t="s">
        <v>204</v>
      </c>
      <c r="U298" s="82" t="s">
        <v>208</v>
      </c>
      <c r="V298" s="82" t="s">
        <v>211</v>
      </c>
      <c r="W298" s="82" t="s">
        <v>229</v>
      </c>
      <c r="X298" s="82" t="s">
        <v>234</v>
      </c>
      <c r="Y298" s="82" t="s">
        <v>228</v>
      </c>
      <c r="Z298" s="82" t="s">
        <v>242</v>
      </c>
      <c r="AA298" s="82" t="s">
        <v>246</v>
      </c>
      <c r="AB298" s="82" t="s">
        <v>249</v>
      </c>
      <c r="AC298" s="82" t="s">
        <v>256</v>
      </c>
      <c r="AD298" s="82" t="s">
        <v>269</v>
      </c>
      <c r="AE298" s="82" t="s">
        <v>278</v>
      </c>
      <c r="AF298" s="82" t="s">
        <v>281</v>
      </c>
      <c r="AG298" s="82" t="s">
        <v>288</v>
      </c>
      <c r="AH298" s="82" t="s">
        <v>292</v>
      </c>
      <c r="AI298" s="82" t="s">
        <v>298</v>
      </c>
      <c r="AJ298" s="82" t="s">
        <v>308</v>
      </c>
    </row>
    <row r="299" spans="1:36" s="1" customFormat="1" ht="13.5" customHeight="1" x14ac:dyDescent="0.2">
      <c r="A299" s="83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</row>
    <row r="300" spans="1:36" s="1" customFormat="1" ht="18" customHeight="1" x14ac:dyDescent="0.2">
      <c r="A300" s="75" t="s">
        <v>400</v>
      </c>
      <c r="B300" s="77">
        <f>IFERROR(W22*H22,"0")</f>
        <v>0</v>
      </c>
      <c r="C300" s="77">
        <f>IFERROR(W28*H28,"0")+IFERROR(W29*H29,"0")+IFERROR(W30*H30,"0")+IFERROR(W31*H31,"0")</f>
        <v>189</v>
      </c>
      <c r="D300" s="77">
        <f>IFERROR(W36*H36,"0")+IFERROR(W37*H37,"0")+IFERROR(W38*H38,"0")+IFERROR(W39*H39,"0")</f>
        <v>0</v>
      </c>
      <c r="E300" s="77">
        <f>IFERROR(W44*H44,"0")+IFERROR(W45*H45,"0")+IFERROR(W46*H46,"0")+IFERROR(W47*H47,"0")+IFERROR(W48*H48,"0")+IFERROR(W49*H49,"0")</f>
        <v>0</v>
      </c>
      <c r="F300" s="77">
        <f>IFERROR(W54*H54,"0")+IFERROR(W55*H55,"0")+IFERROR(W56*H56,"0")+IFERROR(W57*H57,"0")+IFERROR(W58*H58,"0")+IFERROR(W59*H59,"0")+IFERROR(W60*H60,"0")</f>
        <v>251.52</v>
      </c>
      <c r="G300" s="77">
        <f>IFERROR(W65*H65,"0")+IFERROR(W66*H66,"0")</f>
        <v>205.8</v>
      </c>
      <c r="H300" s="77">
        <f>IFERROR(W71*H71,"0")</f>
        <v>100.8</v>
      </c>
      <c r="I300" s="77">
        <f>IFERROR(W76*H76,"0")+IFERROR(W77*H77,"0")</f>
        <v>50.4</v>
      </c>
      <c r="J300" s="77">
        <f>IFERROR(W82*H82,"0")+IFERROR(W83*H83,"0")+IFERROR(W84*H84,"0")+IFERROR(W85*H85,"0")+IFERROR(W86*H86,"0")+IFERROR(W87*H87,"0")</f>
        <v>1150.8000000000002</v>
      </c>
      <c r="K300" s="77">
        <f>IFERROR(W92*H92,"0")+IFERROR(W93*H93,"0")+IFERROR(W94*H94,"0")</f>
        <v>120.96000000000001</v>
      </c>
      <c r="L300" s="77">
        <f>IFERROR(W99*H99,"0")+IFERROR(W100*H100,"0")+IFERROR(W101*H101,"0")+IFERROR(W102*H102,"0")+IFERROR(W103*H103,"0")</f>
        <v>1104</v>
      </c>
      <c r="N300" s="77">
        <f>IFERROR(W108*H108,"0")+IFERROR(W109*H109,"0")</f>
        <v>210</v>
      </c>
      <c r="O300" s="77">
        <f>IFERROR(W114*H114,"0")+IFERROR(W115*H115,"0")</f>
        <v>168</v>
      </c>
      <c r="P300" s="77">
        <f>IFERROR(W120*H120,"0")+IFERROR(W121*H121,"0")+IFERROR(W122*H122,"0")</f>
        <v>210</v>
      </c>
      <c r="Q300" s="77">
        <f>IFERROR(W127*H127,"0")</f>
        <v>42</v>
      </c>
      <c r="R300" s="77">
        <f>IFERROR(W132*H132,"0")+IFERROR(W133*H133,"0")</f>
        <v>0</v>
      </c>
      <c r="S300" s="77">
        <f>IFERROR(W138*H138,"0")</f>
        <v>0</v>
      </c>
      <c r="T300" s="77">
        <f>IFERROR(W144*H144,"0")</f>
        <v>0</v>
      </c>
      <c r="U300" s="77">
        <f>IFERROR(W149*H149,"0")</f>
        <v>60</v>
      </c>
      <c r="V300" s="77">
        <f>IFERROR(W154*H154,"0")+IFERROR(W155*H155,"0")+IFERROR(W156*H156,"0")+IFERROR(W157*H157,"0")+IFERROR(W161*H161,"0")+IFERROR(W162*H162,"0")</f>
        <v>0</v>
      </c>
      <c r="W300" s="77">
        <f>IFERROR(W168*H168,"0")+IFERROR(W169*H169,"0")</f>
        <v>168</v>
      </c>
      <c r="X300" s="77">
        <f>IFERROR(W174*H174,"0")</f>
        <v>0</v>
      </c>
      <c r="Y300" s="77">
        <f>IFERROR(W179*H179,"0")</f>
        <v>0</v>
      </c>
      <c r="Z300" s="77">
        <f>IFERROR(W184*H184,"0")</f>
        <v>84</v>
      </c>
      <c r="AA300" s="77">
        <f>IFERROR(W190*H190,"0")</f>
        <v>0</v>
      </c>
      <c r="AB300" s="77">
        <f>IFERROR(W195*H195,"0")+IFERROR(W196*H196,"0")+IFERROR(W197*H197,"0")</f>
        <v>268.79999999999995</v>
      </c>
      <c r="AC300" s="77">
        <f>IFERROR(W202*H202,"0")+IFERROR(W203*H203,"0")+IFERROR(W204*H204,"0")+IFERROR(W205*H205,"0")+IFERROR(W206*H206,"0")+IFERROR(W207*H207,"0")</f>
        <v>134.39999999999998</v>
      </c>
      <c r="AD300" s="77">
        <f>IFERROR(W212*H212,"0")+IFERROR(W213*H213,"0")+IFERROR(W214*H214,"0")+IFERROR(W215*H215,"0")</f>
        <v>337.92</v>
      </c>
      <c r="AE300" s="77">
        <f>IFERROR(W220*H220,"0")</f>
        <v>0</v>
      </c>
      <c r="AF300" s="77">
        <f>IFERROR(W225*H225,"0")+IFERROR(W226*H226,"0")</f>
        <v>0</v>
      </c>
      <c r="AG300" s="77">
        <f>IFERROR(W232*H232,"0")</f>
        <v>180</v>
      </c>
      <c r="AH300" s="77">
        <f>IFERROR(W237*H237,"0")+IFERROR(W238*H238,"0")</f>
        <v>0</v>
      </c>
      <c r="AI300" s="77">
        <f>IFERROR(W244*H244,"0")+IFERROR(W245*H245,"0")+IFERROR(W246*H246,"0")</f>
        <v>0</v>
      </c>
      <c r="AJ300" s="77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825</v>
      </c>
    </row>
    <row r="301" spans="1:36" ht="13.5" customHeight="1" x14ac:dyDescent="0.2">
      <c r="C301" s="1"/>
    </row>
    <row r="302" spans="1:36" ht="19.5" customHeight="1" x14ac:dyDescent="0.2">
      <c r="A302" s="78" t="s">
        <v>401</v>
      </c>
      <c r="B302" s="78" t="s">
        <v>402</v>
      </c>
      <c r="C302" s="78" t="s">
        <v>403</v>
      </c>
    </row>
    <row r="303" spans="1:36" x14ac:dyDescent="0.2">
      <c r="A303" s="79">
        <f>SUMPRODUCT(--(BB:BB="ЗПФ"),--(V:V="кор"),H:H,X:X)+SUMPRODUCT(--(BB:BB="ЗПФ"),--(V:V="кг"),X:X)</f>
        <v>2482.44</v>
      </c>
      <c r="B303" s="80">
        <f>SUMPRODUCT(--(BB:BB="ПГП"),--(V:V="кор"),H:H,X:X)+SUMPRODUCT(--(BB:BB="ПГП"),--(V:V="кг"),X:X)</f>
        <v>3378.96</v>
      </c>
      <c r="C303" s="80">
        <f>SUMPRODUCT(--(BB:BB="КИЗ"),--(V:V="кор"),H:H,X:X)+SUMPRODUCT(--(BB:BB="КИЗ"),--(V:V="кг"),X:X)</f>
        <v>0</v>
      </c>
    </row>
  </sheetData>
  <sheetProtection algorithmName="SHA-512" hashValue="0eeOTn9NNcoB2nmjfHyT0d121oXu7n7b6RhVxk6RNeaq6RcwV49ayTf/XfqyqsFxvOaw6XoF5oF9zxP5MNyKUQ==" saltValue="wq2aT7XTUHxsGkzm61Nb6Q==" spinCount="100000" sheet="1" objects="1" scenarios="1" sort="0" autoFilter="0" pivotTables="0"/>
  <autoFilter ref="B18:Y295" xr:uid="{00000000-0009-0000-0000-000000000000}">
    <filterColumn colId="21">
      <filters>
        <filter val="1 104,00"/>
        <filter val="1 150,80"/>
        <filter val="1 518,00"/>
        <filter val="100,80"/>
        <filter val="108,00"/>
        <filter val="12,00"/>
        <filter val="120,96"/>
        <filter val="126,00"/>
        <filter val="134,40"/>
        <filter val="14,00"/>
        <filter val="144,00"/>
        <filter val="155,40"/>
        <filter val="156,00"/>
        <filter val="168,00"/>
        <filter val="18"/>
        <filter val="180,00"/>
        <filter val="189,00"/>
        <filter val="194,40"/>
        <filter val="205,80"/>
        <filter val="210,00"/>
        <filter val="24,00"/>
        <filter val="251,52"/>
        <filter val="268,80"/>
        <filter val="28,00"/>
        <filter val="308,00"/>
        <filter val="331,20"/>
        <filter val="337,92"/>
        <filter val="36,00"/>
        <filter val="42,00"/>
        <filter val="48,00"/>
        <filter val="5 861,40"/>
        <filter val="50,40"/>
        <filter val="54,00"/>
        <filter val="56,00"/>
        <filter val="6 470,56"/>
        <filter val="6 920,56"/>
        <filter val="60,00"/>
        <filter val="66,00"/>
        <filter val="70,00"/>
        <filter val="72,00"/>
        <filter val="84,00"/>
        <filter val="92,00"/>
      </filters>
    </filterColumn>
  </autoFilter>
  <mergeCells count="53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BB17:BB18"/>
    <mergeCell ref="A19:Y19"/>
    <mergeCell ref="A20:Y20"/>
    <mergeCell ref="A21:Y21"/>
    <mergeCell ref="D22:E22"/>
    <mergeCell ref="O22:S22"/>
    <mergeCell ref="A23:N24"/>
    <mergeCell ref="O23:U23"/>
    <mergeCell ref="O24:U24"/>
    <mergeCell ref="T17:U17"/>
    <mergeCell ref="V17:V18"/>
    <mergeCell ref="W17:W18"/>
    <mergeCell ref="X17:X18"/>
    <mergeCell ref="Y17:Y18"/>
    <mergeCell ref="Z17:Z18"/>
    <mergeCell ref="AA17:AA18"/>
    <mergeCell ref="AB17:AD18"/>
    <mergeCell ref="AE17:AE18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32:N33"/>
    <mergeCell ref="O32:U32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A40:N41"/>
    <mergeCell ref="O40:U40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A50:N51"/>
    <mergeCell ref="O50:U50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60:E60"/>
    <mergeCell ref="O60:S60"/>
    <mergeCell ref="A61:N62"/>
    <mergeCell ref="O61:U61"/>
    <mergeCell ref="O62:U62"/>
    <mergeCell ref="A63:Y63"/>
    <mergeCell ref="A64:Y64"/>
    <mergeCell ref="D65:E65"/>
    <mergeCell ref="O65:S65"/>
    <mergeCell ref="D66:E66"/>
    <mergeCell ref="O66:S66"/>
    <mergeCell ref="A67:N68"/>
    <mergeCell ref="O67:U67"/>
    <mergeCell ref="O68:U68"/>
    <mergeCell ref="A69:Y69"/>
    <mergeCell ref="A70:Y70"/>
    <mergeCell ref="D71:E71"/>
    <mergeCell ref="O71:S71"/>
    <mergeCell ref="A72:N73"/>
    <mergeCell ref="O72:U72"/>
    <mergeCell ref="O73:U73"/>
    <mergeCell ref="A74:Y74"/>
    <mergeCell ref="A75:Y75"/>
    <mergeCell ref="D76:E76"/>
    <mergeCell ref="O76:S76"/>
    <mergeCell ref="D77:E77"/>
    <mergeCell ref="O77:S77"/>
    <mergeCell ref="A78:N79"/>
    <mergeCell ref="O78:U78"/>
    <mergeCell ref="O79:U79"/>
    <mergeCell ref="A80:Y80"/>
    <mergeCell ref="A81:Y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A88:N89"/>
    <mergeCell ref="O88:U88"/>
    <mergeCell ref="O89:U89"/>
    <mergeCell ref="A90:Y90"/>
    <mergeCell ref="A91:Y91"/>
    <mergeCell ref="D92:E92"/>
    <mergeCell ref="O92:S92"/>
    <mergeCell ref="D93:E93"/>
    <mergeCell ref="O93:S93"/>
    <mergeCell ref="D94:E94"/>
    <mergeCell ref="O94:S94"/>
    <mergeCell ref="A95:N96"/>
    <mergeCell ref="O95:U95"/>
    <mergeCell ref="O96:U96"/>
    <mergeCell ref="A97:Y97"/>
    <mergeCell ref="A98:Y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A104:N105"/>
    <mergeCell ref="O104:U104"/>
    <mergeCell ref="O105:U105"/>
    <mergeCell ref="A106:Y106"/>
    <mergeCell ref="A107:Y107"/>
    <mergeCell ref="D108:E108"/>
    <mergeCell ref="O108:S108"/>
    <mergeCell ref="D109:E109"/>
    <mergeCell ref="O109:S109"/>
    <mergeCell ref="A110:N111"/>
    <mergeCell ref="O110:U110"/>
    <mergeCell ref="O111:U111"/>
    <mergeCell ref="A112:Y112"/>
    <mergeCell ref="A113:Y113"/>
    <mergeCell ref="D114:E114"/>
    <mergeCell ref="O114:S114"/>
    <mergeCell ref="D115:E115"/>
    <mergeCell ref="O115:S115"/>
    <mergeCell ref="A116:N117"/>
    <mergeCell ref="O116:U116"/>
    <mergeCell ref="O117:U117"/>
    <mergeCell ref="A118:Y118"/>
    <mergeCell ref="A119:Y119"/>
    <mergeCell ref="D120:E120"/>
    <mergeCell ref="O120:S120"/>
    <mergeCell ref="D121:E121"/>
    <mergeCell ref="O121:S121"/>
    <mergeCell ref="D122:E122"/>
    <mergeCell ref="O122:S122"/>
    <mergeCell ref="A123:N124"/>
    <mergeCell ref="O123:U123"/>
    <mergeCell ref="O124:U124"/>
    <mergeCell ref="A125:Y125"/>
    <mergeCell ref="A126:Y126"/>
    <mergeCell ref="D127:E127"/>
    <mergeCell ref="O127:S127"/>
    <mergeCell ref="A128:N129"/>
    <mergeCell ref="O128:U128"/>
    <mergeCell ref="O129:U129"/>
    <mergeCell ref="A130:Y130"/>
    <mergeCell ref="A131:Y131"/>
    <mergeCell ref="D132:E132"/>
    <mergeCell ref="O132:S132"/>
    <mergeCell ref="D133:E133"/>
    <mergeCell ref="O133:S133"/>
    <mergeCell ref="A134:N135"/>
    <mergeCell ref="O134:U134"/>
    <mergeCell ref="O135:U135"/>
    <mergeCell ref="A136:Y136"/>
    <mergeCell ref="A137:Y137"/>
    <mergeCell ref="D138:E138"/>
    <mergeCell ref="O138:S138"/>
    <mergeCell ref="A139:N140"/>
    <mergeCell ref="O139:U139"/>
    <mergeCell ref="O140:U140"/>
    <mergeCell ref="A141:Y141"/>
    <mergeCell ref="A142:Y142"/>
    <mergeCell ref="A143:Y143"/>
    <mergeCell ref="D144:E144"/>
    <mergeCell ref="O144:S144"/>
    <mergeCell ref="A145:N146"/>
    <mergeCell ref="O145:U145"/>
    <mergeCell ref="O146:U146"/>
    <mergeCell ref="A147:Y147"/>
    <mergeCell ref="A148:Y148"/>
    <mergeCell ref="D149:E149"/>
    <mergeCell ref="O149:S149"/>
    <mergeCell ref="A150:N151"/>
    <mergeCell ref="O150:U150"/>
    <mergeCell ref="O151:U151"/>
    <mergeCell ref="A152:Y152"/>
    <mergeCell ref="A153:Y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A158:N159"/>
    <mergeCell ref="O158:U158"/>
    <mergeCell ref="O159:U159"/>
    <mergeCell ref="A160:Y160"/>
    <mergeCell ref="D161:E161"/>
    <mergeCell ref="O161:S161"/>
    <mergeCell ref="D162:E162"/>
    <mergeCell ref="O162:S162"/>
    <mergeCell ref="A163:N164"/>
    <mergeCell ref="O163:U163"/>
    <mergeCell ref="O164:U164"/>
    <mergeCell ref="A165:Y165"/>
    <mergeCell ref="A166:Y166"/>
    <mergeCell ref="A167:Y167"/>
    <mergeCell ref="D168:E168"/>
    <mergeCell ref="O168:S168"/>
    <mergeCell ref="D169:E169"/>
    <mergeCell ref="O169:S169"/>
    <mergeCell ref="A170:N171"/>
    <mergeCell ref="O170:U170"/>
    <mergeCell ref="O171:U171"/>
    <mergeCell ref="A172:Y172"/>
    <mergeCell ref="A173:Y173"/>
    <mergeCell ref="D174:E174"/>
    <mergeCell ref="O174:S174"/>
    <mergeCell ref="A175:N176"/>
    <mergeCell ref="O175:U175"/>
    <mergeCell ref="O176:U176"/>
    <mergeCell ref="A177:Y177"/>
    <mergeCell ref="A178:Y178"/>
    <mergeCell ref="D179:E179"/>
    <mergeCell ref="O179:S179"/>
    <mergeCell ref="A180:N181"/>
    <mergeCell ref="O180:U180"/>
    <mergeCell ref="O181:U181"/>
    <mergeCell ref="A182:Y182"/>
    <mergeCell ref="A183:Y183"/>
    <mergeCell ref="D184:E184"/>
    <mergeCell ref="O184:S184"/>
    <mergeCell ref="A185:N186"/>
    <mergeCell ref="O185:U185"/>
    <mergeCell ref="O186:U186"/>
    <mergeCell ref="A187:Y187"/>
    <mergeCell ref="A188:Y188"/>
    <mergeCell ref="A189:Y189"/>
    <mergeCell ref="D190:E190"/>
    <mergeCell ref="O190:S190"/>
    <mergeCell ref="A191:N192"/>
    <mergeCell ref="O191:U191"/>
    <mergeCell ref="O192:U192"/>
    <mergeCell ref="A193:Y193"/>
    <mergeCell ref="A194:Y194"/>
    <mergeCell ref="D195:E195"/>
    <mergeCell ref="O195:S195"/>
    <mergeCell ref="D196:E196"/>
    <mergeCell ref="O196:S196"/>
    <mergeCell ref="D197:E197"/>
    <mergeCell ref="O197:S197"/>
    <mergeCell ref="A198:N199"/>
    <mergeCell ref="O198:U198"/>
    <mergeCell ref="O199:U199"/>
    <mergeCell ref="A200:Y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D206:E206"/>
    <mergeCell ref="O206:S206"/>
    <mergeCell ref="D207:E207"/>
    <mergeCell ref="O207:S207"/>
    <mergeCell ref="A208:N209"/>
    <mergeCell ref="O208:U208"/>
    <mergeCell ref="O209:U209"/>
    <mergeCell ref="A210:Y210"/>
    <mergeCell ref="A211:Y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A216:N217"/>
    <mergeCell ref="O216:U216"/>
    <mergeCell ref="O217:U217"/>
    <mergeCell ref="A218:Y218"/>
    <mergeCell ref="A219:Y219"/>
    <mergeCell ref="D220:E220"/>
    <mergeCell ref="O220:S220"/>
    <mergeCell ref="A221:N222"/>
    <mergeCell ref="O221:U221"/>
    <mergeCell ref="O222:U222"/>
    <mergeCell ref="A223:Y223"/>
    <mergeCell ref="A224:Y224"/>
    <mergeCell ref="D225:E225"/>
    <mergeCell ref="O225:S225"/>
    <mergeCell ref="D226:E226"/>
    <mergeCell ref="O226:S226"/>
    <mergeCell ref="A227:N228"/>
    <mergeCell ref="O227:U227"/>
    <mergeCell ref="O228:U228"/>
    <mergeCell ref="A229:Y229"/>
    <mergeCell ref="A230:Y230"/>
    <mergeCell ref="A231:Y231"/>
    <mergeCell ref="D232:E232"/>
    <mergeCell ref="O232:S232"/>
    <mergeCell ref="A233:N234"/>
    <mergeCell ref="O233:U233"/>
    <mergeCell ref="O234:U234"/>
    <mergeCell ref="A235:Y235"/>
    <mergeCell ref="A236:Y236"/>
    <mergeCell ref="D237:E237"/>
    <mergeCell ref="O237:S237"/>
    <mergeCell ref="D238:E238"/>
    <mergeCell ref="O238:S238"/>
    <mergeCell ref="A239:N240"/>
    <mergeCell ref="O239:U239"/>
    <mergeCell ref="O240:U240"/>
    <mergeCell ref="A241:Y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A247:N248"/>
    <mergeCell ref="O247:U247"/>
    <mergeCell ref="O248:U248"/>
    <mergeCell ref="A249:Y249"/>
    <mergeCell ref="A250:Y250"/>
    <mergeCell ref="D251:E251"/>
    <mergeCell ref="O251:S251"/>
    <mergeCell ref="A252:N253"/>
    <mergeCell ref="O252:U252"/>
    <mergeCell ref="O253:U253"/>
    <mergeCell ref="A254:Y254"/>
    <mergeCell ref="D255:E255"/>
    <mergeCell ref="O255:S255"/>
    <mergeCell ref="D256:E256"/>
    <mergeCell ref="O256:S256"/>
    <mergeCell ref="A257:N258"/>
    <mergeCell ref="O257:U257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A264:N265"/>
    <mergeCell ref="O264:U264"/>
    <mergeCell ref="O265:U265"/>
    <mergeCell ref="A266:Y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A288:N289"/>
    <mergeCell ref="O288:U288"/>
    <mergeCell ref="O289:U289"/>
    <mergeCell ref="A290:N295"/>
    <mergeCell ref="O290:U290"/>
    <mergeCell ref="O291:U291"/>
    <mergeCell ref="O292:U292"/>
    <mergeCell ref="O293:U293"/>
    <mergeCell ref="O294:U294"/>
    <mergeCell ref="O295:U295"/>
    <mergeCell ref="C297:S297"/>
    <mergeCell ref="T297:V297"/>
    <mergeCell ref="W297:Z297"/>
    <mergeCell ref="AA297:AF297"/>
    <mergeCell ref="AG297:AH297"/>
    <mergeCell ref="AI297:AJ297"/>
    <mergeCell ref="A298:A299"/>
    <mergeCell ref="B298:B299"/>
    <mergeCell ref="C298:C299"/>
    <mergeCell ref="D298:D299"/>
    <mergeCell ref="E298:E299"/>
    <mergeCell ref="F298:F299"/>
    <mergeCell ref="G298:G299"/>
    <mergeCell ref="H298:H299"/>
    <mergeCell ref="I298:I299"/>
    <mergeCell ref="J298:J299"/>
    <mergeCell ref="K298:K299"/>
    <mergeCell ref="L298:L299"/>
    <mergeCell ref="N298:N299"/>
    <mergeCell ref="O298:O299"/>
    <mergeCell ref="P298:P299"/>
    <mergeCell ref="Q298:Q299"/>
    <mergeCell ref="R298:R299"/>
    <mergeCell ref="S298:S299"/>
    <mergeCell ref="T298:T299"/>
    <mergeCell ref="U298:U299"/>
    <mergeCell ref="AE298:AE299"/>
    <mergeCell ref="AF298:AF299"/>
    <mergeCell ref="AG298:AG299"/>
    <mergeCell ref="AH298:AH299"/>
    <mergeCell ref="AI298:AI299"/>
    <mergeCell ref="AJ298:AJ299"/>
    <mergeCell ref="V298:V299"/>
    <mergeCell ref="W298:W299"/>
    <mergeCell ref="X298:X299"/>
    <mergeCell ref="Y298:Y299"/>
    <mergeCell ref="Z298:Z299"/>
    <mergeCell ref="AA298:AA299"/>
    <mergeCell ref="AB298:AB299"/>
    <mergeCell ref="AC298:AC299"/>
    <mergeCell ref="AD298:AD299"/>
  </mergeCells>
  <conditionalFormatting sqref="O9:Q13 A8:M8 A9:C10 H10:M10 J9:M9">
    <cfRule type="expression" dxfId="7" priority="2">
      <formula>IF($U$5="самовывоз",1,0)</formula>
    </cfRule>
  </conditionalFormatting>
  <conditionalFormatting sqref="H9:I9">
    <cfRule type="expression" dxfId="6" priority="3">
      <formula>IF($U$5="самовывоз",1,0)</formula>
    </cfRule>
  </conditionalFormatting>
  <conditionalFormatting sqref="F9:G9">
    <cfRule type="expression" dxfId="5" priority="4">
      <formula>IF($U$5="самовывоз",1,0)</formula>
    </cfRule>
  </conditionalFormatting>
  <conditionalFormatting sqref="F10:G10">
    <cfRule type="expression" dxfId="4" priority="5">
      <formula>IF($U$5="самовывоз",1,0)</formula>
    </cfRule>
  </conditionalFormatting>
  <conditionalFormatting sqref="D9:E9">
    <cfRule type="expression" dxfId="3" priority="6">
      <formula>IF($U$5="самовывоз",1,0)</formula>
    </cfRule>
  </conditionalFormatting>
  <conditionalFormatting sqref="D10:E10">
    <cfRule type="expression" dxfId="2" priority="7">
      <formula>IF($U$5="самовывоз",1,0)</formula>
    </cfRule>
  </conditionalFormatting>
  <conditionalFormatting sqref="O8 O5:Q6">
    <cfRule type="expression" dxfId="1" priority="8">
      <formula>IF($U$5="доставка",1,0)</formula>
    </cfRule>
  </conditionalFormatting>
  <conditionalFormatting sqref="P8:Q8">
    <cfRule type="expression" dxfId="0" priority="9">
      <formula>IF($U$5="доставка",1,0)</formula>
    </cfRule>
  </conditionalFormatting>
  <dataValidations count="17">
    <dataValidation allowBlank="1" showInputMessage="1" showErrorMessage="1" prompt="День недели загрузки. Считается сам." sqref="P6:P7" xr:uid="{00000000-0002-0000-0000-000000000000}">
      <formula1>0</formula1>
      <formula2>0</formula2>
    </dataValidation>
    <dataValidation type="list" allowBlank="1" showInputMessage="1" showErrorMessage="1" sqref="W16:AA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U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U11:V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Y22:AA22" xr:uid="{00000000-0002-0000-0000-00000C000000}">
      <formula1>0</formula1>
      <formula2>0</formula2>
    </dataValidation>
    <dataValidation type="list" allowBlank="1" showInputMessage="1" showErrorMessage="1" sqref="U12" xr:uid="{00000000-0002-0000-0000-00000D000000}">
      <formula1>DeliveryConditionsList</formula1>
      <formula2>0</formula2>
    </dataValidation>
    <dataValidation type="list" allowBlank="1" showInputMessage="1" showErrorMessage="1" sqref="D6:M6" xr:uid="{00000000-0002-0000-0000-00000E000000}">
      <formula1>DeliveryAdressList</formula1>
      <formula2>0</formula2>
    </dataValidation>
    <dataValidation type="list" allowBlank="1" showInputMessage="1" showErrorMessage="1" sqref="L8:M8" xr:uid="{00000000-0002-0000-0000-00000F000000}">
      <formula1>CHOOSE($D$7,unloadadresslist)</formula1>
      <formula2>0</formula2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6"/>
    </row>
    <row r="3" spans="2:8" x14ac:dyDescent="0.2">
      <c r="B3" s="81" t="s">
        <v>405</v>
      </c>
      <c r="C3" s="81"/>
      <c r="D3" s="81"/>
      <c r="E3" s="81"/>
    </row>
    <row r="4" spans="2:8" x14ac:dyDescent="0.2">
      <c r="B4" s="81" t="s">
        <v>12</v>
      </c>
      <c r="C4" s="81"/>
      <c r="D4" s="81"/>
      <c r="E4" s="81"/>
    </row>
    <row r="6" spans="2:8" x14ac:dyDescent="0.2">
      <c r="B6" s="81" t="s">
        <v>406</v>
      </c>
      <c r="C6" s="81" t="s">
        <v>407</v>
      </c>
      <c r="D6" s="81" t="s">
        <v>408</v>
      </c>
      <c r="E6" s="81"/>
    </row>
    <row r="7" spans="2:8" x14ac:dyDescent="0.2">
      <c r="B7" s="81" t="s">
        <v>409</v>
      </c>
      <c r="C7" s="81" t="s">
        <v>410</v>
      </c>
      <c r="D7" s="81" t="s">
        <v>411</v>
      </c>
      <c r="E7" s="81"/>
    </row>
    <row r="8" spans="2:8" x14ac:dyDescent="0.2">
      <c r="B8" s="81" t="s">
        <v>14</v>
      </c>
      <c r="C8" s="81" t="s">
        <v>412</v>
      </c>
      <c r="D8" s="81" t="s">
        <v>413</v>
      </c>
      <c r="E8" s="81"/>
    </row>
    <row r="9" spans="2:8" x14ac:dyDescent="0.2">
      <c r="B9" s="81" t="s">
        <v>414</v>
      </c>
      <c r="C9" s="81" t="s">
        <v>415</v>
      </c>
      <c r="D9" s="81" t="s">
        <v>416</v>
      </c>
      <c r="E9" s="81"/>
    </row>
    <row r="11" spans="2:8" x14ac:dyDescent="0.2">
      <c r="B11" s="81" t="s">
        <v>417</v>
      </c>
      <c r="C11" s="81" t="s">
        <v>407</v>
      </c>
      <c r="D11" s="81"/>
      <c r="E11" s="81"/>
    </row>
    <row r="13" spans="2:8" x14ac:dyDescent="0.2">
      <c r="B13" s="81" t="s">
        <v>418</v>
      </c>
      <c r="C13" s="81" t="s">
        <v>410</v>
      </c>
      <c r="D13" s="81"/>
      <c r="E13" s="81"/>
    </row>
    <row r="15" spans="2:8" x14ac:dyDescent="0.2">
      <c r="B15" s="81" t="s">
        <v>419</v>
      </c>
      <c r="C15" s="81" t="s">
        <v>412</v>
      </c>
      <c r="D15" s="81"/>
      <c r="E15" s="81"/>
    </row>
    <row r="17" spans="2:5" x14ac:dyDescent="0.2">
      <c r="B17" s="81" t="s">
        <v>420</v>
      </c>
      <c r="C17" s="81" t="s">
        <v>415</v>
      </c>
      <c r="D17" s="81"/>
      <c r="E17" s="81"/>
    </row>
    <row r="19" spans="2:5" x14ac:dyDescent="0.2">
      <c r="B19" s="81" t="s">
        <v>421</v>
      </c>
      <c r="C19" s="81"/>
      <c r="D19" s="81"/>
      <c r="E19" s="81"/>
    </row>
    <row r="20" spans="2:5" x14ac:dyDescent="0.2">
      <c r="B20" s="81" t="s">
        <v>422</v>
      </c>
      <c r="C20" s="81"/>
      <c r="D20" s="81"/>
      <c r="E20" s="81"/>
    </row>
    <row r="21" spans="2:5" x14ac:dyDescent="0.2">
      <c r="B21" s="81" t="s">
        <v>423</v>
      </c>
      <c r="C21" s="81"/>
      <c r="D21" s="81"/>
      <c r="E21" s="81"/>
    </row>
    <row r="22" spans="2:5" x14ac:dyDescent="0.2">
      <c r="B22" s="81" t="s">
        <v>424</v>
      </c>
      <c r="C22" s="81"/>
      <c r="D22" s="81"/>
      <c r="E22" s="81"/>
    </row>
    <row r="23" spans="2:5" x14ac:dyDescent="0.2">
      <c r="B23" s="81" t="s">
        <v>425</v>
      </c>
      <c r="C23" s="81"/>
      <c r="D23" s="81"/>
      <c r="E23" s="81"/>
    </row>
    <row r="24" spans="2:5" x14ac:dyDescent="0.2">
      <c r="B24" s="81" t="s">
        <v>426</v>
      </c>
      <c r="C24" s="81"/>
      <c r="D24" s="81"/>
      <c r="E24" s="81"/>
    </row>
    <row r="25" spans="2:5" x14ac:dyDescent="0.2">
      <c r="B25" s="81" t="s">
        <v>427</v>
      </c>
      <c r="C25" s="81"/>
      <c r="D25" s="81"/>
      <c r="E25" s="81"/>
    </row>
    <row r="26" spans="2:5" x14ac:dyDescent="0.2">
      <c r="B26" s="81" t="s">
        <v>428</v>
      </c>
      <c r="C26" s="81"/>
      <c r="D26" s="81"/>
      <c r="E26" s="81"/>
    </row>
    <row r="27" spans="2:5" x14ac:dyDescent="0.2">
      <c r="B27" s="81" t="s">
        <v>429</v>
      </c>
      <c r="C27" s="81"/>
      <c r="D27" s="81"/>
      <c r="E27" s="81"/>
    </row>
    <row r="28" spans="2:5" x14ac:dyDescent="0.2">
      <c r="B28" s="81" t="s">
        <v>430</v>
      </c>
      <c r="C28" s="81"/>
      <c r="D28" s="81"/>
      <c r="E28" s="81"/>
    </row>
    <row r="29" spans="2:5" x14ac:dyDescent="0.2">
      <c r="B29" s="81" t="s">
        <v>431</v>
      </c>
      <c r="C29" s="81"/>
      <c r="D29" s="81"/>
      <c r="E29" s="81"/>
    </row>
  </sheetData>
  <sheetProtection algorithmName="SHA-512" hashValue="LpifBUVKfuHydIQ/ed3iU9ZHPtyCbCmK+sl2p7QDxXpKpHKh2ypiw8LvwMvK7KZDSCVKGmXjWtisnHJP6B1sGw==" saltValue="CNBYXz2nQ4JkasZrWl4H5g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2024-07-22T05:45:20Z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