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E8BDEE-2D45-4135-99BF-C8C1807940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BO35" i="1" l="1"/>
  <c r="BM35" i="1"/>
  <c r="BO72" i="1"/>
  <c r="BM72" i="1"/>
  <c r="Y72" i="1"/>
  <c r="BO90" i="1"/>
  <c r="BM90" i="1"/>
  <c r="Y90" i="1"/>
  <c r="BO110" i="1"/>
  <c r="BM110" i="1"/>
  <c r="Y110" i="1"/>
  <c r="BO135" i="1"/>
  <c r="BM135" i="1"/>
  <c r="Y135" i="1"/>
  <c r="BO170" i="1"/>
  <c r="BM170" i="1"/>
  <c r="Y170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1" i="1"/>
  <c r="Y35" i="1"/>
  <c r="BO80" i="1"/>
  <c r="BM80" i="1"/>
  <c r="Y80" i="1"/>
  <c r="BO100" i="1"/>
  <c r="BM100" i="1"/>
  <c r="Y100" i="1"/>
  <c r="BO124" i="1"/>
  <c r="BM124" i="1"/>
  <c r="Y124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82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W552" i="1" s="1"/>
  <c r="Y23" i="1"/>
  <c r="BM23" i="1"/>
  <c r="W549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BO275" i="1"/>
  <c r="BM275" i="1"/>
  <c r="Y275" i="1"/>
  <c r="Y277" i="1" s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421" i="1" l="1"/>
  <c r="Y358" i="1"/>
  <c r="Y209" i="1"/>
  <c r="Y222" i="1"/>
  <c r="Y160" i="1"/>
  <c r="Y138" i="1"/>
  <c r="X549" i="1"/>
  <c r="Y129" i="1"/>
  <c r="Y121" i="1"/>
  <c r="Y103" i="1"/>
  <c r="Y36" i="1"/>
  <c r="Y527" i="1"/>
  <c r="Y519" i="1"/>
  <c r="Y495" i="1"/>
  <c r="Y481" i="1"/>
  <c r="Y410" i="1"/>
  <c r="Y336" i="1"/>
  <c r="X550" i="1"/>
  <c r="Y372" i="1"/>
  <c r="Y283" i="1"/>
  <c r="Y239" i="1"/>
  <c r="Y201" i="1"/>
  <c r="Y534" i="1"/>
  <c r="Y437" i="1"/>
  <c r="Y87" i="1"/>
  <c r="X551" i="1"/>
  <c r="Y315" i="1"/>
  <c r="Y248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<sst xmlns="http://schemas.openxmlformats.org/spreadsheetml/2006/main" count="2424" uniqueCount="815">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</sst>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3" t="s">
        <v>0</v>
      </c>
      <c r="E1" s="422"/>
      <c r="F1" s="422"/>
      <c r="G1" s="12" t="s">
        <v>1</v>
      </c>
      <c r="H1" s="573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1" t="s">
        <v>8</v>
      </c>
      <c r="B5" s="403"/>
      <c r="C5" s="404"/>
      <c r="D5" s="696"/>
      <c r="E5" s="697"/>
      <c r="F5" s="455" t="s">
        <v>9</v>
      </c>
      <c r="G5" s="404"/>
      <c r="H5" s="696" t="s">
        <v>814</v>
      </c>
      <c r="I5" s="763"/>
      <c r="J5" s="763"/>
      <c r="K5" s="763"/>
      <c r="L5" s="697"/>
      <c r="M5" s="58"/>
      <c r="O5" s="24" t="s">
        <v>10</v>
      </c>
      <c r="P5" s="414">
        <v>45500</v>
      </c>
      <c r="Q5" s="415"/>
      <c r="S5" s="575" t="s">
        <v>11</v>
      </c>
      <c r="T5" s="576"/>
      <c r="U5" s="577" t="s">
        <v>12</v>
      </c>
      <c r="V5" s="415"/>
      <c r="AA5" s="51"/>
      <c r="AB5" s="51"/>
      <c r="AC5" s="51"/>
    </row>
    <row r="6" spans="1:30" s="373" customFormat="1" ht="24" customHeight="1" x14ac:dyDescent="0.2">
      <c r="A6" s="651" t="s">
        <v>13</v>
      </c>
      <c r="B6" s="403"/>
      <c r="C6" s="404"/>
      <c r="D6" s="525" t="s">
        <v>14</v>
      </c>
      <c r="E6" s="526"/>
      <c r="F6" s="526"/>
      <c r="G6" s="526"/>
      <c r="H6" s="526"/>
      <c r="I6" s="526"/>
      <c r="J6" s="526"/>
      <c r="K6" s="526"/>
      <c r="L6" s="415"/>
      <c r="M6" s="59"/>
      <c r="O6" s="24" t="s">
        <v>15</v>
      </c>
      <c r="P6" s="767" t="str">
        <f>IF(P5=0," ",CHOOSE(WEEKDAY(P5,2),"Понедельник","Вторник","Среда","Четверг","Пятница","Суббота","Воскресенье"))</f>
        <v>Суббота</v>
      </c>
      <c r="Q6" s="389"/>
      <c r="S6" s="768" t="s">
        <v>16</v>
      </c>
      <c r="T6" s="576"/>
      <c r="U6" s="517" t="s">
        <v>17</v>
      </c>
      <c r="V6" s="518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28"/>
      <c r="M7" s="60"/>
      <c r="O7" s="24"/>
      <c r="P7" s="42"/>
      <c r="Q7" s="42"/>
      <c r="S7" s="385"/>
      <c r="T7" s="576"/>
      <c r="U7" s="519"/>
      <c r="V7" s="520"/>
      <c r="AA7" s="51"/>
      <c r="AB7" s="51"/>
      <c r="AC7" s="51"/>
    </row>
    <row r="8" spans="1:30" s="373" customFormat="1" ht="25.5" customHeight="1" x14ac:dyDescent="0.2">
      <c r="A8" s="426" t="s">
        <v>18</v>
      </c>
      <c r="B8" s="397"/>
      <c r="C8" s="398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27">
        <v>0.5</v>
      </c>
      <c r="Q8" s="428"/>
      <c r="S8" s="385"/>
      <c r="T8" s="576"/>
      <c r="U8" s="519"/>
      <c r="V8" s="520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65"/>
      <c r="E9" s="417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371"/>
      <c r="O9" s="26" t="s">
        <v>20</v>
      </c>
      <c r="P9" s="667"/>
      <c r="Q9" s="425"/>
      <c r="S9" s="385"/>
      <c r="T9" s="576"/>
      <c r="U9" s="521"/>
      <c r="V9" s="52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65"/>
      <c r="E10" s="417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2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40"/>
      <c r="Q10" s="541"/>
      <c r="T10" s="24" t="s">
        <v>22</v>
      </c>
      <c r="U10" s="724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4"/>
      <c r="Q11" s="415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12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7"/>
      <c r="Q12" s="428"/>
      <c r="R12" s="23"/>
      <c r="T12" s="24"/>
      <c r="U12" s="422"/>
      <c r="V12" s="385"/>
      <c r="AA12" s="51"/>
      <c r="AB12" s="51"/>
      <c r="AC12" s="51"/>
    </row>
    <row r="13" spans="1:30" s="373" customFormat="1" ht="23.25" customHeight="1" x14ac:dyDescent="0.2">
      <c r="A13" s="412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12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6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0"/>
      <c r="P16" s="660"/>
      <c r="Q16" s="660"/>
      <c r="R16" s="660"/>
      <c r="S16" s="6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8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4"/>
      <c r="Q17" s="734"/>
      <c r="R17" s="734"/>
      <c r="S17" s="406"/>
      <c r="T17" s="435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6" t="s">
        <v>54</v>
      </c>
      <c r="AA17" s="546" t="s">
        <v>55</v>
      </c>
      <c r="AB17" s="546" t="s">
        <v>56</v>
      </c>
      <c r="AC17" s="691"/>
      <c r="AD17" s="692"/>
      <c r="AE17" s="688"/>
      <c r="BB17" s="451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5"/>
      <c r="Q18" s="735"/>
      <c r="R18" s="735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7"/>
      <c r="AA18" s="547"/>
      <c r="AB18" s="693"/>
      <c r="AC18" s="694"/>
      <c r="AD18" s="695"/>
      <c r="AE18" s="689"/>
      <c r="BB18" s="385"/>
    </row>
    <row r="19" spans="1:67" ht="27.75" hidden="1" customHeight="1" x14ac:dyDescent="0.2">
      <c r="A19" s="543" t="s">
        <v>60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4"/>
      <c r="O19" s="544"/>
      <c r="P19" s="544"/>
      <c r="Q19" s="544"/>
      <c r="R19" s="544"/>
      <c r="S19" s="544"/>
      <c r="T19" s="544"/>
      <c r="U19" s="544"/>
      <c r="V19" s="544"/>
      <c r="W19" s="544"/>
      <c r="X19" s="544"/>
      <c r="Y19" s="544"/>
      <c r="Z19" s="48"/>
      <c r="AA19" s="48"/>
    </row>
    <row r="20" spans="1:67" ht="16.5" hidden="1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hidden="1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80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0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543" t="s">
        <v>103</v>
      </c>
      <c r="B50" s="544"/>
      <c r="C50" s="544"/>
      <c r="D50" s="544"/>
      <c r="E50" s="544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44"/>
      <c r="R50" s="544"/>
      <c r="S50" s="544"/>
      <c r="T50" s="544"/>
      <c r="U50" s="544"/>
      <c r="V50" s="544"/>
      <c r="W50" s="544"/>
      <c r="X50" s="544"/>
      <c r="Y50" s="544"/>
      <c r="Z50" s="48"/>
      <c r="AA50" s="48"/>
    </row>
    <row r="51" spans="1:67" ht="16.5" hidden="1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hidden="1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hidden="1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372</v>
      </c>
      <c r="X59" s="381">
        <f>IFERROR(IF(W59="",0,CEILING((W59/$H59),1)*$H59),"")</f>
        <v>378</v>
      </c>
      <c r="Y59" s="36">
        <f>IFERROR(IF(X59=0,"",ROUNDUP(X59/H59,0)*0.02175),"")</f>
        <v>0.76124999999999998</v>
      </c>
      <c r="Z59" s="56"/>
      <c r="AA59" s="57"/>
      <c r="AE59" s="64"/>
      <c r="BB59" s="81" t="s">
        <v>1</v>
      </c>
      <c r="BL59" s="64">
        <f>IFERROR(W59*I59/H59,"0")</f>
        <v>388.5333333333333</v>
      </c>
      <c r="BM59" s="64">
        <f>IFERROR(X59*I59/H59,"0")</f>
        <v>394.8</v>
      </c>
      <c r="BN59" s="64">
        <f>IFERROR(1/J59*(W59/H59),"0")</f>
        <v>0.615079365079365</v>
      </c>
      <c r="BO59" s="64">
        <f>IFERROR(1/J59*(X59/H59),"0")</f>
        <v>0.625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59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154</v>
      </c>
      <c r="X62" s="381">
        <f>IFERROR(IF(W62="",0,CEILING((W62/$H62),1)*$H62),"")</f>
        <v>156</v>
      </c>
      <c r="Y62" s="36">
        <f>IFERROR(IF(X62=0,"",ROUNDUP(X62/H62,0)*0.00937),"")</f>
        <v>0.36542999999999998</v>
      </c>
      <c r="Z62" s="56"/>
      <c r="AA62" s="57"/>
      <c r="AE62" s="64"/>
      <c r="BB62" s="84" t="s">
        <v>1</v>
      </c>
      <c r="BL62" s="64">
        <f>IFERROR(W62*I62/H62,"0")</f>
        <v>163.24</v>
      </c>
      <c r="BM62" s="64">
        <f>IFERROR(X62*I62/H62,"0")</f>
        <v>165.36</v>
      </c>
      <c r="BN62" s="64">
        <f>IFERROR(1/J62*(W62/H62),"0")</f>
        <v>0.3208333333333333</v>
      </c>
      <c r="BO62" s="64">
        <f>IFERROR(1/J62*(X62/H62),"0")</f>
        <v>0.32500000000000001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72.944444444444443</v>
      </c>
      <c r="X63" s="382">
        <f>IFERROR(X59/H59,"0")+IFERROR(X60/H60,"0")+IFERROR(X61/H61,"0")+IFERROR(X62/H62,"0")</f>
        <v>74</v>
      </c>
      <c r="Y63" s="382">
        <f>IFERROR(IF(Y59="",0,Y59),"0")+IFERROR(IF(Y60="",0,Y60),"0")+IFERROR(IF(Y61="",0,Y61),"0")+IFERROR(IF(Y62="",0,Y62),"0")</f>
        <v>1.1266799999999999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526</v>
      </c>
      <c r="X64" s="382">
        <f>IFERROR(SUM(X59:X62),"0")</f>
        <v>534</v>
      </c>
      <c r="Y64" s="37"/>
      <c r="Z64" s="383"/>
      <c r="AA64" s="383"/>
    </row>
    <row r="65" spans="1:67" ht="16.5" hidden="1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hidden="1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425</v>
      </c>
      <c r="X68" s="381">
        <f t="shared" si="6"/>
        <v>432</v>
      </c>
      <c r="Y68" s="36">
        <f t="shared" si="7"/>
        <v>0.86999999999999988</v>
      </c>
      <c r="Z68" s="56"/>
      <c r="AA68" s="57"/>
      <c r="AE68" s="64"/>
      <c r="BB68" s="86" t="s">
        <v>1</v>
      </c>
      <c r="BL68" s="64">
        <f t="shared" si="8"/>
        <v>443.88888888888886</v>
      </c>
      <c r="BM68" s="64">
        <f t="shared" si="9"/>
        <v>451.2</v>
      </c>
      <c r="BN68" s="64">
        <f t="shared" si="10"/>
        <v>0.70271164021164012</v>
      </c>
      <c r="BO68" s="64">
        <f t="shared" si="11"/>
        <v>0.71428571428571419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296</v>
      </c>
      <c r="X70" s="381">
        <f t="shared" si="6"/>
        <v>302.39999999999998</v>
      </c>
      <c r="Y70" s="36">
        <f t="shared" si="7"/>
        <v>0.58724999999999994</v>
      </c>
      <c r="Z70" s="56"/>
      <c r="AA70" s="57"/>
      <c r="AE70" s="64"/>
      <c r="BB70" s="88" t="s">
        <v>1</v>
      </c>
      <c r="BL70" s="64">
        <f t="shared" si="8"/>
        <v>308.68571428571425</v>
      </c>
      <c r="BM70" s="64">
        <f t="shared" si="9"/>
        <v>315.36</v>
      </c>
      <c r="BN70" s="64">
        <f t="shared" si="10"/>
        <v>0.47193877551020408</v>
      </c>
      <c r="BO70" s="64">
        <f t="shared" si="11"/>
        <v>0.4821428571428571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360</v>
      </c>
      <c r="X71" s="381">
        <f t="shared" si="6"/>
        <v>367.20000000000005</v>
      </c>
      <c r="Y71" s="36">
        <f t="shared" si="7"/>
        <v>0.73949999999999994</v>
      </c>
      <c r="Z71" s="56"/>
      <c r="AA71" s="57"/>
      <c r="AE71" s="64"/>
      <c r="BB71" s="89" t="s">
        <v>1</v>
      </c>
      <c r="BL71" s="64">
        <f t="shared" si="8"/>
        <v>375.99999999999994</v>
      </c>
      <c r="BM71" s="64">
        <f t="shared" si="9"/>
        <v>383.52000000000004</v>
      </c>
      <c r="BN71" s="64">
        <f t="shared" si="10"/>
        <v>0.59523809523809512</v>
      </c>
      <c r="BO71" s="64">
        <f t="shared" si="11"/>
        <v>0.6071428571428571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256</v>
      </c>
      <c r="X73" s="381">
        <f t="shared" si="6"/>
        <v>257.59999999999997</v>
      </c>
      <c r="Y73" s="36">
        <f t="shared" si="7"/>
        <v>0.50024999999999997</v>
      </c>
      <c r="Z73" s="56"/>
      <c r="AA73" s="57"/>
      <c r="AE73" s="64"/>
      <c r="BB73" s="91" t="s">
        <v>1</v>
      </c>
      <c r="BL73" s="64">
        <f t="shared" si="8"/>
        <v>266.97142857142859</v>
      </c>
      <c r="BM73" s="64">
        <f t="shared" si="9"/>
        <v>268.64</v>
      </c>
      <c r="BN73" s="64">
        <f t="shared" si="10"/>
        <v>0.40816326530612246</v>
      </c>
      <c r="BO73" s="64">
        <f t="shared" si="11"/>
        <v>0.4107142857142857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252</v>
      </c>
      <c r="X76" s="381">
        <f t="shared" si="6"/>
        <v>255.3</v>
      </c>
      <c r="Y76" s="36">
        <f t="shared" si="12"/>
        <v>0.64652999999999994</v>
      </c>
      <c r="Z76" s="56"/>
      <c r="AA76" s="57"/>
      <c r="AE76" s="64"/>
      <c r="BB76" s="94" t="s">
        <v>1</v>
      </c>
      <c r="BL76" s="64">
        <f t="shared" si="8"/>
        <v>266.30270270270273</v>
      </c>
      <c r="BM76" s="64">
        <f t="shared" si="9"/>
        <v>269.79000000000002</v>
      </c>
      <c r="BN76" s="64">
        <f t="shared" si="10"/>
        <v>0.56756756756756743</v>
      </c>
      <c r="BO76" s="64">
        <f t="shared" si="11"/>
        <v>0.57499999999999996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264</v>
      </c>
      <c r="X80" s="381">
        <f t="shared" si="6"/>
        <v>265.5</v>
      </c>
      <c r="Y80" s="36">
        <f t="shared" si="12"/>
        <v>0.55283000000000004</v>
      </c>
      <c r="Z80" s="56"/>
      <c r="AA80" s="57"/>
      <c r="AE80" s="64"/>
      <c r="BB80" s="98" t="s">
        <v>1</v>
      </c>
      <c r="BL80" s="64">
        <f t="shared" si="8"/>
        <v>276.32</v>
      </c>
      <c r="BM80" s="64">
        <f t="shared" si="9"/>
        <v>277.89</v>
      </c>
      <c r="BN80" s="64">
        <f t="shared" si="10"/>
        <v>0.48888888888888887</v>
      </c>
      <c r="BO80" s="64">
        <f t="shared" si="11"/>
        <v>0.49166666666666664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396</v>
      </c>
      <c r="X85" s="381">
        <f t="shared" si="6"/>
        <v>396</v>
      </c>
      <c r="Y85" s="36">
        <f>IFERROR(IF(X85=0,"",ROUNDUP(X85/H85,0)*0.00937),"")</f>
        <v>0.82455999999999996</v>
      </c>
      <c r="Z85" s="56"/>
      <c r="AA85" s="57"/>
      <c r="AE85" s="64"/>
      <c r="BB85" s="103" t="s">
        <v>1</v>
      </c>
      <c r="BL85" s="64">
        <f t="shared" si="8"/>
        <v>417.12000000000006</v>
      </c>
      <c r="BM85" s="64">
        <f t="shared" si="9"/>
        <v>417.12000000000006</v>
      </c>
      <c r="BN85" s="64">
        <f t="shared" si="10"/>
        <v>0.73333333333333328</v>
      </c>
      <c r="BO85" s="64">
        <f t="shared" si="11"/>
        <v>0.73333333333333328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336.74567424567419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340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4.7209199999999996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2249</v>
      </c>
      <c r="X88" s="382">
        <f>IFERROR(SUM(X67:X86),"0")</f>
        <v>2276</v>
      </c>
      <c r="Y88" s="37"/>
      <c r="Z88" s="383"/>
      <c r="AA88" s="383"/>
    </row>
    <row r="89" spans="1:67" ht="14.25" hidden="1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332</v>
      </c>
      <c r="X90" s="381">
        <f>IFERROR(IF(W90="",0,CEILING((W90/$H90),1)*$H90),"")</f>
        <v>334.8</v>
      </c>
      <c r="Y90" s="36">
        <f>IFERROR(IF(X90=0,"",ROUNDUP(X90/H90,0)*0.02175),"")</f>
        <v>0.6742499999999999</v>
      </c>
      <c r="Z90" s="56"/>
      <c r="AA90" s="57"/>
      <c r="AE90" s="64"/>
      <c r="BB90" s="105" t="s">
        <v>1</v>
      </c>
      <c r="BL90" s="64">
        <f>IFERROR(W90*I90/H90,"0")</f>
        <v>346.75555555555547</v>
      </c>
      <c r="BM90" s="64">
        <f>IFERROR(X90*I90/H90,"0")</f>
        <v>349.67999999999995</v>
      </c>
      <c r="BN90" s="64">
        <f>IFERROR(1/J90*(W90/H90),"0")</f>
        <v>0.64043209876543206</v>
      </c>
      <c r="BO90" s="64">
        <f>IFERROR(1/J90*(X90/H90),"0")</f>
        <v>0.64583333333333326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132</v>
      </c>
      <c r="X92" s="381">
        <f>IFERROR(IF(W92="",0,CEILING((W92/$H92),1)*$H92),"")</f>
        <v>132</v>
      </c>
      <c r="Y92" s="36">
        <f>IFERROR(IF(X92=0,"",ROUNDUP(X92/H92,0)*0.00753),"")</f>
        <v>0.41415000000000002</v>
      </c>
      <c r="Z92" s="56"/>
      <c r="AA92" s="57"/>
      <c r="AE92" s="64"/>
      <c r="BB92" s="107" t="s">
        <v>1</v>
      </c>
      <c r="BL92" s="64">
        <f>IFERROR(W92*I92/H92,"0")</f>
        <v>143</v>
      </c>
      <c r="BM92" s="64">
        <f>IFERROR(X92*I92/H92,"0")</f>
        <v>143</v>
      </c>
      <c r="BN92" s="64">
        <f>IFERROR(1/J92*(W92/H92),"0")</f>
        <v>0.35256410256410253</v>
      </c>
      <c r="BO92" s="64">
        <f>IFERROR(1/J92*(X92/H92),"0")</f>
        <v>0.35256410256410253</v>
      </c>
    </row>
    <row r="93" spans="1:67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85.740740740740733</v>
      </c>
      <c r="X93" s="382">
        <f>IFERROR(X90/H90,"0")+IFERROR(X91/H91,"0")+IFERROR(X92/H92,"0")</f>
        <v>86</v>
      </c>
      <c r="Y93" s="382">
        <f>IFERROR(IF(Y90="",0,Y90),"0")+IFERROR(IF(Y91="",0,Y91),"0")+IFERROR(IF(Y92="",0,Y92),"0")</f>
        <v>1.0884</v>
      </c>
      <c r="Z93" s="383"/>
      <c r="AA93" s="383"/>
    </row>
    <row r="94" spans="1:67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464</v>
      </c>
      <c r="X94" s="382">
        <f>IFERROR(SUM(X90:X92),"0")</f>
        <v>466.8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114</v>
      </c>
      <c r="X107" s="381">
        <f t="shared" si="18"/>
        <v>117.60000000000001</v>
      </c>
      <c r="Y107" s="36">
        <f>IFERROR(IF(X107=0,"",ROUNDUP(X107/H107,0)*0.02175),"")</f>
        <v>0.30449999999999999</v>
      </c>
      <c r="Z107" s="56"/>
      <c r="AA107" s="57"/>
      <c r="AE107" s="64"/>
      <c r="BB107" s="116" t="s">
        <v>1</v>
      </c>
      <c r="BL107" s="64">
        <f t="shared" si="19"/>
        <v>121.65428571428572</v>
      </c>
      <c r="BM107" s="64">
        <f t="shared" si="20"/>
        <v>125.49600000000001</v>
      </c>
      <c r="BN107" s="64">
        <f t="shared" si="21"/>
        <v>0.2423469387755102</v>
      </c>
      <c r="BO107" s="64">
        <f t="shared" si="22"/>
        <v>0.25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294</v>
      </c>
      <c r="X108" s="381">
        <f t="shared" si="18"/>
        <v>294</v>
      </c>
      <c r="Y108" s="36">
        <f>IFERROR(IF(X108=0,"",ROUNDUP(X108/H108,0)*0.02175),"")</f>
        <v>0.76124999999999998</v>
      </c>
      <c r="Z108" s="56"/>
      <c r="AA108" s="57"/>
      <c r="AE108" s="64"/>
      <c r="BB108" s="117" t="s">
        <v>1</v>
      </c>
      <c r="BL108" s="64">
        <f t="shared" si="19"/>
        <v>313.74</v>
      </c>
      <c r="BM108" s="64">
        <f t="shared" si="20"/>
        <v>313.74</v>
      </c>
      <c r="BN108" s="64">
        <f t="shared" si="21"/>
        <v>0.625</v>
      </c>
      <c r="BO108" s="64">
        <f t="shared" si="22"/>
        <v>0.625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70</v>
      </c>
      <c r="X112" s="381">
        <f t="shared" si="18"/>
        <v>70.2</v>
      </c>
      <c r="Y112" s="36">
        <f>IFERROR(IF(X112=0,"",ROUNDUP(X112/H112,0)*0.00753),"")</f>
        <v>0.19578000000000001</v>
      </c>
      <c r="Z112" s="56"/>
      <c r="AA112" s="57"/>
      <c r="AE112" s="64"/>
      <c r="BB112" s="121" t="s">
        <v>1</v>
      </c>
      <c r="BL112" s="64">
        <f t="shared" si="19"/>
        <v>77.05185185185185</v>
      </c>
      <c r="BM112" s="64">
        <f t="shared" si="20"/>
        <v>77.271999999999991</v>
      </c>
      <c r="BN112" s="64">
        <f t="shared" si="21"/>
        <v>0.16619183285849951</v>
      </c>
      <c r="BO112" s="64">
        <f t="shared" si="22"/>
        <v>0.16666666666666666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256</v>
      </c>
      <c r="X114" s="381">
        <f t="shared" si="18"/>
        <v>256.5</v>
      </c>
      <c r="Y114" s="36">
        <f>IFERROR(IF(X114=0,"",ROUNDUP(X114/H114,0)*0.00937),"")</f>
        <v>0.89015</v>
      </c>
      <c r="Z114" s="56"/>
      <c r="AA114" s="57"/>
      <c r="AE114" s="64"/>
      <c r="BB114" s="123" t="s">
        <v>1</v>
      </c>
      <c r="BL114" s="64">
        <f t="shared" si="19"/>
        <v>283.30666666666667</v>
      </c>
      <c r="BM114" s="64">
        <f t="shared" si="20"/>
        <v>283.86</v>
      </c>
      <c r="BN114" s="64">
        <f t="shared" si="21"/>
        <v>0.79012345679012341</v>
      </c>
      <c r="BO114" s="64">
        <f t="shared" si="22"/>
        <v>0.79166666666666663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5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8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36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7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169.31216931216932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170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2.1516799999999998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734</v>
      </c>
      <c r="X122" s="382">
        <f>IFERROR(SUM(X106:X120),"0")</f>
        <v>738.3</v>
      </c>
      <c r="Y122" s="37"/>
      <c r="Z122" s="383"/>
      <c r="AA122" s="383"/>
    </row>
    <row r="123" spans="1:67" ht="14.25" hidden="1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135</v>
      </c>
      <c r="X124" s="381">
        <f>IFERROR(IF(W124="",0,CEILING((W124/$H124),1)*$H124),"")</f>
        <v>142.80000000000001</v>
      </c>
      <c r="Y124" s="36">
        <f>IFERROR(IF(X124=0,"",ROUNDUP(X124/H124,0)*0.02175),"")</f>
        <v>0.36974999999999997</v>
      </c>
      <c r="Z124" s="56"/>
      <c r="AA124" s="57"/>
      <c r="AE124" s="64"/>
      <c r="BB124" s="130" t="s">
        <v>1</v>
      </c>
      <c r="BL124" s="64">
        <f>IFERROR(W124*I124/H124,"0")</f>
        <v>144.06428571428572</v>
      </c>
      <c r="BM124" s="64">
        <f>IFERROR(X124*I124/H124,"0")</f>
        <v>152.38800000000001</v>
      </c>
      <c r="BN124" s="64">
        <f>IFERROR(1/J124*(W124/H124),"0")</f>
        <v>0.28698979591836732</v>
      </c>
      <c r="BO124" s="64">
        <f>IFERROR(1/J124*(X124/H124),"0")</f>
        <v>0.30357142857142855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65</v>
      </c>
      <c r="X128" s="381">
        <f>IFERROR(IF(W128="",0,CEILING((W128/$H128),1)*$H128),"")</f>
        <v>67.2</v>
      </c>
      <c r="Y128" s="36">
        <f>IFERROR(IF(X128=0,"",ROUNDUP(X128/H128,0)*0.00753),"")</f>
        <v>0.21084</v>
      </c>
      <c r="Z128" s="56"/>
      <c r="AA128" s="57"/>
      <c r="AE128" s="64"/>
      <c r="BB128" s="134" t="s">
        <v>1</v>
      </c>
      <c r="BL128" s="64">
        <f>IFERROR(W128*I128/H128,"0")</f>
        <v>70.416666666666671</v>
      </c>
      <c r="BM128" s="64">
        <f>IFERROR(X128*I128/H128,"0")</f>
        <v>72.800000000000011</v>
      </c>
      <c r="BN128" s="64">
        <f>IFERROR(1/J128*(W128/H128),"0")</f>
        <v>0.17361111111111113</v>
      </c>
      <c r="BO128" s="64">
        <f>IFERROR(1/J128*(X128/H128),"0")</f>
        <v>0.17948717948717952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43.154761904761905</v>
      </c>
      <c r="X129" s="382">
        <f>IFERROR(X124/H124,"0")+IFERROR(X125/H125,"0")+IFERROR(X126/H126,"0")+IFERROR(X127/H127,"0")+IFERROR(X128/H128,"0")</f>
        <v>45</v>
      </c>
      <c r="Y129" s="382">
        <f>IFERROR(IF(Y124="",0,Y124),"0")+IFERROR(IF(Y125="",0,Y125),"0")+IFERROR(IF(Y126="",0,Y126),"0")+IFERROR(IF(Y127="",0,Y127),"0")+IFERROR(IF(Y128="",0,Y128),"0")</f>
        <v>0.58058999999999994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200</v>
      </c>
      <c r="X130" s="382">
        <f>IFERROR(SUM(X124:X128),"0")</f>
        <v>210</v>
      </c>
      <c r="Y130" s="37"/>
      <c r="Z130" s="383"/>
      <c r="AA130" s="383"/>
    </row>
    <row r="131" spans="1:67" ht="16.5" hidden="1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hidden="1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662</v>
      </c>
      <c r="X134" s="381">
        <f>IFERROR(IF(W134="",0,CEILING((W134/$H134),1)*$H134),"")</f>
        <v>663.6</v>
      </c>
      <c r="Y134" s="36">
        <f>IFERROR(IF(X134=0,"",ROUNDUP(X134/H134,0)*0.02175),"")</f>
        <v>1.7182499999999998</v>
      </c>
      <c r="Z134" s="56"/>
      <c r="AA134" s="57"/>
      <c r="AE134" s="64"/>
      <c r="BB134" s="136" t="s">
        <v>1</v>
      </c>
      <c r="BL134" s="64">
        <f>IFERROR(W134*I134/H134,"0")</f>
        <v>705.97571428571428</v>
      </c>
      <c r="BM134" s="64">
        <f>IFERROR(X134*I134/H134,"0")</f>
        <v>707.68200000000002</v>
      </c>
      <c r="BN134" s="64">
        <f>IFERROR(1/J134*(W134/H134),"0")</f>
        <v>1.407312925170068</v>
      </c>
      <c r="BO134" s="64">
        <f>IFERROR(1/J134*(X134/H134),"0")</f>
        <v>1.4107142857142856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155</v>
      </c>
      <c r="X136" s="381">
        <f>IFERROR(IF(W136="",0,CEILING((W136/$H136),1)*$H136),"")</f>
        <v>156.60000000000002</v>
      </c>
      <c r="Y136" s="36">
        <f>IFERROR(IF(X136=0,"",ROUNDUP(X136/H136,0)*0.00753),"")</f>
        <v>0.43674000000000002</v>
      </c>
      <c r="Z136" s="56"/>
      <c r="AA136" s="57"/>
      <c r="AE136" s="64"/>
      <c r="BB136" s="138" t="s">
        <v>1</v>
      </c>
      <c r="BL136" s="64">
        <f>IFERROR(W136*I136/H136,"0")</f>
        <v>170.61481481481479</v>
      </c>
      <c r="BM136" s="64">
        <f>IFERROR(X136*I136/H136,"0")</f>
        <v>172.37600000000003</v>
      </c>
      <c r="BN136" s="64">
        <f>IFERROR(1/J136*(W136/H136),"0")</f>
        <v>0.36799620132953464</v>
      </c>
      <c r="BO136" s="64">
        <f>IFERROR(1/J136*(X136/H136),"0")</f>
        <v>0.37179487179487181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136.21693121693121</v>
      </c>
      <c r="X138" s="382">
        <f>IFERROR(X133/H133,"0")+IFERROR(X134/H134,"0")+IFERROR(X135/H135,"0")+IFERROR(X136/H136,"0")+IFERROR(X137/H137,"0")</f>
        <v>137</v>
      </c>
      <c r="Y138" s="382">
        <f>IFERROR(IF(Y133="",0,Y133),"0")+IFERROR(IF(Y134="",0,Y134),"0")+IFERROR(IF(Y135="",0,Y135),"0")+IFERROR(IF(Y136="",0,Y136),"0")+IFERROR(IF(Y137="",0,Y137),"0")</f>
        <v>2.1549899999999997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817</v>
      </c>
      <c r="X139" s="382">
        <f>IFERROR(SUM(X133:X137),"0")</f>
        <v>820.2</v>
      </c>
      <c r="Y139" s="37"/>
      <c r="Z139" s="383"/>
      <c r="AA139" s="383"/>
    </row>
    <row r="140" spans="1:67" ht="27.75" hidden="1" customHeight="1" x14ac:dyDescent="0.2">
      <c r="A140" s="543" t="s">
        <v>233</v>
      </c>
      <c r="B140" s="544"/>
      <c r="C140" s="544"/>
      <c r="D140" s="544"/>
      <c r="E140" s="544"/>
      <c r="F140" s="544"/>
      <c r="G140" s="544"/>
      <c r="H140" s="544"/>
      <c r="I140" s="544"/>
      <c r="J140" s="544"/>
      <c r="K140" s="544"/>
      <c r="L140" s="544"/>
      <c r="M140" s="544"/>
      <c r="N140" s="544"/>
      <c r="O140" s="544"/>
      <c r="P140" s="544"/>
      <c r="Q140" s="544"/>
      <c r="R140" s="544"/>
      <c r="S140" s="544"/>
      <c r="T140" s="544"/>
      <c r="U140" s="544"/>
      <c r="V140" s="544"/>
      <c r="W140" s="544"/>
      <c r="X140" s="544"/>
      <c r="Y140" s="544"/>
      <c r="Z140" s="48"/>
      <c r="AA140" s="48"/>
    </row>
    <row r="141" spans="1:67" ht="16.5" hidden="1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hidden="1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21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5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3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90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hidden="1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189</v>
      </c>
      <c r="X152" s="381">
        <f t="shared" ref="X152:X159" si="23">IFERROR(IF(W152="",0,CEILING((W152/$H152),1)*$H152),"")</f>
        <v>189</v>
      </c>
      <c r="Y152" s="36">
        <f>IFERROR(IF(X152=0,"",ROUNDUP(X152/H152,0)*0.00753),"")</f>
        <v>0.33884999999999998</v>
      </c>
      <c r="Z152" s="56"/>
      <c r="AA152" s="57"/>
      <c r="AE152" s="64"/>
      <c r="BB152" s="145" t="s">
        <v>1</v>
      </c>
      <c r="BL152" s="64">
        <f t="shared" ref="BL152:BL159" si="24">IFERROR(W152*I152/H152,"0")</f>
        <v>200.7</v>
      </c>
      <c r="BM152" s="64">
        <f t="shared" ref="BM152:BM159" si="25">IFERROR(X152*I152/H152,"0")</f>
        <v>200.7</v>
      </c>
      <c r="BN152" s="64">
        <f t="shared" ref="BN152:BN159" si="26">IFERROR(1/J152*(W152/H152),"0")</f>
        <v>0.28846153846153844</v>
      </c>
      <c r="BO152" s="64">
        <f t="shared" ref="BO152:BO159" si="27">IFERROR(1/J152*(X152/H152),"0")</f>
        <v>0.28846153846153844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226</v>
      </c>
      <c r="X154" s="381">
        <f t="shared" si="23"/>
        <v>226.8</v>
      </c>
      <c r="Y154" s="36">
        <f>IFERROR(IF(X154=0,"",ROUNDUP(X154/H154,0)*0.00753),"")</f>
        <v>0.40662000000000004</v>
      </c>
      <c r="Z154" s="56"/>
      <c r="AA154" s="57"/>
      <c r="AE154" s="64"/>
      <c r="BB154" s="147" t="s">
        <v>1</v>
      </c>
      <c r="BL154" s="64">
        <f t="shared" si="24"/>
        <v>236.76190476190479</v>
      </c>
      <c r="BM154" s="64">
        <f t="shared" si="25"/>
        <v>237.60000000000002</v>
      </c>
      <c r="BN154" s="64">
        <f t="shared" si="26"/>
        <v>0.34493284493284493</v>
      </c>
      <c r="BO154" s="64">
        <f t="shared" si="27"/>
        <v>0.34615384615384615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170</v>
      </c>
      <c r="X155" s="381">
        <f t="shared" si="23"/>
        <v>170.1</v>
      </c>
      <c r="Y155" s="36">
        <f>IFERROR(IF(X155=0,"",ROUNDUP(X155/H155,0)*0.00502),"")</f>
        <v>0.40662000000000004</v>
      </c>
      <c r="Z155" s="56"/>
      <c r="AA155" s="57"/>
      <c r="AE155" s="64"/>
      <c r="BB155" s="148" t="s">
        <v>1</v>
      </c>
      <c r="BL155" s="64">
        <f t="shared" si="24"/>
        <v>180.52380952380952</v>
      </c>
      <c r="BM155" s="64">
        <f t="shared" si="25"/>
        <v>180.63</v>
      </c>
      <c r="BN155" s="64">
        <f t="shared" si="26"/>
        <v>0.34595034595034596</v>
      </c>
      <c r="BO155" s="64">
        <f t="shared" si="27"/>
        <v>0.3461538461538462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266</v>
      </c>
      <c r="X157" s="381">
        <f t="shared" si="23"/>
        <v>266.7</v>
      </c>
      <c r="Y157" s="36">
        <f>IFERROR(IF(X157=0,"",ROUNDUP(X157/H157,0)*0.00502),"")</f>
        <v>0.63754</v>
      </c>
      <c r="Z157" s="56"/>
      <c r="AA157" s="57"/>
      <c r="AE157" s="64"/>
      <c r="BB157" s="150" t="s">
        <v>1</v>
      </c>
      <c r="BL157" s="64">
        <f t="shared" si="24"/>
        <v>278.66666666666669</v>
      </c>
      <c r="BM157" s="64">
        <f t="shared" si="25"/>
        <v>279.39999999999998</v>
      </c>
      <c r="BN157" s="64">
        <f t="shared" si="26"/>
        <v>0.54131054131054135</v>
      </c>
      <c r="BO157" s="64">
        <f t="shared" si="27"/>
        <v>0.54273504273504269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306.42857142857144</v>
      </c>
      <c r="X160" s="382">
        <f>IFERROR(X152/H152,"0")+IFERROR(X153/H153,"0")+IFERROR(X154/H154,"0")+IFERROR(X155/H155,"0")+IFERROR(X156/H156,"0")+IFERROR(X157/H157,"0")+IFERROR(X158/H158,"0")+IFERROR(X159/H159,"0")</f>
        <v>307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1.7896300000000001</v>
      </c>
      <c r="Z160" s="383"/>
      <c r="AA160" s="383"/>
    </row>
    <row r="161" spans="1:67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851</v>
      </c>
      <c r="X161" s="382">
        <f>IFERROR(SUM(X152:X159),"0")</f>
        <v>852.59999999999991</v>
      </c>
      <c r="Y161" s="37"/>
      <c r="Z161" s="383"/>
      <c r="AA161" s="383"/>
    </row>
    <row r="162" spans="1:67" ht="16.5" hidden="1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hidden="1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58</v>
      </c>
      <c r="X170" s="381">
        <f>IFERROR(IF(W170="",0,CEILING((W170/$H170),1)*$H170),"")</f>
        <v>58.800000000000004</v>
      </c>
      <c r="Y170" s="36">
        <f>IFERROR(IF(X170=0,"",ROUNDUP(X170/H170,0)*0.00753),"")</f>
        <v>0.21084</v>
      </c>
      <c r="Z170" s="56"/>
      <c r="AA170" s="57"/>
      <c r="AE170" s="64"/>
      <c r="BB170" s="156" t="s">
        <v>1</v>
      </c>
      <c r="BL170" s="64">
        <f>IFERROR(W170*I170/H170,"0")</f>
        <v>63.523809523809511</v>
      </c>
      <c r="BM170" s="64">
        <f>IFERROR(X170*I170/H170,"0")</f>
        <v>64.400000000000006</v>
      </c>
      <c r="BN170" s="64">
        <f>IFERROR(1/J170*(W170/H170),"0")</f>
        <v>0.17704517704517703</v>
      </c>
      <c r="BO170" s="64">
        <f>IFERROR(1/J170*(X170/H170),"0")</f>
        <v>0.17948717948717949</v>
      </c>
    </row>
    <row r="171" spans="1:67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27.619047619047617</v>
      </c>
      <c r="X171" s="382">
        <f>IFERROR(X169/H169,"0")+IFERROR(X170/H170,"0")</f>
        <v>28</v>
      </c>
      <c r="Y171" s="382">
        <f>IFERROR(IF(Y169="",0,Y169),"0")+IFERROR(IF(Y170="",0,Y170),"0")</f>
        <v>0.21084</v>
      </c>
      <c r="Z171" s="383"/>
      <c r="AA171" s="383"/>
    </row>
    <row r="172" spans="1:67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58</v>
      </c>
      <c r="X172" s="382">
        <f>IFERROR(SUM(X169:X170),"0")</f>
        <v>58.800000000000004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268</v>
      </c>
      <c r="X174" s="381">
        <f t="shared" ref="X174:X181" si="28">IFERROR(IF(W174="",0,CEILING((W174/$H174),1)*$H174),"")</f>
        <v>270</v>
      </c>
      <c r="Y174" s="36">
        <f>IFERROR(IF(X174=0,"",ROUNDUP(X174/H174,0)*0.00937),"")</f>
        <v>0.46849999999999997</v>
      </c>
      <c r="Z174" s="56"/>
      <c r="AA174" s="57"/>
      <c r="AE174" s="64"/>
      <c r="BB174" s="157" t="s">
        <v>1</v>
      </c>
      <c r="BL174" s="64">
        <f t="shared" ref="BL174:BL181" si="29">IFERROR(W174*I174/H174,"0")</f>
        <v>278.42222222222222</v>
      </c>
      <c r="BM174" s="64">
        <f t="shared" ref="BM174:BM181" si="30">IFERROR(X174*I174/H174,"0")</f>
        <v>280.5</v>
      </c>
      <c r="BN174" s="64">
        <f t="shared" ref="BN174:BN181" si="31">IFERROR(1/J174*(W174/H174),"0")</f>
        <v>0.4135802469135802</v>
      </c>
      <c r="BO174" s="64">
        <f t="shared" ref="BO174:BO181" si="32">IFERROR(1/J174*(X174/H174),"0")</f>
        <v>0.41666666666666669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336</v>
      </c>
      <c r="X175" s="381">
        <f t="shared" si="28"/>
        <v>340.20000000000005</v>
      </c>
      <c r="Y175" s="36">
        <f>IFERROR(IF(X175=0,"",ROUNDUP(X175/H175,0)*0.00937),"")</f>
        <v>0.59031</v>
      </c>
      <c r="Z175" s="56"/>
      <c r="AA175" s="57"/>
      <c r="AE175" s="64"/>
      <c r="BB175" s="158" t="s">
        <v>1</v>
      </c>
      <c r="BL175" s="64">
        <f t="shared" si="29"/>
        <v>349.06666666666666</v>
      </c>
      <c r="BM175" s="64">
        <f t="shared" si="30"/>
        <v>353.43000000000006</v>
      </c>
      <c r="BN175" s="64">
        <f t="shared" si="31"/>
        <v>0.51851851851851849</v>
      </c>
      <c r="BO175" s="64">
        <f t="shared" si="32"/>
        <v>0.52500000000000002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328</v>
      </c>
      <c r="X177" s="381">
        <f t="shared" si="28"/>
        <v>329.40000000000003</v>
      </c>
      <c r="Y177" s="36">
        <f>IFERROR(IF(X177=0,"",ROUNDUP(X177/H177,0)*0.00937),"")</f>
        <v>0.57157000000000002</v>
      </c>
      <c r="Z177" s="56"/>
      <c r="AA177" s="57"/>
      <c r="AE177" s="64"/>
      <c r="BB177" s="160" t="s">
        <v>1</v>
      </c>
      <c r="BL177" s="64">
        <f t="shared" si="29"/>
        <v>340.75555555555559</v>
      </c>
      <c r="BM177" s="64">
        <f t="shared" si="30"/>
        <v>342.21000000000004</v>
      </c>
      <c r="BN177" s="64">
        <f t="shared" si="31"/>
        <v>0.50617283950617276</v>
      </c>
      <c r="BO177" s="64">
        <f t="shared" si="32"/>
        <v>0.5083333333333333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4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172.59259259259258</v>
      </c>
      <c r="X182" s="382">
        <f>IFERROR(X174/H174,"0")+IFERROR(X175/H175,"0")+IFERROR(X176/H176,"0")+IFERROR(X177/H177,"0")+IFERROR(X178/H178,"0")+IFERROR(X179/H179,"0")+IFERROR(X180/H180,"0")+IFERROR(X181/H181,"0")</f>
        <v>174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1.6303800000000002</v>
      </c>
      <c r="Z182" s="383"/>
      <c r="AA182" s="383"/>
    </row>
    <row r="183" spans="1:67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932</v>
      </c>
      <c r="X183" s="382">
        <f>IFERROR(SUM(X174:X181),"0")</f>
        <v>939.60000000000014</v>
      </c>
      <c r="Y183" s="37"/>
      <c r="Z183" s="383"/>
      <c r="AA183" s="383"/>
    </row>
    <row r="184" spans="1:67" ht="14.25" hidden="1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2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99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106.15846153846155</v>
      </c>
      <c r="BM187" s="64">
        <f t="shared" si="35"/>
        <v>108.732</v>
      </c>
      <c r="BN187" s="64">
        <f t="shared" si="36"/>
        <v>0.22664835164835165</v>
      </c>
      <c r="BO187" s="64">
        <f t="shared" si="37"/>
        <v>0.23214285714285712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3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791</v>
      </c>
      <c r="X189" s="381">
        <f t="shared" si="33"/>
        <v>791.69999999999993</v>
      </c>
      <c r="Y189" s="36">
        <f>IFERROR(IF(X189=0,"",ROUNDUP(X189/H189,0)*0.02175),"")</f>
        <v>1.97925</v>
      </c>
      <c r="Z189" s="56"/>
      <c r="AA189" s="57"/>
      <c r="AE189" s="64"/>
      <c r="BB189" s="169" t="s">
        <v>1</v>
      </c>
      <c r="BL189" s="64">
        <f t="shared" si="34"/>
        <v>842.27862068965521</v>
      </c>
      <c r="BM189" s="64">
        <f t="shared" si="35"/>
        <v>843.02399999999989</v>
      </c>
      <c r="BN189" s="64">
        <f t="shared" si="36"/>
        <v>1.6235632183908044</v>
      </c>
      <c r="BO189" s="64">
        <f t="shared" si="37"/>
        <v>1.625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269</v>
      </c>
      <c r="X190" s="381">
        <f t="shared" si="33"/>
        <v>271.2</v>
      </c>
      <c r="Y190" s="36">
        <f>IFERROR(IF(X190=0,"",ROUNDUP(X190/H190,0)*0.00753),"")</f>
        <v>0.85089000000000004</v>
      </c>
      <c r="Z190" s="56"/>
      <c r="AA190" s="57"/>
      <c r="AE190" s="64"/>
      <c r="BB190" s="170" t="s">
        <v>1</v>
      </c>
      <c r="BL190" s="64">
        <f t="shared" si="34"/>
        <v>299.48666666666668</v>
      </c>
      <c r="BM190" s="64">
        <f t="shared" si="35"/>
        <v>301.93599999999998</v>
      </c>
      <c r="BN190" s="64">
        <f t="shared" si="36"/>
        <v>0.71848290598290598</v>
      </c>
      <c r="BO190" s="64">
        <f t="shared" si="37"/>
        <v>0.72435897435897434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265</v>
      </c>
      <c r="X192" s="381">
        <f t="shared" si="33"/>
        <v>266.39999999999998</v>
      </c>
      <c r="Y192" s="36">
        <f>IFERROR(IF(X192=0,"",ROUNDUP(X192/H192,0)*0.00753),"")</f>
        <v>0.83583000000000007</v>
      </c>
      <c r="Z192" s="56"/>
      <c r="AA192" s="57"/>
      <c r="AE192" s="64"/>
      <c r="BB192" s="172" t="s">
        <v>1</v>
      </c>
      <c r="BL192" s="64">
        <f t="shared" si="34"/>
        <v>287.08333333333337</v>
      </c>
      <c r="BM192" s="64">
        <f t="shared" si="35"/>
        <v>288.60000000000002</v>
      </c>
      <c r="BN192" s="64">
        <f t="shared" si="36"/>
        <v>0.70779914529914534</v>
      </c>
      <c r="BO192" s="64">
        <f t="shared" si="37"/>
        <v>0.71153846153846156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159</v>
      </c>
      <c r="X194" s="381">
        <f t="shared" si="33"/>
        <v>160.79999999999998</v>
      </c>
      <c r="Y194" s="36">
        <f t="shared" ref="Y194:Y200" si="38">IFERROR(IF(X194=0,"",ROUNDUP(X194/H194,0)*0.00753),"")</f>
        <v>0.50451000000000001</v>
      </c>
      <c r="Z194" s="56"/>
      <c r="AA194" s="57"/>
      <c r="AE194" s="64"/>
      <c r="BB194" s="174" t="s">
        <v>1</v>
      </c>
      <c r="BL194" s="64">
        <f t="shared" si="34"/>
        <v>178.21250000000001</v>
      </c>
      <c r="BM194" s="64">
        <f t="shared" si="35"/>
        <v>180.23</v>
      </c>
      <c r="BN194" s="64">
        <f t="shared" si="36"/>
        <v>0.42467948717948717</v>
      </c>
      <c r="BO194" s="64">
        <f t="shared" si="37"/>
        <v>0.42948717948717946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47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79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440</v>
      </c>
      <c r="X196" s="381">
        <f t="shared" si="33"/>
        <v>441.59999999999997</v>
      </c>
      <c r="Y196" s="36">
        <f t="shared" si="38"/>
        <v>1.3855200000000001</v>
      </c>
      <c r="Z196" s="56"/>
      <c r="AA196" s="57"/>
      <c r="AE196" s="64"/>
      <c r="BB196" s="176" t="s">
        <v>1</v>
      </c>
      <c r="BL196" s="64">
        <f t="shared" si="34"/>
        <v>489.86666666666673</v>
      </c>
      <c r="BM196" s="64">
        <f t="shared" si="35"/>
        <v>491.64799999999997</v>
      </c>
      <c r="BN196" s="64">
        <f t="shared" si="36"/>
        <v>1.1752136752136753</v>
      </c>
      <c r="BO196" s="64">
        <f t="shared" si="37"/>
        <v>1.1794871794871795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4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440</v>
      </c>
      <c r="X197" s="381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54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2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216</v>
      </c>
      <c r="X199" s="381">
        <f t="shared" si="33"/>
        <v>216</v>
      </c>
      <c r="Y199" s="36">
        <f t="shared" si="38"/>
        <v>0.67769999999999997</v>
      </c>
      <c r="Z199" s="56"/>
      <c r="AA199" s="57"/>
      <c r="AE199" s="64"/>
      <c r="BB199" s="179" t="s">
        <v>1</v>
      </c>
      <c r="BL199" s="64">
        <f t="shared" si="34"/>
        <v>240.48000000000002</v>
      </c>
      <c r="BM199" s="64">
        <f t="shared" si="35"/>
        <v>240.48000000000002</v>
      </c>
      <c r="BN199" s="64">
        <f t="shared" si="36"/>
        <v>0.57692307692307687</v>
      </c>
      <c r="BO199" s="64">
        <f t="shared" si="37"/>
        <v>0.57692307692307687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217</v>
      </c>
      <c r="X200" s="381">
        <f t="shared" si="33"/>
        <v>218.4</v>
      </c>
      <c r="Y200" s="36">
        <f t="shared" si="38"/>
        <v>0.68523000000000001</v>
      </c>
      <c r="Z200" s="56"/>
      <c r="AA200" s="57"/>
      <c r="AE200" s="64"/>
      <c r="BB200" s="180" t="s">
        <v>1</v>
      </c>
      <c r="BL200" s="64">
        <f t="shared" si="34"/>
        <v>242.13583333333332</v>
      </c>
      <c r="BM200" s="64">
        <f t="shared" si="35"/>
        <v>243.69799999999998</v>
      </c>
      <c r="BN200" s="64">
        <f t="shared" si="36"/>
        <v>0.57959401709401714</v>
      </c>
      <c r="BO200" s="64">
        <f t="shared" si="37"/>
        <v>0.58333333333333326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939.44518125552611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8.5872000000000011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2896</v>
      </c>
      <c r="X202" s="382">
        <f>IFERROR(SUM(X185:X200),"0")</f>
        <v>2909.1</v>
      </c>
      <c r="Y202" s="37"/>
      <c r="Z202" s="383"/>
      <c r="AA202" s="383"/>
    </row>
    <row r="203" spans="1:67" ht="14.25" hidden="1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14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109</v>
      </c>
      <c r="X207" s="381">
        <f>IFERROR(IF(W207="",0,CEILING((W207/$H207),1)*$H207),"")</f>
        <v>110.39999999999999</v>
      </c>
      <c r="Y207" s="36">
        <f>IFERROR(IF(X207=0,"",ROUNDUP(X207/H207,0)*0.00753),"")</f>
        <v>0.34638000000000002</v>
      </c>
      <c r="Z207" s="56"/>
      <c r="AA207" s="57"/>
      <c r="AE207" s="64"/>
      <c r="BB207" s="184" t="s">
        <v>1</v>
      </c>
      <c r="BL207" s="64">
        <f>IFERROR(W207*I207/H207,"0")</f>
        <v>121.35333333333334</v>
      </c>
      <c r="BM207" s="64">
        <f>IFERROR(X207*I207/H207,"0")</f>
        <v>122.91199999999999</v>
      </c>
      <c r="BN207" s="64">
        <f>IFERROR(1/J207*(W207/H207),"0")</f>
        <v>0.29113247863247865</v>
      </c>
      <c r="BO207" s="64">
        <f>IFERROR(1/J207*(X207/H207),"0")</f>
        <v>0.29487179487179488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5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431</v>
      </c>
      <c r="X208" s="381">
        <f>IFERROR(IF(W208="",0,CEILING((W208/$H208),1)*$H208),"")</f>
        <v>432</v>
      </c>
      <c r="Y208" s="36">
        <f>IFERROR(IF(X208=0,"",ROUNDUP(X208/H208,0)*0.00753),"")</f>
        <v>1.3553999999999999</v>
      </c>
      <c r="Z208" s="56"/>
      <c r="AA208" s="57"/>
      <c r="AE208" s="64"/>
      <c r="BB208" s="185" t="s">
        <v>1</v>
      </c>
      <c r="BL208" s="64">
        <f>IFERROR(W208*I208/H208,"0")</f>
        <v>479.84666666666669</v>
      </c>
      <c r="BM208" s="64">
        <f>IFERROR(X208*I208/H208,"0")</f>
        <v>480.96000000000004</v>
      </c>
      <c r="BN208" s="64">
        <f>IFERROR(1/J208*(W208/H208),"0")</f>
        <v>1.1511752136752138</v>
      </c>
      <c r="BO208" s="64">
        <f>IFERROR(1/J208*(X208/H208),"0")</f>
        <v>1.1538461538461537</v>
      </c>
    </row>
    <row r="209" spans="1:67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225</v>
      </c>
      <c r="X209" s="382">
        <f>IFERROR(X204/H204,"0")+IFERROR(X205/H205,"0")+IFERROR(X206/H206,"0")+IFERROR(X207/H207,"0")+IFERROR(X208/H208,"0")</f>
        <v>226</v>
      </c>
      <c r="Y209" s="382">
        <f>IFERROR(IF(Y204="",0,Y204),"0")+IFERROR(IF(Y205="",0,Y205),"0")+IFERROR(IF(Y206="",0,Y206),"0")+IFERROR(IF(Y207="",0,Y207),"0")+IFERROR(IF(Y208="",0,Y208),"0")</f>
        <v>1.7017799999999998</v>
      </c>
      <c r="Z209" s="383"/>
      <c r="AA209" s="383"/>
    </row>
    <row r="210" spans="1:67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540</v>
      </c>
      <c r="X210" s="382">
        <f>IFERROR(SUM(X204:X208),"0")</f>
        <v>542.4</v>
      </c>
      <c r="Y210" s="37"/>
      <c r="Z210" s="383"/>
      <c r="AA210" s="383"/>
    </row>
    <row r="211" spans="1:67" ht="16.5" hidden="1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hidden="1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3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26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27.075862068965517</v>
      </c>
      <c r="BM216" s="64">
        <f t="shared" si="41"/>
        <v>36.239999999999995</v>
      </c>
      <c r="BN216" s="64">
        <f t="shared" si="42"/>
        <v>4.0024630541871921E-2</v>
      </c>
      <c r="BO216" s="64">
        <f t="shared" si="43"/>
        <v>5.3571428571428568E-2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81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4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4.24</v>
      </c>
      <c r="BM220" s="64">
        <f t="shared" si="41"/>
        <v>4.24</v>
      </c>
      <c r="BN220" s="64">
        <f t="shared" si="42"/>
        <v>8.3333333333333332E-3</v>
      </c>
      <c r="BO220" s="64">
        <f t="shared" si="43"/>
        <v>8.3333333333333332E-3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3.2413793103448278</v>
      </c>
      <c r="X222" s="382">
        <f>IFERROR(X213/H213,"0")+IFERROR(X214/H214,"0")+IFERROR(X215/H215,"0")+IFERROR(X216/H216,"0")+IFERROR(X217/H217,"0")+IFERROR(X218/H218,"0")+IFERROR(X219/H219,"0")+IFERROR(X220/H220,"0")+IFERROR(X221/H221,"0")</f>
        <v>4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7.4620000000000006E-2</v>
      </c>
      <c r="Z222" s="383"/>
      <c r="AA222" s="383"/>
    </row>
    <row r="223" spans="1:67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30</v>
      </c>
      <c r="X223" s="382">
        <f>IFERROR(SUM(X213:X221),"0")</f>
        <v>38.799999999999997</v>
      </c>
      <c r="Y223" s="37"/>
      <c r="Z223" s="383"/>
      <c r="AA223" s="383"/>
    </row>
    <row r="224" spans="1:67" ht="14.25" hidden="1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hidden="1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769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40</v>
      </c>
      <c r="X235" s="381">
        <f t="shared" si="44"/>
        <v>40</v>
      </c>
      <c r="Y235" s="36">
        <f>IFERROR(IF(X235=0,"",ROUNDUP(X235/H235,0)*0.00937),"")</f>
        <v>9.3700000000000006E-2</v>
      </c>
      <c r="Z235" s="56"/>
      <c r="AA235" s="57"/>
      <c r="AE235" s="64"/>
      <c r="BB235" s="201" t="s">
        <v>1</v>
      </c>
      <c r="BL235" s="64">
        <f t="shared" si="45"/>
        <v>42.400000000000006</v>
      </c>
      <c r="BM235" s="64">
        <f t="shared" si="46"/>
        <v>42.400000000000006</v>
      </c>
      <c r="BN235" s="64">
        <f t="shared" si="47"/>
        <v>8.3333333333333329E-2</v>
      </c>
      <c r="BO235" s="64">
        <f t="shared" si="48"/>
        <v>8.3333333333333329E-2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1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10</v>
      </c>
      <c r="X239" s="382">
        <f>IFERROR(X231/H231,"0")+IFERROR(X232/H232,"0")+IFERROR(X233/H233,"0")+IFERROR(X234/H234,"0")+IFERROR(X235/H235,"0")+IFERROR(X236/H236,"0")+IFERROR(X237/H237,"0")+IFERROR(X238/H238,"0")</f>
        <v>10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9.3700000000000006E-2</v>
      </c>
      <c r="Z239" s="383"/>
      <c r="AA239" s="383"/>
    </row>
    <row r="240" spans="1:67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40</v>
      </c>
      <c r="X240" s="382">
        <f>IFERROR(SUM(X231:X238),"0")</f>
        <v>40</v>
      </c>
      <c r="Y240" s="37"/>
      <c r="Z240" s="383"/>
      <c r="AA240" s="383"/>
    </row>
    <row r="241" spans="1:67" ht="16.5" hidden="1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hidden="1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8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8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9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474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00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hidden="1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3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2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3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88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48</v>
      </c>
      <c r="X276" s="381">
        <f t="shared" si="54"/>
        <v>48.6</v>
      </c>
      <c r="Y276" s="36">
        <f>IFERROR(IF(X276=0,"",ROUNDUP(X276/H276,0)*0.00753),"")</f>
        <v>0.13553999999999999</v>
      </c>
      <c r="Z276" s="56"/>
      <c r="AA276" s="57"/>
      <c r="AE276" s="64"/>
      <c r="BB276" s="228" t="s">
        <v>1</v>
      </c>
      <c r="BL276" s="64">
        <f t="shared" si="55"/>
        <v>52.942222222222227</v>
      </c>
      <c r="BM276" s="64">
        <f t="shared" si="56"/>
        <v>53.603999999999999</v>
      </c>
      <c r="BN276" s="64">
        <f t="shared" si="57"/>
        <v>0.11396011396011393</v>
      </c>
      <c r="BO276" s="64">
        <f t="shared" si="58"/>
        <v>0.11538461538461538</v>
      </c>
    </row>
    <row r="277" spans="1:67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17.777777777777775</v>
      </c>
      <c r="X277" s="382">
        <f>IFERROR(X270/H270,"0")+IFERROR(X271/H271,"0")+IFERROR(X272/H272,"0")+IFERROR(X273/H273,"0")+IFERROR(X274/H274,"0")+IFERROR(X275/H275,"0")+IFERROR(X276/H276,"0")</f>
        <v>18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0.13553999999999999</v>
      </c>
      <c r="Z277" s="383"/>
      <c r="AA277" s="383"/>
    </row>
    <row r="278" spans="1:67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48</v>
      </c>
      <c r="X278" s="382">
        <f>IFERROR(SUM(X270:X276),"0")</f>
        <v>48.6</v>
      </c>
      <c r="Y278" s="37"/>
      <c r="Z278" s="383"/>
      <c r="AA278" s="383"/>
    </row>
    <row r="279" spans="1:67" ht="14.25" hidden="1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0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147</v>
      </c>
      <c r="X280" s="381">
        <f>IFERROR(IF(W280="",0,CEILING((W280/$H280),1)*$H280),"")</f>
        <v>151.20000000000002</v>
      </c>
      <c r="Y280" s="36">
        <f>IFERROR(IF(X280=0,"",ROUNDUP(X280/H280,0)*0.02175),"")</f>
        <v>0.39149999999999996</v>
      </c>
      <c r="Z280" s="56"/>
      <c r="AA280" s="57"/>
      <c r="AE280" s="64"/>
      <c r="BB280" s="229" t="s">
        <v>1</v>
      </c>
      <c r="BL280" s="64">
        <f>IFERROR(W280*I280/H280,"0")</f>
        <v>156.87</v>
      </c>
      <c r="BM280" s="64">
        <f>IFERROR(X280*I280/H280,"0")</f>
        <v>161.35200000000003</v>
      </c>
      <c r="BN280" s="64">
        <f>IFERROR(1/J280*(W280/H280),"0")</f>
        <v>0.3125</v>
      </c>
      <c r="BO280" s="64">
        <f>IFERROR(1/J280*(X280/H280),"0")</f>
        <v>0.3214285714285714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231</v>
      </c>
      <c r="X281" s="381">
        <f>IFERROR(IF(W281="",0,CEILING((W281/$H281),1)*$H281),"")</f>
        <v>234</v>
      </c>
      <c r="Y281" s="36">
        <f>IFERROR(IF(X281=0,"",ROUNDUP(X281/H281,0)*0.02175),"")</f>
        <v>0.65249999999999997</v>
      </c>
      <c r="Z281" s="56"/>
      <c r="AA281" s="57"/>
      <c r="AE281" s="64"/>
      <c r="BB281" s="230" t="s">
        <v>1</v>
      </c>
      <c r="BL281" s="64">
        <f>IFERROR(W281*I281/H281,"0")</f>
        <v>247.70307692307696</v>
      </c>
      <c r="BM281" s="64">
        <f>IFERROR(X281*I281/H281,"0")</f>
        <v>250.92000000000002</v>
      </c>
      <c r="BN281" s="64">
        <f>IFERROR(1/J281*(W281/H281),"0")</f>
        <v>0.52884615384615385</v>
      </c>
      <c r="BO281" s="64">
        <f>IFERROR(1/J281*(X281/H281),"0")</f>
        <v>0.5357142857142857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100</v>
      </c>
      <c r="X282" s="381">
        <f>IFERROR(IF(W282="",0,CEILING((W282/$H282),1)*$H282),"")</f>
        <v>100.80000000000001</v>
      </c>
      <c r="Y282" s="36">
        <f>IFERROR(IF(X282=0,"",ROUNDUP(X282/H282,0)*0.02175),"")</f>
        <v>0.26100000000000001</v>
      </c>
      <c r="Z282" s="56"/>
      <c r="AA282" s="57"/>
      <c r="AE282" s="64"/>
      <c r="BB282" s="231" t="s">
        <v>1</v>
      </c>
      <c r="BL282" s="64">
        <f>IFERROR(W282*I282/H282,"0")</f>
        <v>106.71428571428572</v>
      </c>
      <c r="BM282" s="64">
        <f>IFERROR(X282*I282/H282,"0")</f>
        <v>107.56800000000001</v>
      </c>
      <c r="BN282" s="64">
        <f>IFERROR(1/J282*(W282/H282),"0")</f>
        <v>0.21258503401360543</v>
      </c>
      <c r="BO282" s="64">
        <f>IFERROR(1/J282*(X282/H282),"0")</f>
        <v>0.21428571428571427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59.020146520146518</v>
      </c>
      <c r="X283" s="382">
        <f>IFERROR(X280/H280,"0")+IFERROR(X281/H281,"0")+IFERROR(X282/H282,"0")</f>
        <v>60</v>
      </c>
      <c r="Y283" s="382">
        <f>IFERROR(IF(Y280="",0,Y280),"0")+IFERROR(IF(Y281="",0,Y281),"0")+IFERROR(IF(Y282="",0,Y282),"0")</f>
        <v>1.3050000000000002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478</v>
      </c>
      <c r="X284" s="382">
        <f>IFERROR(SUM(X280:X282),"0")</f>
        <v>486.00000000000006</v>
      </c>
      <c r="Y284" s="37"/>
      <c r="Z284" s="383"/>
      <c r="AA284" s="383"/>
    </row>
    <row r="285" spans="1:67" ht="14.25" hidden="1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39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2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8</v>
      </c>
      <c r="X288" s="381">
        <f>IFERROR(IF(W288="",0,CEILING((W288/$H288),1)*$H288),"")</f>
        <v>10.199999999999999</v>
      </c>
      <c r="Y288" s="36">
        <f>IFERROR(IF(X288=0,"",ROUNDUP(X288/H288,0)*0.00753),"")</f>
        <v>3.0120000000000001E-2</v>
      </c>
      <c r="Z288" s="56"/>
      <c r="AA288" s="57"/>
      <c r="AE288" s="64"/>
      <c r="BB288" s="234" t="s">
        <v>1</v>
      </c>
      <c r="BL288" s="64">
        <f>IFERROR(W288*I288/H288,"0")</f>
        <v>9.0980392156862742</v>
      </c>
      <c r="BM288" s="64">
        <f>IFERROR(X288*I288/H288,"0")</f>
        <v>11.6</v>
      </c>
      <c r="BN288" s="64">
        <f>IFERROR(1/J288*(W288/H288),"0")</f>
        <v>2.0110608345902465E-2</v>
      </c>
      <c r="BO288" s="64">
        <f>IFERROR(1/J288*(X288/H288),"0")</f>
        <v>2.564102564102564E-2</v>
      </c>
    </row>
    <row r="289" spans="1:67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3.1372549019607847</v>
      </c>
      <c r="X289" s="382">
        <f>IFERROR(X286/H286,"0")+IFERROR(X287/H287,"0")+IFERROR(X288/H288,"0")</f>
        <v>4</v>
      </c>
      <c r="Y289" s="382">
        <f>IFERROR(IF(Y286="",0,Y286),"0")+IFERROR(IF(Y287="",0,Y287),"0")+IFERROR(IF(Y288="",0,Y288),"0")</f>
        <v>3.0120000000000001E-2</v>
      </c>
      <c r="Z289" s="383"/>
      <c r="AA289" s="383"/>
    </row>
    <row r="290" spans="1:67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8</v>
      </c>
      <c r="X290" s="382">
        <f>IFERROR(SUM(X286:X288),"0")</f>
        <v>10.199999999999999</v>
      </c>
      <c r="Y290" s="37"/>
      <c r="Z290" s="383"/>
      <c r="AA290" s="383"/>
    </row>
    <row r="291" spans="1:67" ht="14.25" hidden="1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hidden="1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hidden="1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59</v>
      </c>
      <c r="X308" s="381">
        <f>IFERROR(IF(W308="",0,CEILING((W308/$H308),1)*$H308),"")</f>
        <v>59.4</v>
      </c>
      <c r="Y308" s="36">
        <f>IFERROR(IF(X308=0,"",ROUNDUP(X308/H308,0)*0.00753),"")</f>
        <v>0.24849000000000002</v>
      </c>
      <c r="Z308" s="56"/>
      <c r="AA308" s="57"/>
      <c r="AE308" s="64"/>
      <c r="BB308" s="240" t="s">
        <v>1</v>
      </c>
      <c r="BL308" s="64">
        <f>IFERROR(W308*I308/H308,"0")</f>
        <v>67.128888888888895</v>
      </c>
      <c r="BM308" s="64">
        <f>IFERROR(X308*I308/H308,"0")</f>
        <v>67.584000000000003</v>
      </c>
      <c r="BN308" s="64">
        <f>IFERROR(1/J308*(W308/H308),"0")</f>
        <v>0.21011396011396011</v>
      </c>
      <c r="BO308" s="64">
        <f>IFERROR(1/J308*(X308/H308),"0")</f>
        <v>0.21153846153846154</v>
      </c>
    </row>
    <row r="309" spans="1:67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32.777777777777779</v>
      </c>
      <c r="X309" s="382">
        <f>IFERROR(X308/H308,"0")</f>
        <v>33</v>
      </c>
      <c r="Y309" s="382">
        <f>IFERROR(IF(Y308="",0,Y308),"0")</f>
        <v>0.24849000000000002</v>
      </c>
      <c r="Z309" s="383"/>
      <c r="AA309" s="383"/>
    </row>
    <row r="310" spans="1:67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59</v>
      </c>
      <c r="X310" s="382">
        <f>IFERROR(SUM(X308:X308),"0")</f>
        <v>59.4</v>
      </c>
      <c r="Y310" s="37"/>
      <c r="Z310" s="383"/>
      <c r="AA310" s="383"/>
    </row>
    <row r="311" spans="1:67" ht="14.25" hidden="1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100</v>
      </c>
      <c r="X312" s="381">
        <f>IFERROR(IF(W312="",0,CEILING((W312/$H312),1)*$H312),"")</f>
        <v>105.3</v>
      </c>
      <c r="Y312" s="36">
        <f>IFERROR(IF(X312=0,"",ROUNDUP(X312/H312,0)*0.02175),"")</f>
        <v>0.28275</v>
      </c>
      <c r="Z312" s="56"/>
      <c r="AA312" s="57"/>
      <c r="AE312" s="64"/>
      <c r="BB312" s="241" t="s">
        <v>1</v>
      </c>
      <c r="BL312" s="64">
        <f>IFERROR(W312*I312/H312,"0")</f>
        <v>106.96296296296296</v>
      </c>
      <c r="BM312" s="64">
        <f>IFERROR(X312*I312/H312,"0")</f>
        <v>112.63199999999999</v>
      </c>
      <c r="BN312" s="64">
        <f>IFERROR(1/J312*(W312/H312),"0")</f>
        <v>0.22045855379188711</v>
      </c>
      <c r="BO312" s="64">
        <f>IFERROR(1/J312*(X312/H312),"0")</f>
        <v>0.23214285714285712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12.345679012345679</v>
      </c>
      <c r="X315" s="382">
        <f>IFERROR(X312/H312,"0")+IFERROR(X313/H313,"0")+IFERROR(X314/H314,"0")</f>
        <v>13</v>
      </c>
      <c r="Y315" s="382">
        <f>IFERROR(IF(Y312="",0,Y312),"0")+IFERROR(IF(Y313="",0,Y313),"0")+IFERROR(IF(Y314="",0,Y314),"0")</f>
        <v>0.28275</v>
      </c>
      <c r="Z315" s="383"/>
      <c r="AA315" s="383"/>
    </row>
    <row r="316" spans="1:67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100</v>
      </c>
      <c r="X316" s="382">
        <f>IFERROR(SUM(X312:X314),"0")</f>
        <v>105.3</v>
      </c>
      <c r="Y316" s="37"/>
      <c r="Z316" s="383"/>
      <c r="AA316" s="383"/>
    </row>
    <row r="317" spans="1:67" ht="14.25" hidden="1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8</v>
      </c>
      <c r="X318" s="381">
        <f>IFERROR(IF(W318="",0,CEILING((W318/$H318),1)*$H318),"")</f>
        <v>10.199999999999999</v>
      </c>
      <c r="Y318" s="36">
        <f>IFERROR(IF(X318=0,"",ROUNDUP(X318/H318,0)*0.00753),"")</f>
        <v>3.0120000000000001E-2</v>
      </c>
      <c r="Z318" s="56"/>
      <c r="AA318" s="57"/>
      <c r="AE318" s="64"/>
      <c r="BB318" s="244" t="s">
        <v>1</v>
      </c>
      <c r="BL318" s="64">
        <f>IFERROR(W318*I318/H318,"0")</f>
        <v>9.3333333333333339</v>
      </c>
      <c r="BM318" s="64">
        <f>IFERROR(X318*I318/H318,"0")</f>
        <v>11.9</v>
      </c>
      <c r="BN318" s="64">
        <f>IFERROR(1/J318*(W318/H318),"0")</f>
        <v>2.0110608345902465E-2</v>
      </c>
      <c r="BO318" s="64">
        <f>IFERROR(1/J318*(X318/H318),"0")</f>
        <v>2.564102564102564E-2</v>
      </c>
    </row>
    <row r="319" spans="1:67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3.1372549019607847</v>
      </c>
      <c r="X319" s="382">
        <f>IFERROR(X318/H318,"0")</f>
        <v>4</v>
      </c>
      <c r="Y319" s="382">
        <f>IFERROR(IF(Y318="",0,Y318),"0")</f>
        <v>3.0120000000000001E-2</v>
      </c>
      <c r="Z319" s="383"/>
      <c r="AA319" s="383"/>
    </row>
    <row r="320" spans="1:67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8</v>
      </c>
      <c r="X320" s="382">
        <f>IFERROR(SUM(X318:X318),"0")</f>
        <v>10.199999999999999</v>
      </c>
      <c r="Y320" s="37"/>
      <c r="Z320" s="383"/>
      <c r="AA320" s="383"/>
    </row>
    <row r="321" spans="1:67" ht="27.75" hidden="1" customHeight="1" x14ac:dyDescent="0.2">
      <c r="A321" s="543" t="s">
        <v>484</v>
      </c>
      <c r="B321" s="544"/>
      <c r="C321" s="544"/>
      <c r="D321" s="544"/>
      <c r="E321" s="544"/>
      <c r="F321" s="544"/>
      <c r="G321" s="544"/>
      <c r="H321" s="544"/>
      <c r="I321" s="544"/>
      <c r="J321" s="544"/>
      <c r="K321" s="544"/>
      <c r="L321" s="544"/>
      <c r="M321" s="544"/>
      <c r="N321" s="544"/>
      <c r="O321" s="544"/>
      <c r="P321" s="544"/>
      <c r="Q321" s="544"/>
      <c r="R321" s="544"/>
      <c r="S321" s="544"/>
      <c r="T321" s="544"/>
      <c r="U321" s="544"/>
      <c r="V321" s="544"/>
      <c r="W321" s="544"/>
      <c r="X321" s="544"/>
      <c r="Y321" s="544"/>
      <c r="Z321" s="48"/>
      <c r="AA321" s="48"/>
    </row>
    <row r="322" spans="1:67" ht="16.5" hidden="1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hidden="1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0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104</v>
      </c>
      <c r="X325" s="381">
        <f t="shared" si="59"/>
        <v>108</v>
      </c>
      <c r="Y325" s="36">
        <f>IFERROR(IF(X325=0,"",ROUNDUP(X325/H325,0)*0.02175),"")</f>
        <v>0.21749999999999997</v>
      </c>
      <c r="Z325" s="56"/>
      <c r="AA325" s="57"/>
      <c r="AE325" s="64"/>
      <c r="BB325" s="246" t="s">
        <v>1</v>
      </c>
      <c r="BL325" s="64">
        <f t="shared" si="60"/>
        <v>108.62222222222221</v>
      </c>
      <c r="BM325" s="64">
        <f t="shared" si="61"/>
        <v>112.8</v>
      </c>
      <c r="BN325" s="64">
        <f t="shared" si="62"/>
        <v>0.17195767195767195</v>
      </c>
      <c r="BO325" s="64">
        <f t="shared" si="63"/>
        <v>0.17857142857142855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400</v>
      </c>
      <c r="X326" s="381">
        <f t="shared" si="59"/>
        <v>405</v>
      </c>
      <c r="Y326" s="36">
        <f>IFERROR(IF(X326=0,"",ROUNDUP(X326/H326,0)*0.02175),"")</f>
        <v>0.58724999999999994</v>
      </c>
      <c r="Z326" s="56"/>
      <c r="AA326" s="57"/>
      <c r="AE326" s="64"/>
      <c r="BB326" s="247" t="s">
        <v>1</v>
      </c>
      <c r="BL326" s="64">
        <f t="shared" si="60"/>
        <v>412.8</v>
      </c>
      <c r="BM326" s="64">
        <f t="shared" si="61"/>
        <v>417.96000000000004</v>
      </c>
      <c r="BN326" s="64">
        <f t="shared" si="62"/>
        <v>0.55555555555555558</v>
      </c>
      <c r="BO326" s="64">
        <f t="shared" si="63"/>
        <v>0.5625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5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350</v>
      </c>
      <c r="X330" s="381">
        <f t="shared" si="59"/>
        <v>360</v>
      </c>
      <c r="Y330" s="36">
        <f>IFERROR(IF(X330=0,"",ROUNDUP(X330/H330,0)*0.02175),"")</f>
        <v>0.52200000000000002</v>
      </c>
      <c r="Z330" s="56"/>
      <c r="AA330" s="57"/>
      <c r="AE330" s="64"/>
      <c r="BB330" s="251" t="s">
        <v>1</v>
      </c>
      <c r="BL330" s="64">
        <f t="shared" si="60"/>
        <v>361.2</v>
      </c>
      <c r="BM330" s="64">
        <f t="shared" si="61"/>
        <v>371.52000000000004</v>
      </c>
      <c r="BN330" s="64">
        <f t="shared" si="62"/>
        <v>0.48611111111111105</v>
      </c>
      <c r="BO330" s="64">
        <f t="shared" si="63"/>
        <v>0.5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99.629629629629633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101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2.1967499999999998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1454</v>
      </c>
      <c r="X337" s="382">
        <f>IFERROR(SUM(X324:X335),"0")</f>
        <v>1473</v>
      </c>
      <c r="Y337" s="37"/>
      <c r="Z337" s="383"/>
      <c r="AA337" s="383"/>
    </row>
    <row r="338" spans="1:67" ht="14.25" hidden="1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450</v>
      </c>
      <c r="X339" s="381">
        <f>IFERROR(IF(W339="",0,CEILING((W339/$H339),1)*$H339),"")</f>
        <v>450</v>
      </c>
      <c r="Y339" s="36">
        <f>IFERROR(IF(X339=0,"",ROUNDUP(X339/H339,0)*0.02175),"")</f>
        <v>0.65249999999999997</v>
      </c>
      <c r="Z339" s="56"/>
      <c r="AA339" s="57"/>
      <c r="AE339" s="64"/>
      <c r="BB339" s="257" t="s">
        <v>1</v>
      </c>
      <c r="BL339" s="64">
        <f>IFERROR(W339*I339/H339,"0")</f>
        <v>464.4</v>
      </c>
      <c r="BM339" s="64">
        <f>IFERROR(X339*I339/H339,"0")</f>
        <v>464.4</v>
      </c>
      <c r="BN339" s="64">
        <f>IFERROR(1/J339*(W339/H339),"0")</f>
        <v>0.625</v>
      </c>
      <c r="BO339" s="64">
        <f>IFERROR(1/J339*(X339/H339),"0")</f>
        <v>0.625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30</v>
      </c>
      <c r="X341" s="382">
        <f>IFERROR(X339/H339,"0")+IFERROR(X340/H340,"0")</f>
        <v>30</v>
      </c>
      <c r="Y341" s="382">
        <f>IFERROR(IF(Y339="",0,Y339),"0")+IFERROR(IF(Y340="",0,Y340),"0")</f>
        <v>0.65249999999999997</v>
      </c>
      <c r="Z341" s="383"/>
      <c r="AA341" s="383"/>
    </row>
    <row r="342" spans="1:67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450</v>
      </c>
      <c r="X342" s="382">
        <f>IFERROR(SUM(X339:X340),"0")</f>
        <v>450</v>
      </c>
      <c r="Y342" s="37"/>
      <c r="Z342" s="383"/>
      <c r="AA342" s="383"/>
    </row>
    <row r="343" spans="1:67" ht="14.25" hidden="1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63</v>
      </c>
      <c r="X350" s="381">
        <f>IFERROR(IF(W350="",0,CEILING((W350/$H350),1)*$H350),"")</f>
        <v>70.2</v>
      </c>
      <c r="Y350" s="36">
        <f>IFERROR(IF(X350=0,"",ROUNDUP(X350/H350,0)*0.02175),"")</f>
        <v>0.19574999999999998</v>
      </c>
      <c r="Z350" s="56"/>
      <c r="AA350" s="57"/>
      <c r="AE350" s="64"/>
      <c r="BB350" s="262" t="s">
        <v>1</v>
      </c>
      <c r="BL350" s="64">
        <f>IFERROR(W350*I350/H350,"0")</f>
        <v>67.555384615384625</v>
      </c>
      <c r="BM350" s="64">
        <f>IFERROR(X350*I350/H350,"0")</f>
        <v>75.27600000000001</v>
      </c>
      <c r="BN350" s="64">
        <f>IFERROR(1/J350*(W350/H350),"0")</f>
        <v>0.14423076923076922</v>
      </c>
      <c r="BO350" s="64">
        <f>IFERROR(1/J350*(X350/H350),"0")</f>
        <v>0.1607142857142857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8.0769230769230766</v>
      </c>
      <c r="X352" s="382">
        <f>IFERROR(X350/H350,"0")+IFERROR(X351/H351,"0")</f>
        <v>9</v>
      </c>
      <c r="Y352" s="382">
        <f>IFERROR(IF(Y350="",0,Y350),"0")+IFERROR(IF(Y351="",0,Y351),"0")</f>
        <v>0.19574999999999998</v>
      </c>
      <c r="Z352" s="383"/>
      <c r="AA352" s="383"/>
    </row>
    <row r="353" spans="1:67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63</v>
      </c>
      <c r="X353" s="382">
        <f>IFERROR(SUM(X350:X351),"0")</f>
        <v>70.2</v>
      </c>
      <c r="Y353" s="37"/>
      <c r="Z353" s="383"/>
      <c r="AA353" s="383"/>
    </row>
    <row r="354" spans="1:67" ht="16.5" hidden="1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hidden="1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520</v>
      </c>
      <c r="X367" s="381">
        <f>IFERROR(IF(W367="",0,CEILING((W367/$H367),1)*$H367),"")</f>
        <v>522.6</v>
      </c>
      <c r="Y367" s="36">
        <f>IFERROR(IF(X367=0,"",ROUNDUP(X367/H367,0)*0.02175),"")</f>
        <v>1.4572499999999999</v>
      </c>
      <c r="Z367" s="56"/>
      <c r="AA367" s="57"/>
      <c r="AE367" s="64"/>
      <c r="BB367" s="269" t="s">
        <v>1</v>
      </c>
      <c r="BL367" s="64">
        <f>IFERROR(W367*I367/H367,"0")</f>
        <v>557.60000000000014</v>
      </c>
      <c r="BM367" s="64">
        <f>IFERROR(X367*I367/H367,"0")</f>
        <v>560.38800000000015</v>
      </c>
      <c r="BN367" s="64">
        <f>IFERROR(1/J367*(W367/H367),"0")</f>
        <v>1.1904761904761905</v>
      </c>
      <c r="BO367" s="64">
        <f>IFERROR(1/J367*(X367/H367),"0")</f>
        <v>1.1964285714285714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66.666666666666671</v>
      </c>
      <c r="X372" s="382">
        <f>IFERROR(X367/H367,"0")+IFERROR(X368/H368,"0")+IFERROR(X369/H369,"0")+IFERROR(X370/H370,"0")+IFERROR(X371/H371,"0")</f>
        <v>67</v>
      </c>
      <c r="Y372" s="382">
        <f>IFERROR(IF(Y367="",0,Y367),"0")+IFERROR(IF(Y368="",0,Y368),"0")+IFERROR(IF(Y369="",0,Y369),"0")+IFERROR(IF(Y370="",0,Y370),"0")+IFERROR(IF(Y371="",0,Y371),"0")</f>
        <v>1.4572499999999999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520</v>
      </c>
      <c r="X373" s="382">
        <f>IFERROR(SUM(X367:X371),"0")</f>
        <v>522.6</v>
      </c>
      <c r="Y373" s="37"/>
      <c r="Z373" s="383"/>
      <c r="AA373" s="383"/>
    </row>
    <row r="374" spans="1:67" ht="14.25" hidden="1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543" t="s">
        <v>541</v>
      </c>
      <c r="B379" s="544"/>
      <c r="C379" s="544"/>
      <c r="D379" s="544"/>
      <c r="E379" s="544"/>
      <c r="F379" s="544"/>
      <c r="G379" s="544"/>
      <c r="H379" s="544"/>
      <c r="I379" s="544"/>
      <c r="J379" s="544"/>
      <c r="K379" s="544"/>
      <c r="L379" s="544"/>
      <c r="M379" s="544"/>
      <c r="N379" s="544"/>
      <c r="O379" s="544"/>
      <c r="P379" s="544"/>
      <c r="Q379" s="544"/>
      <c r="R379" s="544"/>
      <c r="S379" s="544"/>
      <c r="T379" s="544"/>
      <c r="U379" s="544"/>
      <c r="V379" s="544"/>
      <c r="W379" s="544"/>
      <c r="X379" s="544"/>
      <c r="Y379" s="544"/>
      <c r="Z379" s="48"/>
      <c r="AA379" s="48"/>
    </row>
    <row r="380" spans="1:67" ht="16.5" hidden="1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hidden="1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0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65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57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65</v>
      </c>
      <c r="X392" s="381">
        <f t="shared" si="64"/>
        <v>67.2</v>
      </c>
      <c r="Y392" s="36">
        <f t="shared" si="65"/>
        <v>0.12048</v>
      </c>
      <c r="Z392" s="56"/>
      <c r="AA392" s="57"/>
      <c r="AE392" s="64"/>
      <c r="BB392" s="283" t="s">
        <v>1</v>
      </c>
      <c r="BL392" s="64">
        <f t="shared" si="66"/>
        <v>68.55952380952381</v>
      </c>
      <c r="BM392" s="64">
        <f t="shared" si="67"/>
        <v>70.88</v>
      </c>
      <c r="BN392" s="64">
        <f t="shared" si="68"/>
        <v>9.9206349206349201E-2</v>
      </c>
      <c r="BO392" s="64">
        <f t="shared" si="69"/>
        <v>0.10256410256410256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61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6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39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50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1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55</v>
      </c>
      <c r="X406" s="381">
        <f t="shared" si="64"/>
        <v>56.7</v>
      </c>
      <c r="Y406" s="36">
        <f t="shared" si="70"/>
        <v>0.13553999999999999</v>
      </c>
      <c r="Z406" s="56"/>
      <c r="AA406" s="57"/>
      <c r="AE406" s="64"/>
      <c r="BB406" s="297" t="s">
        <v>1</v>
      </c>
      <c r="BL406" s="64">
        <f t="shared" si="66"/>
        <v>58.404761904761905</v>
      </c>
      <c r="BM406" s="64">
        <f t="shared" si="67"/>
        <v>60.21</v>
      </c>
      <c r="BN406" s="64">
        <f t="shared" si="68"/>
        <v>0.11192511192511194</v>
      </c>
      <c r="BO406" s="64">
        <f t="shared" si="69"/>
        <v>0.11538461538461539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5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745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4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41.666666666666664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0.25602000000000003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120</v>
      </c>
      <c r="X411" s="382">
        <f>IFERROR(SUM(X387:X409),"0")</f>
        <v>123.9</v>
      </c>
      <c r="Y411" s="37"/>
      <c r="Z411" s="383"/>
      <c r="AA411" s="383"/>
    </row>
    <row r="412" spans="1:67" ht="14.25" hidden="1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hidden="1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1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8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76</v>
      </c>
      <c r="X430" s="381">
        <f t="shared" si="71"/>
        <v>79.8</v>
      </c>
      <c r="Y430" s="36">
        <f>IFERROR(IF(X430=0,"",ROUNDUP(X430/H430,0)*0.00753),"")</f>
        <v>0.14307</v>
      </c>
      <c r="Z430" s="56"/>
      <c r="AA430" s="57"/>
      <c r="AE430" s="64"/>
      <c r="BB430" s="308" t="s">
        <v>1</v>
      </c>
      <c r="BL430" s="64">
        <f t="shared" si="72"/>
        <v>80.161904761904751</v>
      </c>
      <c r="BM430" s="64">
        <f t="shared" si="73"/>
        <v>84.169999999999987</v>
      </c>
      <c r="BN430" s="64">
        <f t="shared" si="74"/>
        <v>0.11599511599511599</v>
      </c>
      <c r="BO430" s="64">
        <f t="shared" si="75"/>
        <v>0.12179487179487179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48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616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56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18.095238095238095</v>
      </c>
      <c r="X437" s="382">
        <f>IFERROR(X429/H429,"0")+IFERROR(X430/H430,"0")+IFERROR(X431/H431,"0")+IFERROR(X432/H432,"0")+IFERROR(X433/H433,"0")+IFERROR(X434/H434,"0")+IFERROR(X435/H435,"0")+IFERROR(X436/H436,"0")</f>
        <v>19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0.14307</v>
      </c>
      <c r="Z437" s="383"/>
      <c r="AA437" s="383"/>
    </row>
    <row r="438" spans="1:67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76</v>
      </c>
      <c r="X438" s="382">
        <f>IFERROR(SUM(X429:X436),"0")</f>
        <v>79.8</v>
      </c>
      <c r="Y438" s="37"/>
      <c r="Z438" s="383"/>
      <c r="AA438" s="383"/>
    </row>
    <row r="439" spans="1:67" ht="14.25" hidden="1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hidden="1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hidden="1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91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77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543" t="s">
        <v>650</v>
      </c>
      <c r="B468" s="544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4"/>
      <c r="O468" s="544"/>
      <c r="P468" s="544"/>
      <c r="Q468" s="544"/>
      <c r="R468" s="544"/>
      <c r="S468" s="544"/>
      <c r="T468" s="544"/>
      <c r="U468" s="544"/>
      <c r="V468" s="544"/>
      <c r="W468" s="544"/>
      <c r="X468" s="544"/>
      <c r="Y468" s="544"/>
      <c r="Z468" s="48"/>
      <c r="AA468" s="48"/>
    </row>
    <row r="469" spans="1:67" ht="16.5" hidden="1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hidden="1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6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163</v>
      </c>
      <c r="X473" s="381">
        <f t="shared" si="77"/>
        <v>163.68</v>
      </c>
      <c r="Y473" s="36">
        <f t="shared" si="78"/>
        <v>0.37075999999999998</v>
      </c>
      <c r="Z473" s="56"/>
      <c r="AA473" s="57"/>
      <c r="AE473" s="64"/>
      <c r="BB473" s="326" t="s">
        <v>1</v>
      </c>
      <c r="BL473" s="64">
        <f t="shared" si="79"/>
        <v>174.11363636363635</v>
      </c>
      <c r="BM473" s="64">
        <f t="shared" si="80"/>
        <v>174.84</v>
      </c>
      <c r="BN473" s="64">
        <f t="shared" si="81"/>
        <v>0.29683857808857811</v>
      </c>
      <c r="BO473" s="64">
        <f t="shared" si="82"/>
        <v>0.29807692307692307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1398</v>
      </c>
      <c r="X475" s="381">
        <f t="shared" si="77"/>
        <v>1399.2</v>
      </c>
      <c r="Y475" s="36">
        <f t="shared" si="78"/>
        <v>3.1694</v>
      </c>
      <c r="Z475" s="56"/>
      <c r="AA475" s="57"/>
      <c r="AE475" s="64"/>
      <c r="BB475" s="328" t="s">
        <v>1</v>
      </c>
      <c r="BL475" s="64">
        <f t="shared" si="79"/>
        <v>1493.3181818181815</v>
      </c>
      <c r="BM475" s="64">
        <f t="shared" si="80"/>
        <v>1494.6</v>
      </c>
      <c r="BN475" s="64">
        <f t="shared" si="81"/>
        <v>2.5458916083916083</v>
      </c>
      <c r="BO475" s="64">
        <f t="shared" si="82"/>
        <v>2.5480769230769234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206</v>
      </c>
      <c r="X477" s="381">
        <f t="shared" si="77"/>
        <v>208.8</v>
      </c>
      <c r="Y477" s="36">
        <f>IFERROR(IF(X477=0,"",ROUNDUP(X477/H477,0)*0.00937),"")</f>
        <v>0.54345999999999994</v>
      </c>
      <c r="Z477" s="56"/>
      <c r="AA477" s="57"/>
      <c r="AE477" s="64"/>
      <c r="BB477" s="330" t="s">
        <v>1</v>
      </c>
      <c r="BL477" s="64">
        <f t="shared" si="79"/>
        <v>219.73333333333332</v>
      </c>
      <c r="BM477" s="64">
        <f t="shared" si="80"/>
        <v>222.72</v>
      </c>
      <c r="BN477" s="64">
        <f t="shared" si="81"/>
        <v>0.47685185185185186</v>
      </c>
      <c r="BO477" s="64">
        <f t="shared" si="82"/>
        <v>0.48333333333333334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5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225</v>
      </c>
      <c r="X479" s="381">
        <f t="shared" si="77"/>
        <v>225.6</v>
      </c>
      <c r="Y479" s="36">
        <f>IFERROR(IF(X479=0,"",ROUNDUP(X479/H479,0)*0.00753),"")</f>
        <v>0.70782</v>
      </c>
      <c r="Z479" s="56"/>
      <c r="AA479" s="57"/>
      <c r="AE479" s="64"/>
      <c r="BB479" s="332" t="s">
        <v>1</v>
      </c>
      <c r="BL479" s="64">
        <f t="shared" si="79"/>
        <v>243.75</v>
      </c>
      <c r="BM479" s="64">
        <f t="shared" si="80"/>
        <v>244.40000000000003</v>
      </c>
      <c r="BN479" s="64">
        <f t="shared" si="81"/>
        <v>0.60096153846153844</v>
      </c>
      <c r="BO479" s="64">
        <f t="shared" si="82"/>
        <v>0.60256410256410253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446.61616161616161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448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4.7914399999999997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1992</v>
      </c>
      <c r="X482" s="382">
        <f>IFERROR(SUM(X471:X480),"0")</f>
        <v>1997.28</v>
      </c>
      <c r="Y482" s="37"/>
      <c r="Z482" s="383"/>
      <c r="AA482" s="383"/>
    </row>
    <row r="483" spans="1:67" ht="14.25" hidden="1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670</v>
      </c>
      <c r="X484" s="381">
        <f>IFERROR(IF(W484="",0,CEILING((W484/$H484),1)*$H484),"")</f>
        <v>670.56000000000006</v>
      </c>
      <c r="Y484" s="36">
        <f>IFERROR(IF(X484=0,"",ROUNDUP(X484/H484,0)*0.01196),"")</f>
        <v>1.51892</v>
      </c>
      <c r="Z484" s="56"/>
      <c r="AA484" s="57"/>
      <c r="AE484" s="64"/>
      <c r="BB484" s="334" t="s">
        <v>1</v>
      </c>
      <c r="BL484" s="64">
        <f>IFERROR(W484*I484/H484,"0")</f>
        <v>715.68181818181813</v>
      </c>
      <c r="BM484" s="64">
        <f>IFERROR(X484*I484/H484,"0")</f>
        <v>716.28</v>
      </c>
      <c r="BN484" s="64">
        <f>IFERROR(1/J484*(W484/H484),"0")</f>
        <v>1.2201340326340326</v>
      </c>
      <c r="BO484" s="64">
        <f>IFERROR(1/J484*(X484/H484),"0")</f>
        <v>1.2211538461538463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444</v>
      </c>
      <c r="X485" s="381">
        <f>IFERROR(IF(W485="",0,CEILING((W485/$H485),1)*$H485),"")</f>
        <v>446.40000000000003</v>
      </c>
      <c r="Y485" s="36">
        <f>IFERROR(IF(X485=0,"",ROUNDUP(X485/H485,0)*0.00937),"")</f>
        <v>1.16188</v>
      </c>
      <c r="Z485" s="56"/>
      <c r="AA485" s="57"/>
      <c r="AE485" s="64"/>
      <c r="BB485" s="335" t="s">
        <v>1</v>
      </c>
      <c r="BL485" s="64">
        <f>IFERROR(W485*I485/H485,"0")</f>
        <v>473.6</v>
      </c>
      <c r="BM485" s="64">
        <f>IFERROR(X485*I485/H485,"0")</f>
        <v>476.16</v>
      </c>
      <c r="BN485" s="64">
        <f>IFERROR(1/J485*(W485/H485),"0")</f>
        <v>1.0277777777777777</v>
      </c>
      <c r="BO485" s="64">
        <f>IFERROR(1/J485*(X485/H485),"0")</f>
        <v>1.0333333333333332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250.22727272727272</v>
      </c>
      <c r="X486" s="382">
        <f>IFERROR(X484/H484,"0")+IFERROR(X485/H485,"0")</f>
        <v>251</v>
      </c>
      <c r="Y486" s="382">
        <f>IFERROR(IF(Y484="",0,Y484),"0")+IFERROR(IF(Y485="",0,Y485),"0")</f>
        <v>2.6808000000000001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1114</v>
      </c>
      <c r="X487" s="382">
        <f>IFERROR(SUM(X484:X485),"0")</f>
        <v>1116.96</v>
      </c>
      <c r="Y487" s="37"/>
      <c r="Z487" s="383"/>
      <c r="AA487" s="383"/>
    </row>
    <row r="488" spans="1:67" ht="14.25" hidden="1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248</v>
      </c>
      <c r="X489" s="381">
        <f t="shared" ref="X489:X494" si="83">IFERROR(IF(W489="",0,CEILING((W489/$H489),1)*$H489),"")</f>
        <v>248.16000000000003</v>
      </c>
      <c r="Y489" s="36">
        <f>IFERROR(IF(X489=0,"",ROUNDUP(X489/H489,0)*0.01196),"")</f>
        <v>0.56211999999999995</v>
      </c>
      <c r="Z489" s="56"/>
      <c r="AA489" s="57"/>
      <c r="AE489" s="64"/>
      <c r="BB489" s="336" t="s">
        <v>1</v>
      </c>
      <c r="BL489" s="64">
        <f t="shared" ref="BL489:BL494" si="84">IFERROR(W489*I489/H489,"0")</f>
        <v>264.90909090909088</v>
      </c>
      <c r="BM489" s="64">
        <f t="shared" ref="BM489:BM494" si="85">IFERROR(X489*I489/H489,"0")</f>
        <v>265.08</v>
      </c>
      <c r="BN489" s="64">
        <f t="shared" ref="BN489:BN494" si="86">IFERROR(1/J489*(W489/H489),"0")</f>
        <v>0.45163170163170163</v>
      </c>
      <c r="BO489" s="64">
        <f t="shared" ref="BO489:BO494" si="87">IFERROR(1/J489*(X489/H489),"0")</f>
        <v>0.45192307692307693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216</v>
      </c>
      <c r="X490" s="381">
        <f t="shared" si="83"/>
        <v>216.48000000000002</v>
      </c>
      <c r="Y490" s="36">
        <f>IFERROR(IF(X490=0,"",ROUNDUP(X490/H490,0)*0.01196),"")</f>
        <v>0.49036000000000002</v>
      </c>
      <c r="Z490" s="56"/>
      <c r="AA490" s="57"/>
      <c r="AE490" s="64"/>
      <c r="BB490" s="337" t="s">
        <v>1</v>
      </c>
      <c r="BL490" s="64">
        <f t="shared" si="84"/>
        <v>230.72727272727272</v>
      </c>
      <c r="BM490" s="64">
        <f t="shared" si="85"/>
        <v>231.24</v>
      </c>
      <c r="BN490" s="64">
        <f t="shared" si="86"/>
        <v>0.39335664335664333</v>
      </c>
      <c r="BO490" s="64">
        <f t="shared" si="87"/>
        <v>0.39423076923076927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245</v>
      </c>
      <c r="X491" s="381">
        <f t="shared" si="83"/>
        <v>248.16000000000003</v>
      </c>
      <c r="Y491" s="36">
        <f>IFERROR(IF(X491=0,"",ROUNDUP(X491/H491,0)*0.01196),"")</f>
        <v>0.56211999999999995</v>
      </c>
      <c r="Z491" s="56"/>
      <c r="AA491" s="57"/>
      <c r="AE491" s="64"/>
      <c r="BB491" s="338" t="s">
        <v>1</v>
      </c>
      <c r="BL491" s="64">
        <f t="shared" si="84"/>
        <v>261.70454545454544</v>
      </c>
      <c r="BM491" s="64">
        <f t="shared" si="85"/>
        <v>265.08</v>
      </c>
      <c r="BN491" s="64">
        <f t="shared" si="86"/>
        <v>0.44616841491841491</v>
      </c>
      <c r="BO491" s="64">
        <f t="shared" si="87"/>
        <v>0.45192307692307693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134.28030303030303</v>
      </c>
      <c r="X495" s="382">
        <f>IFERROR(X489/H489,"0")+IFERROR(X490/H490,"0")+IFERROR(X491/H491,"0")+IFERROR(X492/H492,"0")+IFERROR(X493/H493,"0")+IFERROR(X494/H494,"0")</f>
        <v>135</v>
      </c>
      <c r="Y495" s="382">
        <f>IFERROR(IF(Y489="",0,Y489),"0")+IFERROR(IF(Y490="",0,Y490),"0")+IFERROR(IF(Y491="",0,Y491),"0")+IFERROR(IF(Y492="",0,Y492),"0")+IFERROR(IF(Y493="",0,Y493),"0")+IFERROR(IF(Y494="",0,Y494),"0")</f>
        <v>1.6146</v>
      </c>
      <c r="Z495" s="383"/>
      <c r="AA495" s="383"/>
    </row>
    <row r="496" spans="1:67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709</v>
      </c>
      <c r="X496" s="382">
        <f>IFERROR(SUM(X489:X494),"0")</f>
        <v>712.80000000000007</v>
      </c>
      <c r="Y496" s="37"/>
      <c r="Z496" s="383"/>
      <c r="AA496" s="383"/>
    </row>
    <row r="497" spans="1:67" ht="14.25" hidden="1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5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5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543" t="s">
        <v>697</v>
      </c>
      <c r="B507" s="544"/>
      <c r="C507" s="544"/>
      <c r="D507" s="544"/>
      <c r="E507" s="544"/>
      <c r="F507" s="544"/>
      <c r="G507" s="544"/>
      <c r="H507" s="544"/>
      <c r="I507" s="544"/>
      <c r="J507" s="544"/>
      <c r="K507" s="544"/>
      <c r="L507" s="544"/>
      <c r="M507" s="544"/>
      <c r="N507" s="544"/>
      <c r="O507" s="544"/>
      <c r="P507" s="544"/>
      <c r="Q507" s="544"/>
      <c r="R507" s="544"/>
      <c r="S507" s="544"/>
      <c r="T507" s="544"/>
      <c r="U507" s="544"/>
      <c r="V507" s="544"/>
      <c r="W507" s="544"/>
      <c r="X507" s="544"/>
      <c r="Y507" s="544"/>
      <c r="Z507" s="48"/>
      <c r="AA507" s="48"/>
    </row>
    <row r="508" spans="1:67" ht="16.5" hidden="1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hidden="1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8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9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5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0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68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498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7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7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46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6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3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8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4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8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665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2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1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506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2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35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4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6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4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2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3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1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6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17536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17692.84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6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18695.341640298426</v>
      </c>
      <c r="X550" s="382">
        <f>IFERROR(SUM(BM22:BM546),"0")</f>
        <v>18861.956000000002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6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36</v>
      </c>
      <c r="X551" s="38">
        <f>ROUNDUP(SUM(BO22:BO546),0)</f>
        <v>36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6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19595.341640298426</v>
      </c>
      <c r="X552" s="382">
        <f>GrossWeightTotalR+PalletQtyTotalR*25</f>
        <v>19761.956000000002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6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3751.8962464716342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3780</v>
      </c>
      <c r="Y553" s="37"/>
      <c r="Z553" s="383"/>
      <c r="AA553" s="383"/>
    </row>
    <row r="554" spans="1:67" ht="14.25" hidden="1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6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41.931610000000006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0"/>
      <c r="E556" s="600"/>
      <c r="F556" s="420"/>
      <c r="G556" s="399" t="s">
        <v>233</v>
      </c>
      <c r="H556" s="600"/>
      <c r="I556" s="600"/>
      <c r="J556" s="600"/>
      <c r="K556" s="600"/>
      <c r="L556" s="600"/>
      <c r="M556" s="600"/>
      <c r="N556" s="600"/>
      <c r="O556" s="600"/>
      <c r="P556" s="420"/>
      <c r="Q556" s="399" t="s">
        <v>484</v>
      </c>
      <c r="R556" s="420"/>
      <c r="S556" s="399" t="s">
        <v>541</v>
      </c>
      <c r="T556" s="600"/>
      <c r="U556" s="600"/>
      <c r="V556" s="420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66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67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534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3691.1</v>
      </c>
      <c r="F559" s="46">
        <f>IFERROR(X133*1,"0")+IFERROR(X134*1,"0")+IFERROR(X135*1,"0")+IFERROR(X136*1,"0")+IFERROR(X137*1,"0")</f>
        <v>820.2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852.59999999999991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4449.8999999999996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38.799999999999997</v>
      </c>
      <c r="K559" s="46">
        <f>IFERROR(X231*1,"0")+IFERROR(X232*1,"0")+IFERROR(X233*1,"0")+IFERROR(X234*1,"0")+IFERROR(X235*1,"0")+IFERROR(X236*1,"0")+IFERROR(X237*1,"0")+IFERROR(X238*1,"0")</f>
        <v>40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544.80000000000007</v>
      </c>
      <c r="O559" s="46">
        <f>IFERROR(X299*1,"0")+IFERROR(X303*1,"0")</f>
        <v>0</v>
      </c>
      <c r="P559" s="46">
        <f>IFERROR(X308*1,"0")+IFERROR(X312*1,"0")+IFERROR(X313*1,"0")+IFERROR(X314*1,"0")+IFERROR(X318*1,"0")</f>
        <v>174.89999999999998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1993.2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522.6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123.9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79.8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3827.04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14,00"/>
        <filter val="1 398,00"/>
        <filter val="1 454,00"/>
        <filter val="1 992,00"/>
        <filter val="10,00"/>
        <filter val="100,00"/>
        <filter val="104,00"/>
        <filter val="109,00"/>
        <filter val="114,00"/>
        <filter val="12,35"/>
        <filter val="120,00"/>
        <filter val="132,00"/>
        <filter val="134,28"/>
        <filter val="135,00"/>
        <filter val="136,22"/>
        <filter val="147,00"/>
        <filter val="154,00"/>
        <filter val="155,00"/>
        <filter val="159,00"/>
        <filter val="163,00"/>
        <filter val="169,31"/>
        <filter val="17 536,00"/>
        <filter val="17,78"/>
        <filter val="170,00"/>
        <filter val="172,59"/>
        <filter val="18 695,34"/>
        <filter val="18,10"/>
        <filter val="189,00"/>
        <filter val="19 595,34"/>
        <filter val="2 249,00"/>
        <filter val="2 896,00"/>
        <filter val="200,00"/>
        <filter val="206,00"/>
        <filter val="216,00"/>
        <filter val="217,00"/>
        <filter val="225,00"/>
        <filter val="226,00"/>
        <filter val="231,00"/>
        <filter val="245,00"/>
        <filter val="248,00"/>
        <filter val="250,23"/>
        <filter val="252,00"/>
        <filter val="256,00"/>
        <filter val="26,00"/>
        <filter val="264,00"/>
        <filter val="265,00"/>
        <filter val="266,00"/>
        <filter val="268,00"/>
        <filter val="269,00"/>
        <filter val="27,62"/>
        <filter val="294,00"/>
        <filter val="296,00"/>
        <filter val="3 751,90"/>
        <filter val="3,14"/>
        <filter val="3,24"/>
        <filter val="30,00"/>
        <filter val="306,43"/>
        <filter val="32,78"/>
        <filter val="328,00"/>
        <filter val="332,00"/>
        <filter val="336,00"/>
        <filter val="336,75"/>
        <filter val="350,00"/>
        <filter val="36"/>
        <filter val="360,00"/>
        <filter val="372,00"/>
        <filter val="396,00"/>
        <filter val="4,00"/>
        <filter val="40,00"/>
        <filter val="400,00"/>
        <filter val="41,67"/>
        <filter val="425,00"/>
        <filter val="43,15"/>
        <filter val="431,00"/>
        <filter val="440,00"/>
        <filter val="444,00"/>
        <filter val="446,62"/>
        <filter val="450,00"/>
        <filter val="464,00"/>
        <filter val="478,00"/>
        <filter val="48,00"/>
        <filter val="520,00"/>
        <filter val="526,00"/>
        <filter val="540,00"/>
        <filter val="55,00"/>
        <filter val="58,00"/>
        <filter val="59,00"/>
        <filter val="59,02"/>
        <filter val="600,00"/>
        <filter val="63,00"/>
        <filter val="65,00"/>
        <filter val="66,67"/>
        <filter val="662,00"/>
        <filter val="670,00"/>
        <filter val="70,00"/>
        <filter val="709,00"/>
        <filter val="72,94"/>
        <filter val="734,00"/>
        <filter val="76,00"/>
        <filter val="791,00"/>
        <filter val="8,00"/>
        <filter val="8,08"/>
        <filter val="817,00"/>
        <filter val="85,74"/>
        <filter val="851,00"/>
        <filter val="932,00"/>
        <filter val="939,45"/>
        <filter val="99,00"/>
        <filter val="99,63"/>
      </filters>
    </filterColumn>
  </autoFilter>
  <mergeCells count="1001"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A437:N438"/>
    <mergeCell ref="D363:E363"/>
    <mergeCell ref="D357:E357"/>
    <mergeCell ref="O427:U427"/>
    <mergeCell ref="D71:E71"/>
    <mergeCell ref="O62:S62"/>
    <mergeCell ref="D332:E332"/>
    <mergeCell ref="D96:E96"/>
    <mergeCell ref="O209:U209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D383:E383"/>
    <mergeCell ref="D207:E207"/>
    <mergeCell ref="O249:U249"/>
    <mergeCell ref="O39:S39"/>
    <mergeCell ref="O219:S219"/>
    <mergeCell ref="A421:N422"/>
    <mergeCell ref="O235:S235"/>
    <mergeCell ref="O445:U445"/>
    <mergeCell ref="A52:Y52"/>
    <mergeCell ref="D350:E350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H10:L10"/>
    <mergeCell ref="D288:E288"/>
    <mergeCell ref="D219:E219"/>
    <mergeCell ref="O393:S393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