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AE28EA-2561-41AA-A70D-DF660A5649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Y370" i="1" s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X284" i="1" s="1"/>
  <c r="W278" i="1"/>
  <c r="W277" i="1"/>
  <c r="BN276" i="1"/>
  <c r="BL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X267" i="1" s="1"/>
  <c r="O265" i="1"/>
  <c r="BO264" i="1"/>
  <c r="BN264" i="1"/>
  <c r="BM264" i="1"/>
  <c r="BL264" i="1"/>
  <c r="Y264" i="1"/>
  <c r="X264" i="1"/>
  <c r="O264" i="1"/>
  <c r="W262" i="1"/>
  <c r="W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N236" i="1"/>
  <c r="BL236" i="1"/>
  <c r="X236" i="1"/>
  <c r="BN235" i="1"/>
  <c r="BL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BN231" i="1"/>
  <c r="BL231" i="1"/>
  <c r="X231" i="1"/>
  <c r="K559" i="1" s="1"/>
  <c r="O231" i="1"/>
  <c r="W228" i="1"/>
  <c r="W227" i="1"/>
  <c r="BN226" i="1"/>
  <c r="BL226" i="1"/>
  <c r="X226" i="1"/>
  <c r="X228" i="1" s="1"/>
  <c r="O226" i="1"/>
  <c r="BO225" i="1"/>
  <c r="BN225" i="1"/>
  <c r="BM225" i="1"/>
  <c r="BL225" i="1"/>
  <c r="Y225" i="1"/>
  <c r="X225" i="1"/>
  <c r="O225" i="1"/>
  <c r="W223" i="1"/>
  <c r="W222" i="1"/>
  <c r="BN221" i="1"/>
  <c r="BL221" i="1"/>
  <c r="X221" i="1"/>
  <c r="O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BN216" i="1"/>
  <c r="BL216" i="1"/>
  <c r="X216" i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BO205" i="1" s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BO174" i="1" s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O125" i="1"/>
  <c r="BN124" i="1"/>
  <c r="BL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O97" i="1"/>
  <c r="BN96" i="1"/>
  <c r="BL96" i="1"/>
  <c r="X96" i="1"/>
  <c r="O96" i="1"/>
  <c r="W94" i="1"/>
  <c r="W93" i="1"/>
  <c r="BN92" i="1"/>
  <c r="BL92" i="1"/>
  <c r="X92" i="1"/>
  <c r="O92" i="1"/>
  <c r="BN91" i="1"/>
  <c r="BL91" i="1"/>
  <c r="X91" i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102" i="1" l="1"/>
  <c r="BM102" i="1"/>
  <c r="Y102" i="1"/>
  <c r="BO126" i="1"/>
  <c r="BM126" i="1"/>
  <c r="Y126" i="1"/>
  <c r="BO164" i="1"/>
  <c r="BM164" i="1"/>
  <c r="Y164" i="1"/>
  <c r="BO206" i="1"/>
  <c r="BM206" i="1"/>
  <c r="Y206" i="1"/>
  <c r="BO208" i="1"/>
  <c r="BM208" i="1"/>
  <c r="Y208" i="1"/>
  <c r="BO213" i="1"/>
  <c r="BM213" i="1"/>
  <c r="Y213" i="1"/>
  <c r="BO219" i="1"/>
  <c r="BM219" i="1"/>
  <c r="Y219" i="1"/>
  <c r="BO270" i="1"/>
  <c r="BM270" i="1"/>
  <c r="Y270" i="1"/>
  <c r="BO333" i="1"/>
  <c r="BM333" i="1"/>
  <c r="Y333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W550" i="1"/>
  <c r="Y23" i="1"/>
  <c r="BM23" i="1"/>
  <c r="W549" i="1"/>
  <c r="X3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X56" i="1"/>
  <c r="D559" i="1"/>
  <c r="Y70" i="1"/>
  <c r="BM70" i="1"/>
  <c r="Y78" i="1"/>
  <c r="BM78" i="1"/>
  <c r="Y86" i="1"/>
  <c r="BM86" i="1"/>
  <c r="BO92" i="1"/>
  <c r="BM92" i="1"/>
  <c r="Y92" i="1"/>
  <c r="BO112" i="1"/>
  <c r="BM112" i="1"/>
  <c r="Y112" i="1"/>
  <c r="BO153" i="1"/>
  <c r="BM153" i="1"/>
  <c r="Y153" i="1"/>
  <c r="BO180" i="1"/>
  <c r="BM180" i="1"/>
  <c r="Y180" i="1"/>
  <c r="BO207" i="1"/>
  <c r="BM207" i="1"/>
  <c r="Y207" i="1"/>
  <c r="BO214" i="1"/>
  <c r="BM214" i="1"/>
  <c r="Y214" i="1"/>
  <c r="BO258" i="1"/>
  <c r="BM258" i="1"/>
  <c r="Y258" i="1"/>
  <c r="BO325" i="1"/>
  <c r="BM325" i="1"/>
  <c r="Y325" i="1"/>
  <c r="BO351" i="1"/>
  <c r="BM351" i="1"/>
  <c r="Y351" i="1"/>
  <c r="BO418" i="1"/>
  <c r="BM418" i="1"/>
  <c r="Y418" i="1"/>
  <c r="BO477" i="1"/>
  <c r="BM477" i="1"/>
  <c r="Y477" i="1"/>
  <c r="BO492" i="1"/>
  <c r="BM492" i="1"/>
  <c r="Y492" i="1"/>
  <c r="X104" i="1"/>
  <c r="X122" i="1"/>
  <c r="X209" i="1"/>
  <c r="X277" i="1"/>
  <c r="BO217" i="1"/>
  <c r="BM217" i="1"/>
  <c r="Y217" i="1"/>
  <c r="BO235" i="1"/>
  <c r="BM235" i="1"/>
  <c r="Y235" i="1"/>
  <c r="BO252" i="1"/>
  <c r="BM252" i="1"/>
  <c r="Y252" i="1"/>
  <c r="BO254" i="1"/>
  <c r="BM254" i="1"/>
  <c r="Y254" i="1"/>
  <c r="BO256" i="1"/>
  <c r="BM256" i="1"/>
  <c r="Y256" i="1"/>
  <c r="BO266" i="1"/>
  <c r="BM266" i="1"/>
  <c r="Y266" i="1"/>
  <c r="BO276" i="1"/>
  <c r="BM276" i="1"/>
  <c r="Y276" i="1"/>
  <c r="X289" i="1"/>
  <c r="BO286" i="1"/>
  <c r="BM286" i="1"/>
  <c r="Y286" i="1"/>
  <c r="BO313" i="1"/>
  <c r="BM313" i="1"/>
  <c r="Y313" i="1"/>
  <c r="BO331" i="1"/>
  <c r="BM331" i="1"/>
  <c r="Y331" i="1"/>
  <c r="BO345" i="1"/>
  <c r="BM345" i="1"/>
  <c r="Y345" i="1"/>
  <c r="BO368" i="1"/>
  <c r="BM368" i="1"/>
  <c r="Y368" i="1"/>
  <c r="B559" i="1"/>
  <c r="W551" i="1"/>
  <c r="W552" i="1" s="1"/>
  <c r="Y27" i="1"/>
  <c r="BM27" i="1"/>
  <c r="BO27" i="1"/>
  <c r="X36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X93" i="1"/>
  <c r="Y96" i="1"/>
  <c r="BM96" i="1"/>
  <c r="BO96" i="1"/>
  <c r="X103" i="1"/>
  <c r="Y100" i="1"/>
  <c r="BM100" i="1"/>
  <c r="Y106" i="1"/>
  <c r="BM106" i="1"/>
  <c r="BO106" i="1"/>
  <c r="X121" i="1"/>
  <c r="Y110" i="1"/>
  <c r="BM110" i="1"/>
  <c r="Y114" i="1"/>
  <c r="BM114" i="1"/>
  <c r="Y115" i="1"/>
  <c r="BM115" i="1"/>
  <c r="Y116" i="1"/>
  <c r="BM116" i="1"/>
  <c r="Y124" i="1"/>
  <c r="BM124" i="1"/>
  <c r="BO124" i="1"/>
  <c r="X129" i="1"/>
  <c r="Y128" i="1"/>
  <c r="BM128" i="1"/>
  <c r="Y135" i="1"/>
  <c r="BM135" i="1"/>
  <c r="G559" i="1"/>
  <c r="Y155" i="1"/>
  <c r="BM155" i="1"/>
  <c r="Y159" i="1"/>
  <c r="BM159" i="1"/>
  <c r="Y170" i="1"/>
  <c r="BM170" i="1"/>
  <c r="Y174" i="1"/>
  <c r="BM174" i="1"/>
  <c r="Y178" i="1"/>
  <c r="BM178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X222" i="1"/>
  <c r="BO216" i="1"/>
  <c r="BM216" i="1"/>
  <c r="Y216" i="1"/>
  <c r="BO221" i="1"/>
  <c r="BM221" i="1"/>
  <c r="Y221" i="1"/>
  <c r="BO236" i="1"/>
  <c r="BM236" i="1"/>
  <c r="Y236" i="1"/>
  <c r="BO253" i="1"/>
  <c r="BM253" i="1"/>
  <c r="Y253" i="1"/>
  <c r="BO255" i="1"/>
  <c r="BM255" i="1"/>
  <c r="Y255" i="1"/>
  <c r="BO260" i="1"/>
  <c r="BM260" i="1"/>
  <c r="Y260" i="1"/>
  <c r="BO272" i="1"/>
  <c r="BM272" i="1"/>
  <c r="Y272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BO356" i="1"/>
  <c r="BM356" i="1"/>
  <c r="Y356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J559" i="1"/>
  <c r="X227" i="1"/>
  <c r="L559" i="1"/>
  <c r="X261" i="1"/>
  <c r="X268" i="1"/>
  <c r="X278" i="1"/>
  <c r="X341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502" i="1"/>
  <c r="X501" i="1"/>
  <c r="F9" i="1"/>
  <c r="J9" i="1"/>
  <c r="F10" i="1"/>
  <c r="Y22" i="1"/>
  <c r="Y24" i="1" s="1"/>
  <c r="BM22" i="1"/>
  <c r="BO22" i="1"/>
  <c r="W553" i="1"/>
  <c r="X25" i="1"/>
  <c r="Y28" i="1"/>
  <c r="BM28" i="1"/>
  <c r="BO28" i="1"/>
  <c r="Y30" i="1"/>
  <c r="BM30" i="1"/>
  <c r="Y31" i="1"/>
  <c r="BM31" i="1"/>
  <c r="Y34" i="1"/>
  <c r="BM34" i="1"/>
  <c r="C559" i="1"/>
  <c r="Y54" i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BO91" i="1"/>
  <c r="Y97" i="1"/>
  <c r="Y103" i="1" s="1"/>
  <c r="BM97" i="1"/>
  <c r="BO97" i="1"/>
  <c r="Y99" i="1"/>
  <c r="BM99" i="1"/>
  <c r="Y101" i="1"/>
  <c r="BM101" i="1"/>
  <c r="Y107" i="1"/>
  <c r="BM107" i="1"/>
  <c r="BO107" i="1"/>
  <c r="Y109" i="1"/>
  <c r="BM109" i="1"/>
  <c r="Y111" i="1"/>
  <c r="BM111" i="1"/>
  <c r="Y113" i="1"/>
  <c r="BM113" i="1"/>
  <c r="Y117" i="1"/>
  <c r="BM117" i="1"/>
  <c r="Y125" i="1"/>
  <c r="Y129" i="1" s="1"/>
  <c r="BM125" i="1"/>
  <c r="BO125" i="1"/>
  <c r="Y127" i="1"/>
  <c r="BM127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H9" i="1"/>
  <c r="X24" i="1"/>
  <c r="X64" i="1"/>
  <c r="X87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X182" i="1"/>
  <c r="BO177" i="1"/>
  <c r="BM177" i="1"/>
  <c r="Y177" i="1"/>
  <c r="BO181" i="1"/>
  <c r="BM181" i="1"/>
  <c r="Y181" i="1"/>
  <c r="X183" i="1"/>
  <c r="X202" i="1"/>
  <c r="X201" i="1"/>
  <c r="BO185" i="1"/>
  <c r="BM185" i="1"/>
  <c r="Y185" i="1"/>
  <c r="BO189" i="1"/>
  <c r="BM189" i="1"/>
  <c r="Y189" i="1"/>
  <c r="Y227" i="1"/>
  <c r="I559" i="1"/>
  <c r="X166" i="1"/>
  <c r="Y193" i="1"/>
  <c r="BM193" i="1"/>
  <c r="Y200" i="1"/>
  <c r="BM200" i="1"/>
  <c r="Y204" i="1"/>
  <c r="BM204" i="1"/>
  <c r="BO204" i="1"/>
  <c r="Y205" i="1"/>
  <c r="BM205" i="1"/>
  <c r="X210" i="1"/>
  <c r="Y215" i="1"/>
  <c r="BM215" i="1"/>
  <c r="BO215" i="1"/>
  <c r="Y218" i="1"/>
  <c r="BM218" i="1"/>
  <c r="Y220" i="1"/>
  <c r="BM220" i="1"/>
  <c r="X223" i="1"/>
  <c r="Y226" i="1"/>
  <c r="BM226" i="1"/>
  <c r="BO226" i="1"/>
  <c r="Y231" i="1"/>
  <c r="Y239" i="1" s="1"/>
  <c r="BM231" i="1"/>
  <c r="BO231" i="1"/>
  <c r="Y232" i="1"/>
  <c r="BM232" i="1"/>
  <c r="Y234" i="1"/>
  <c r="BM234" i="1"/>
  <c r="Y237" i="1"/>
  <c r="BM237" i="1"/>
  <c r="X240" i="1"/>
  <c r="Y243" i="1"/>
  <c r="Y248" i="1" s="1"/>
  <c r="BM243" i="1"/>
  <c r="BO243" i="1"/>
  <c r="Y244" i="1"/>
  <c r="BM244" i="1"/>
  <c r="Y245" i="1"/>
  <c r="BM245" i="1"/>
  <c r="Y246" i="1"/>
  <c r="BM246" i="1"/>
  <c r="Y247" i="1"/>
  <c r="BM247" i="1"/>
  <c r="X248" i="1"/>
  <c r="N559" i="1"/>
  <c r="Y257" i="1"/>
  <c r="BM257" i="1"/>
  <c r="BO257" i="1"/>
  <c r="Y259" i="1"/>
  <c r="BM259" i="1"/>
  <c r="X262" i="1"/>
  <c r="Y265" i="1"/>
  <c r="Y267" i="1" s="1"/>
  <c r="BM265" i="1"/>
  <c r="BO265" i="1"/>
  <c r="Y271" i="1"/>
  <c r="Y277" i="1" s="1"/>
  <c r="BM271" i="1"/>
  <c r="BO271" i="1"/>
  <c r="Y273" i="1"/>
  <c r="BM273" i="1"/>
  <c r="Y275" i="1"/>
  <c r="BM275" i="1"/>
  <c r="Y280" i="1"/>
  <c r="BM280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X239" i="1"/>
  <c r="X249" i="1"/>
  <c r="X283" i="1"/>
  <c r="BO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BO346" i="1"/>
  <c r="BM346" i="1"/>
  <c r="Y346" i="1"/>
  <c r="X348" i="1"/>
  <c r="X353" i="1"/>
  <c r="BO350" i="1"/>
  <c r="BM350" i="1"/>
  <c r="Y350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Y456" i="1"/>
  <c r="BO454" i="1"/>
  <c r="BM454" i="1"/>
  <c r="Y454" i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352" i="1" l="1"/>
  <c r="Y384" i="1"/>
  <c r="Y171" i="1"/>
  <c r="Y93" i="1"/>
  <c r="Y55" i="1"/>
  <c r="Y182" i="1"/>
  <c r="Y138" i="1"/>
  <c r="Y527" i="1"/>
  <c r="Y261" i="1"/>
  <c r="Y222" i="1"/>
  <c r="Y160" i="1"/>
  <c r="Y148" i="1"/>
  <c r="Y121" i="1"/>
  <c r="Y87" i="1"/>
  <c r="Y63" i="1"/>
  <c r="Y36" i="1"/>
  <c r="Y519" i="1"/>
  <c r="Y495" i="1"/>
  <c r="Y481" i="1"/>
  <c r="Y410" i="1"/>
  <c r="Y336" i="1"/>
  <c r="X553" i="1"/>
  <c r="X550" i="1"/>
  <c r="Y547" i="1"/>
  <c r="Y534" i="1"/>
  <c r="Y437" i="1"/>
  <c r="Y372" i="1"/>
  <c r="Y364" i="1"/>
  <c r="Y347" i="1"/>
  <c r="Y295" i="1"/>
  <c r="Y283" i="1"/>
  <c r="Y209" i="1"/>
  <c r="Y201" i="1"/>
  <c r="X549" i="1"/>
  <c r="X551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<sst xmlns="http://schemas.openxmlformats.org/spreadsheetml/2006/main" count="2424" uniqueCount="815">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</sst>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69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5" t="s">
        <v>8</v>
      </c>
      <c r="B5" s="523"/>
      <c r="C5" s="524"/>
      <c r="D5" s="410"/>
      <c r="E5" s="412"/>
      <c r="F5" s="729" t="s">
        <v>9</v>
      </c>
      <c r="G5" s="524"/>
      <c r="H5" s="410" t="s">
        <v>814</v>
      </c>
      <c r="I5" s="411"/>
      <c r="J5" s="411"/>
      <c r="K5" s="411"/>
      <c r="L5" s="412"/>
      <c r="M5" s="58"/>
      <c r="O5" s="24" t="s">
        <v>10</v>
      </c>
      <c r="P5" s="766">
        <v>45500</v>
      </c>
      <c r="Q5" s="539"/>
      <c r="S5" s="608" t="s">
        <v>11</v>
      </c>
      <c r="T5" s="435"/>
      <c r="U5" s="609" t="s">
        <v>12</v>
      </c>
      <c r="V5" s="539"/>
      <c r="AA5" s="51"/>
      <c r="AB5" s="51"/>
      <c r="AC5" s="51"/>
    </row>
    <row r="6" spans="1:30" s="373" customFormat="1" ht="24" customHeight="1" x14ac:dyDescent="0.2">
      <c r="A6" s="525" t="s">
        <v>13</v>
      </c>
      <c r="B6" s="523"/>
      <c r="C6" s="524"/>
      <c r="D6" s="675" t="s">
        <v>14</v>
      </c>
      <c r="E6" s="676"/>
      <c r="F6" s="676"/>
      <c r="G6" s="676"/>
      <c r="H6" s="676"/>
      <c r="I6" s="676"/>
      <c r="J6" s="676"/>
      <c r="K6" s="676"/>
      <c r="L6" s="539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Суббота</v>
      </c>
      <c r="Q6" s="386"/>
      <c r="S6" s="434" t="s">
        <v>16</v>
      </c>
      <c r="T6" s="435"/>
      <c r="U6" s="668" t="s">
        <v>17</v>
      </c>
      <c r="V6" s="466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66"/>
      <c r="M7" s="60"/>
      <c r="O7" s="24"/>
      <c r="P7" s="42"/>
      <c r="Q7" s="42"/>
      <c r="S7" s="390"/>
      <c r="T7" s="435"/>
      <c r="U7" s="669"/>
      <c r="V7" s="670"/>
      <c r="AA7" s="51"/>
      <c r="AB7" s="51"/>
      <c r="AC7" s="51"/>
    </row>
    <row r="8" spans="1:30" s="373" customFormat="1" ht="25.5" customHeight="1" x14ac:dyDescent="0.2">
      <c r="A8" s="771" t="s">
        <v>18</v>
      </c>
      <c r="B8" s="395"/>
      <c r="C8" s="396"/>
      <c r="D8" s="488"/>
      <c r="E8" s="489"/>
      <c r="F8" s="489"/>
      <c r="G8" s="489"/>
      <c r="H8" s="489"/>
      <c r="I8" s="489"/>
      <c r="J8" s="489"/>
      <c r="K8" s="489"/>
      <c r="L8" s="490"/>
      <c r="M8" s="61"/>
      <c r="O8" s="24" t="s">
        <v>19</v>
      </c>
      <c r="P8" s="565">
        <v>0.41666666666666669</v>
      </c>
      <c r="Q8" s="566"/>
      <c r="S8" s="390"/>
      <c r="T8" s="435"/>
      <c r="U8" s="669"/>
      <c r="V8" s="670"/>
      <c r="AA8" s="51"/>
      <c r="AB8" s="51"/>
      <c r="AC8" s="51"/>
    </row>
    <row r="9" spans="1:30" s="373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27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71"/>
      <c r="O9" s="26" t="s">
        <v>20</v>
      </c>
      <c r="P9" s="532"/>
      <c r="Q9" s="533"/>
      <c r="S9" s="390"/>
      <c r="T9" s="435"/>
      <c r="U9" s="671"/>
      <c r="V9" s="67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27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52" t="str">
        <f>IFERROR(VLOOKUP($D$10,Proxy,2,FALSE),"")</f>
        <v/>
      </c>
      <c r="I10" s="390"/>
      <c r="J10" s="390"/>
      <c r="K10" s="390"/>
      <c r="L10" s="390"/>
      <c r="M10" s="372"/>
      <c r="O10" s="26" t="s">
        <v>21</v>
      </c>
      <c r="P10" s="660"/>
      <c r="Q10" s="661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29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2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4"/>
      <c r="M12" s="62"/>
      <c r="O12" s="24" t="s">
        <v>29</v>
      </c>
      <c r="P12" s="565"/>
      <c r="Q12" s="566"/>
      <c r="R12" s="23"/>
      <c r="T12" s="24"/>
      <c r="U12" s="507"/>
      <c r="V12" s="390"/>
      <c r="AA12" s="51"/>
      <c r="AB12" s="51"/>
      <c r="AC12" s="51"/>
    </row>
    <row r="13" spans="1:30" s="373" customFormat="1" ht="23.25" customHeight="1" x14ac:dyDescent="0.2">
      <c r="A13" s="702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4"/>
      <c r="M13" s="62"/>
      <c r="N13" s="26"/>
      <c r="O13" s="26" t="s">
        <v>31</v>
      </c>
      <c r="P13" s="629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2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6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4"/>
      <c r="M15" s="63"/>
      <c r="O15" s="544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43" t="s">
        <v>37</v>
      </c>
      <c r="D17" s="418" t="s">
        <v>38</v>
      </c>
      <c r="E17" s="442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41"/>
      <c r="Q17" s="441"/>
      <c r="R17" s="441"/>
      <c r="S17" s="442"/>
      <c r="T17" s="755" t="s">
        <v>49</v>
      </c>
      <c r="U17" s="524"/>
      <c r="V17" s="418" t="s">
        <v>50</v>
      </c>
      <c r="W17" s="418" t="s">
        <v>51</v>
      </c>
      <c r="X17" s="779" t="s">
        <v>52</v>
      </c>
      <c r="Y17" s="41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503"/>
      <c r="BB17" s="748" t="s">
        <v>57</v>
      </c>
    </row>
    <row r="18" spans="1:67" ht="14.25" customHeight="1" x14ac:dyDescent="0.2">
      <c r="A18" s="419"/>
      <c r="B18" s="419"/>
      <c r="C18" s="419"/>
      <c r="D18" s="443"/>
      <c r="E18" s="445"/>
      <c r="F18" s="419"/>
      <c r="G18" s="419"/>
      <c r="H18" s="419"/>
      <c r="I18" s="419"/>
      <c r="J18" s="419"/>
      <c r="K18" s="419"/>
      <c r="L18" s="419"/>
      <c r="M18" s="419"/>
      <c r="N18" s="419"/>
      <c r="O18" s="443"/>
      <c r="P18" s="444"/>
      <c r="Q18" s="444"/>
      <c r="R18" s="444"/>
      <c r="S18" s="445"/>
      <c r="T18" s="374" t="s">
        <v>58</v>
      </c>
      <c r="U18" s="374" t="s">
        <v>59</v>
      </c>
      <c r="V18" s="419"/>
      <c r="W18" s="419"/>
      <c r="X18" s="780"/>
      <c r="Y18" s="419"/>
      <c r="Z18" s="636"/>
      <c r="AA18" s="636"/>
      <c r="AB18" s="480"/>
      <c r="AC18" s="481"/>
      <c r="AD18" s="482"/>
      <c r="AE18" s="504"/>
      <c r="BB18" s="390"/>
    </row>
    <row r="19" spans="1:67" ht="27.75" hidden="1" customHeight="1" x14ac:dyDescent="0.2">
      <c r="A19" s="460" t="s">
        <v>60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8"/>
      <c r="AA19" s="48"/>
    </row>
    <row r="20" spans="1:67" ht="16.5" hidden="1" customHeight="1" x14ac:dyDescent="0.25">
      <c r="A20" s="422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5"/>
      <c r="AA20" s="375"/>
    </row>
    <row r="21" spans="1:67" ht="14.25" hidden="1" customHeight="1" x14ac:dyDescent="0.25">
      <c r="A21" s="389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89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0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4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405"/>
      <c r="O36" s="394" t="s">
        <v>70</v>
      </c>
      <c r="P36" s="395"/>
      <c r="Q36" s="395"/>
      <c r="R36" s="395"/>
      <c r="S36" s="395"/>
      <c r="T36" s="395"/>
      <c r="U36" s="39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405"/>
      <c r="O37" s="394" t="s">
        <v>70</v>
      </c>
      <c r="P37" s="395"/>
      <c r="Q37" s="395"/>
      <c r="R37" s="395"/>
      <c r="S37" s="395"/>
      <c r="T37" s="395"/>
      <c r="U37" s="39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89" t="s">
        <v>91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4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405"/>
      <c r="O40" s="394" t="s">
        <v>70</v>
      </c>
      <c r="P40" s="395"/>
      <c r="Q40" s="395"/>
      <c r="R40" s="395"/>
      <c r="S40" s="395"/>
      <c r="T40" s="395"/>
      <c r="U40" s="39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405"/>
      <c r="O41" s="394" t="s">
        <v>70</v>
      </c>
      <c r="P41" s="395"/>
      <c r="Q41" s="395"/>
      <c r="R41" s="395"/>
      <c r="S41" s="395"/>
      <c r="T41" s="395"/>
      <c r="U41" s="39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89" t="s">
        <v>96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4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405"/>
      <c r="O44" s="394" t="s">
        <v>70</v>
      </c>
      <c r="P44" s="395"/>
      <c r="Q44" s="395"/>
      <c r="R44" s="395"/>
      <c r="S44" s="395"/>
      <c r="T44" s="395"/>
      <c r="U44" s="39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405"/>
      <c r="O45" s="394" t="s">
        <v>70</v>
      </c>
      <c r="P45" s="395"/>
      <c r="Q45" s="395"/>
      <c r="R45" s="395"/>
      <c r="S45" s="395"/>
      <c r="T45" s="395"/>
      <c r="U45" s="39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89" t="s">
        <v>100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4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405"/>
      <c r="O48" s="394" t="s">
        <v>70</v>
      </c>
      <c r="P48" s="395"/>
      <c r="Q48" s="395"/>
      <c r="R48" s="395"/>
      <c r="S48" s="395"/>
      <c r="T48" s="395"/>
      <c r="U48" s="39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405"/>
      <c r="O49" s="394" t="s">
        <v>70</v>
      </c>
      <c r="P49" s="395"/>
      <c r="Q49" s="395"/>
      <c r="R49" s="395"/>
      <c r="S49" s="395"/>
      <c r="T49" s="395"/>
      <c r="U49" s="39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0" t="s">
        <v>103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48"/>
      <c r="AA50" s="48"/>
    </row>
    <row r="51" spans="1:67" ht="16.5" hidden="1" customHeight="1" x14ac:dyDescent="0.25">
      <c r="A51" s="422" t="s">
        <v>104</v>
      </c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75"/>
      <c r="AA51" s="375"/>
    </row>
    <row r="52" spans="1:67" ht="14.25" hidden="1" customHeight="1" x14ac:dyDescent="0.25">
      <c r="A52" s="389" t="s">
        <v>105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76"/>
      <c r="AA52" s="376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04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405"/>
      <c r="O55" s="394" t="s">
        <v>70</v>
      </c>
      <c r="P55" s="395"/>
      <c r="Q55" s="395"/>
      <c r="R55" s="395"/>
      <c r="S55" s="395"/>
      <c r="T55" s="395"/>
      <c r="U55" s="39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405"/>
      <c r="O56" s="394" t="s">
        <v>70</v>
      </c>
      <c r="P56" s="395"/>
      <c r="Q56" s="395"/>
      <c r="R56" s="395"/>
      <c r="S56" s="395"/>
      <c r="T56" s="395"/>
      <c r="U56" s="39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422" t="s">
        <v>112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75"/>
      <c r="AA57" s="375"/>
    </row>
    <row r="58" spans="1:67" ht="14.25" hidden="1" customHeight="1" x14ac:dyDescent="0.25">
      <c r="A58" s="389" t="s">
        <v>113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76"/>
      <c r="AA58" s="376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6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04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405"/>
      <c r="O63" s="394" t="s">
        <v>70</v>
      </c>
      <c r="P63" s="395"/>
      <c r="Q63" s="395"/>
      <c r="R63" s="395"/>
      <c r="S63" s="395"/>
      <c r="T63" s="395"/>
      <c r="U63" s="39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405"/>
      <c r="O64" s="394" t="s">
        <v>70</v>
      </c>
      <c r="P64" s="395"/>
      <c r="Q64" s="395"/>
      <c r="R64" s="395"/>
      <c r="S64" s="395"/>
      <c r="T64" s="395"/>
      <c r="U64" s="39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2" t="s">
        <v>103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75"/>
      <c r="AA65" s="375"/>
    </row>
    <row r="66" spans="1:67" ht="14.25" hidden="1" customHeight="1" x14ac:dyDescent="0.25">
      <c r="A66" s="389" t="s">
        <v>113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404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405"/>
      <c r="O87" s="394" t="s">
        <v>70</v>
      </c>
      <c r="P87" s="395"/>
      <c r="Q87" s="395"/>
      <c r="R87" s="395"/>
      <c r="S87" s="395"/>
      <c r="T87" s="395"/>
      <c r="U87" s="39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hidden="1" x14ac:dyDescent="0.2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405"/>
      <c r="O88" s="394" t="s">
        <v>70</v>
      </c>
      <c r="P88" s="395"/>
      <c r="Q88" s="395"/>
      <c r="R88" s="395"/>
      <c r="S88" s="395"/>
      <c r="T88" s="395"/>
      <c r="U88" s="396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hidden="1" customHeight="1" x14ac:dyDescent="0.25">
      <c r="A89" s="389" t="s">
        <v>105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76"/>
      <c r="AA89" s="376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4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405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389" t="s">
        <v>61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4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405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89" t="s">
        <v>72</v>
      </c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248</v>
      </c>
      <c r="X107" s="381">
        <f t="shared" si="18"/>
        <v>252</v>
      </c>
      <c r="Y107" s="36">
        <f>IFERROR(IF(X107=0,"",ROUNDUP(X107/H107,0)*0.02175),"")</f>
        <v>0.65249999999999997</v>
      </c>
      <c r="Z107" s="56"/>
      <c r="AA107" s="57"/>
      <c r="AE107" s="64"/>
      <c r="BB107" s="116" t="s">
        <v>1</v>
      </c>
      <c r="BL107" s="64">
        <f t="shared" si="19"/>
        <v>264.6514285714286</v>
      </c>
      <c r="BM107" s="64">
        <f t="shared" si="20"/>
        <v>268.91999999999996</v>
      </c>
      <c r="BN107" s="64">
        <f t="shared" si="21"/>
        <v>0.52721088435374142</v>
      </c>
      <c r="BO107" s="64">
        <f t="shared" si="22"/>
        <v>0.5357142857142857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105</v>
      </c>
      <c r="X108" s="381">
        <f t="shared" si="18"/>
        <v>109.2</v>
      </c>
      <c r="Y108" s="36">
        <f>IFERROR(IF(X108=0,"",ROUNDUP(X108/H108,0)*0.02175),"")</f>
        <v>0.28275</v>
      </c>
      <c r="Z108" s="56"/>
      <c r="AA108" s="57"/>
      <c r="AE108" s="64"/>
      <c r="BB108" s="117" t="s">
        <v>1</v>
      </c>
      <c r="BL108" s="64">
        <f t="shared" si="19"/>
        <v>112.05</v>
      </c>
      <c r="BM108" s="64">
        <f t="shared" si="20"/>
        <v>116.53200000000001</v>
      </c>
      <c r="BN108" s="64">
        <f t="shared" si="21"/>
        <v>0.2232142857142857</v>
      </c>
      <c r="BO108" s="64">
        <f t="shared" si="22"/>
        <v>0.23214285714285712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8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15</v>
      </c>
      <c r="X116" s="381">
        <f t="shared" si="18"/>
        <v>16.2</v>
      </c>
      <c r="Y116" s="36">
        <f>IFERROR(IF(X116=0,"",ROUNDUP(X116/H116,0)*0.00753),"")</f>
        <v>6.7769999999999997E-2</v>
      </c>
      <c r="Z116" s="56"/>
      <c r="AA116" s="57"/>
      <c r="AE116" s="64"/>
      <c r="BB116" s="125" t="s">
        <v>1</v>
      </c>
      <c r="BL116" s="64">
        <f t="shared" si="19"/>
        <v>16.666666666666668</v>
      </c>
      <c r="BM116" s="64">
        <f t="shared" si="20"/>
        <v>18</v>
      </c>
      <c r="BN116" s="64">
        <f t="shared" si="21"/>
        <v>5.3418803418803423E-2</v>
      </c>
      <c r="BO116" s="64">
        <f t="shared" si="22"/>
        <v>5.7692307692307689E-2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69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38</v>
      </c>
      <c r="X119" s="381">
        <f t="shared" si="18"/>
        <v>39.6</v>
      </c>
      <c r="Y119" s="36">
        <f>IFERROR(IF(X119=0,"",ROUNDUP(X119/H119,0)*0.00753),"")</f>
        <v>0.16566</v>
      </c>
      <c r="Z119" s="56"/>
      <c r="AA119" s="57"/>
      <c r="AE119" s="64"/>
      <c r="BB119" s="128" t="s">
        <v>1</v>
      </c>
      <c r="BL119" s="64">
        <f t="shared" si="19"/>
        <v>43.615555555555552</v>
      </c>
      <c r="BM119" s="64">
        <f t="shared" si="20"/>
        <v>45.451999999999998</v>
      </c>
      <c r="BN119" s="64">
        <f t="shared" si="21"/>
        <v>0.13532763532763531</v>
      </c>
      <c r="BO119" s="64">
        <f t="shared" si="22"/>
        <v>0.14102564102564102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2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404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405"/>
      <c r="O121" s="394" t="s">
        <v>70</v>
      </c>
      <c r="P121" s="395"/>
      <c r="Q121" s="395"/>
      <c r="R121" s="395"/>
      <c r="S121" s="395"/>
      <c r="T121" s="395"/>
      <c r="U121" s="39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71.468253968253961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74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1.1686799999999997</v>
      </c>
      <c r="Z121" s="383"/>
      <c r="AA121" s="383"/>
    </row>
    <row r="122" spans="1:67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405"/>
      <c r="O122" s="394" t="s">
        <v>70</v>
      </c>
      <c r="P122" s="395"/>
      <c r="Q122" s="395"/>
      <c r="R122" s="395"/>
      <c r="S122" s="395"/>
      <c r="T122" s="395"/>
      <c r="U122" s="396"/>
      <c r="V122" s="37" t="s">
        <v>66</v>
      </c>
      <c r="W122" s="382">
        <f>IFERROR(SUM(W106:W120),"0")</f>
        <v>406</v>
      </c>
      <c r="X122" s="382">
        <f>IFERROR(SUM(X106:X120),"0")</f>
        <v>417</v>
      </c>
      <c r="Y122" s="37"/>
      <c r="Z122" s="383"/>
      <c r="AA122" s="383"/>
    </row>
    <row r="123" spans="1:67" ht="14.25" hidden="1" customHeight="1" x14ac:dyDescent="0.25">
      <c r="A123" s="389" t="s">
        <v>213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76"/>
      <c r="AA123" s="376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394" t="s">
        <v>70</v>
      </c>
      <c r="P129" s="395"/>
      <c r="Q129" s="395"/>
      <c r="R129" s="395"/>
      <c r="S129" s="395"/>
      <c r="T129" s="395"/>
      <c r="U129" s="39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394" t="s">
        <v>70</v>
      </c>
      <c r="P130" s="395"/>
      <c r="Q130" s="395"/>
      <c r="R130" s="395"/>
      <c r="S130" s="395"/>
      <c r="T130" s="395"/>
      <c r="U130" s="39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2" t="s">
        <v>223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5"/>
      <c r="AA131" s="375"/>
    </row>
    <row r="132" spans="1:67" ht="14.25" hidden="1" customHeight="1" x14ac:dyDescent="0.25">
      <c r="A132" s="389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334</v>
      </c>
      <c r="X134" s="381">
        <f>IFERROR(IF(W134="",0,CEILING((W134/$H134),1)*$H134),"")</f>
        <v>336</v>
      </c>
      <c r="Y134" s="36">
        <f>IFERROR(IF(X134=0,"",ROUNDUP(X134/H134,0)*0.02175),"")</f>
        <v>0.86999999999999988</v>
      </c>
      <c r="Z134" s="56"/>
      <c r="AA134" s="57"/>
      <c r="AE134" s="64"/>
      <c r="BB134" s="136" t="s">
        <v>1</v>
      </c>
      <c r="BL134" s="64">
        <f>IFERROR(W134*I134/H134,"0")</f>
        <v>356.18714285714287</v>
      </c>
      <c r="BM134" s="64">
        <f>IFERROR(X134*I134/H134,"0")</f>
        <v>358.32</v>
      </c>
      <c r="BN134" s="64">
        <f>IFERROR(1/J134*(W134/H134),"0")</f>
        <v>0.71003401360544205</v>
      </c>
      <c r="BO134" s="64">
        <f>IFERROR(1/J134*(X134/H134),"0")</f>
        <v>0.71428571428571419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394" t="s">
        <v>70</v>
      </c>
      <c r="P138" s="395"/>
      <c r="Q138" s="395"/>
      <c r="R138" s="395"/>
      <c r="S138" s="395"/>
      <c r="T138" s="395"/>
      <c r="U138" s="396"/>
      <c r="V138" s="37" t="s">
        <v>71</v>
      </c>
      <c r="W138" s="382">
        <f>IFERROR(W133/H133,"0")+IFERROR(W134/H134,"0")+IFERROR(W135/H135,"0")+IFERROR(W136/H136,"0")+IFERROR(W137/H137,"0")</f>
        <v>39.761904761904759</v>
      </c>
      <c r="X138" s="382">
        <f>IFERROR(X133/H133,"0")+IFERROR(X134/H134,"0")+IFERROR(X135/H135,"0")+IFERROR(X136/H136,"0")+IFERROR(X137/H137,"0")</f>
        <v>40</v>
      </c>
      <c r="Y138" s="382">
        <f>IFERROR(IF(Y133="",0,Y133),"0")+IFERROR(IF(Y134="",0,Y134),"0")+IFERROR(IF(Y135="",0,Y135),"0")+IFERROR(IF(Y136="",0,Y136),"0")+IFERROR(IF(Y137="",0,Y137),"0")</f>
        <v>0.86999999999999988</v>
      </c>
      <c r="Z138" s="383"/>
      <c r="AA138" s="383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394" t="s">
        <v>70</v>
      </c>
      <c r="P139" s="395"/>
      <c r="Q139" s="395"/>
      <c r="R139" s="395"/>
      <c r="S139" s="395"/>
      <c r="T139" s="395"/>
      <c r="U139" s="396"/>
      <c r="V139" s="37" t="s">
        <v>66</v>
      </c>
      <c r="W139" s="382">
        <f>IFERROR(SUM(W133:W137),"0")</f>
        <v>334</v>
      </c>
      <c r="X139" s="382">
        <f>IFERROR(SUM(X133:X137),"0")</f>
        <v>336</v>
      </c>
      <c r="Y139" s="37"/>
      <c r="Z139" s="383"/>
      <c r="AA139" s="383"/>
    </row>
    <row r="140" spans="1:67" ht="27.75" hidden="1" customHeight="1" x14ac:dyDescent="0.2">
      <c r="A140" s="460" t="s">
        <v>233</v>
      </c>
      <c r="B140" s="461"/>
      <c r="C140" s="461"/>
      <c r="D140" s="461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461"/>
      <c r="Y140" s="461"/>
      <c r="Z140" s="48"/>
      <c r="AA140" s="48"/>
    </row>
    <row r="141" spans="1:67" ht="16.5" hidden="1" customHeight="1" x14ac:dyDescent="0.25">
      <c r="A141" s="422" t="s">
        <v>234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5"/>
      <c r="AA141" s="375"/>
    </row>
    <row r="142" spans="1:67" ht="14.25" hidden="1" customHeight="1" x14ac:dyDescent="0.25">
      <c r="A142" s="389" t="s">
        <v>113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2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0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5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404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405"/>
      <c r="O148" s="394" t="s">
        <v>70</v>
      </c>
      <c r="P148" s="395"/>
      <c r="Q148" s="395"/>
      <c r="R148" s="395"/>
      <c r="S148" s="395"/>
      <c r="T148" s="395"/>
      <c r="U148" s="39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405"/>
      <c r="O149" s="394" t="s">
        <v>70</v>
      </c>
      <c r="P149" s="395"/>
      <c r="Q149" s="395"/>
      <c r="R149" s="395"/>
      <c r="S149" s="395"/>
      <c r="T149" s="395"/>
      <c r="U149" s="39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2" t="s">
        <v>249</v>
      </c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75"/>
      <c r="AA150" s="375"/>
    </row>
    <row r="151" spans="1:67" ht="14.25" hidden="1" customHeight="1" x14ac:dyDescent="0.25">
      <c r="A151" s="389" t="s">
        <v>61</v>
      </c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149</v>
      </c>
      <c r="X152" s="381">
        <f t="shared" ref="X152:X159" si="23">IFERROR(IF(W152="",0,CEILING((W152/$H152),1)*$H152),"")</f>
        <v>151.20000000000002</v>
      </c>
      <c r="Y152" s="36">
        <f>IFERROR(IF(X152=0,"",ROUNDUP(X152/H152,0)*0.00753),"")</f>
        <v>0.27107999999999999</v>
      </c>
      <c r="Z152" s="56"/>
      <c r="AA152" s="57"/>
      <c r="AE152" s="64"/>
      <c r="BB152" s="145" t="s">
        <v>1</v>
      </c>
      <c r="BL152" s="64">
        <f t="shared" ref="BL152:BL159" si="24">IFERROR(W152*I152/H152,"0")</f>
        <v>158.22380952380951</v>
      </c>
      <c r="BM152" s="64">
        <f t="shared" ref="BM152:BM159" si="25">IFERROR(X152*I152/H152,"0")</f>
        <v>160.56</v>
      </c>
      <c r="BN152" s="64">
        <f t="shared" ref="BN152:BN159" si="26">IFERROR(1/J152*(W152/H152),"0")</f>
        <v>0.22741147741147738</v>
      </c>
      <c r="BO152" s="64">
        <f t="shared" ref="BO152:BO159" si="27">IFERROR(1/J152*(X152/H152),"0")</f>
        <v>0.23076923076923075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404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35.476190476190474</v>
      </c>
      <c r="X160" s="382">
        <f>IFERROR(X152/H152,"0")+IFERROR(X153/H153,"0")+IFERROR(X154/H154,"0")+IFERROR(X155/H155,"0")+IFERROR(X156/H156,"0")+IFERROR(X157/H157,"0")+IFERROR(X158/H158,"0")+IFERROR(X159/H159,"0")</f>
        <v>36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0.27107999999999999</v>
      </c>
      <c r="Z160" s="383"/>
      <c r="AA160" s="383"/>
    </row>
    <row r="161" spans="1:67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405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82">
        <f>IFERROR(SUM(W152:W159),"0")</f>
        <v>149</v>
      </c>
      <c r="X161" s="382">
        <f>IFERROR(SUM(X152:X159),"0")</f>
        <v>151.20000000000002</v>
      </c>
      <c r="Y161" s="37"/>
      <c r="Z161" s="383"/>
      <c r="AA161" s="383"/>
    </row>
    <row r="162" spans="1:67" ht="16.5" hidden="1" customHeight="1" x14ac:dyDescent="0.25">
      <c r="A162" s="422" t="s">
        <v>266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4.25" hidden="1" customHeight="1" x14ac:dyDescent="0.25">
      <c r="A163" s="389" t="s">
        <v>113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4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0"/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405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89" t="s">
        <v>105</v>
      </c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4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405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89" t="s">
        <v>61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105</v>
      </c>
      <c r="X174" s="381">
        <f t="shared" ref="X174:X181" si="28">IFERROR(IF(W174="",0,CEILING((W174/$H174),1)*$H174),"")</f>
        <v>108</v>
      </c>
      <c r="Y174" s="36">
        <f>IFERROR(IF(X174=0,"",ROUNDUP(X174/H174,0)*0.00937),"")</f>
        <v>0.18740000000000001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109.08333333333334</v>
      </c>
      <c r="BM174" s="64">
        <f t="shared" ref="BM174:BM181" si="30">IFERROR(X174*I174/H174,"0")</f>
        <v>112.19999999999999</v>
      </c>
      <c r="BN174" s="64">
        <f t="shared" ref="BN174:BN181" si="31">IFERROR(1/J174*(W174/H174),"0")</f>
        <v>0.16203703703703703</v>
      </c>
      <c r="BO174" s="64">
        <f t="shared" ref="BO174:BO181" si="32">IFERROR(1/J174*(X174/H174),"0")</f>
        <v>0.16666666666666666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404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405"/>
      <c r="O182" s="394" t="s">
        <v>70</v>
      </c>
      <c r="P182" s="395"/>
      <c r="Q182" s="395"/>
      <c r="R182" s="395"/>
      <c r="S182" s="395"/>
      <c r="T182" s="395"/>
      <c r="U182" s="39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19.444444444444443</v>
      </c>
      <c r="X182" s="382">
        <f>IFERROR(X174/H174,"0")+IFERROR(X175/H175,"0")+IFERROR(X176/H176,"0")+IFERROR(X177/H177,"0")+IFERROR(X178/H178,"0")+IFERROR(X179/H179,"0")+IFERROR(X180/H180,"0")+IFERROR(X181/H181,"0")</f>
        <v>20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0.18740000000000001</v>
      </c>
      <c r="Z182" s="383"/>
      <c r="AA182" s="383"/>
    </row>
    <row r="183" spans="1:67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405"/>
      <c r="O183" s="394" t="s">
        <v>70</v>
      </c>
      <c r="P183" s="395"/>
      <c r="Q183" s="395"/>
      <c r="R183" s="395"/>
      <c r="S183" s="395"/>
      <c r="T183" s="395"/>
      <c r="U183" s="396"/>
      <c r="V183" s="37" t="s">
        <v>66</v>
      </c>
      <c r="W183" s="382">
        <f>IFERROR(SUM(W174:W181),"0")</f>
        <v>105</v>
      </c>
      <c r="X183" s="382">
        <f>IFERROR(SUM(X174:X181),"0")</f>
        <v>108</v>
      </c>
      <c r="Y183" s="37"/>
      <c r="Z183" s="383"/>
      <c r="AA183" s="383"/>
    </row>
    <row r="184" spans="1:67" ht="14.25" hidden="1" customHeight="1" x14ac:dyDescent="0.25">
      <c r="A184" s="389" t="s">
        <v>72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4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36</v>
      </c>
      <c r="X187" s="381">
        <f t="shared" si="33"/>
        <v>39</v>
      </c>
      <c r="Y187" s="36">
        <f>IFERROR(IF(X187=0,"",ROUNDUP(X187/H187,0)*0.02175),"")</f>
        <v>0.10874999999999999</v>
      </c>
      <c r="Z187" s="56"/>
      <c r="AA187" s="57"/>
      <c r="AE187" s="64"/>
      <c r="BB187" s="167" t="s">
        <v>1</v>
      </c>
      <c r="BL187" s="64">
        <f t="shared" si="34"/>
        <v>38.603076923076927</v>
      </c>
      <c r="BM187" s="64">
        <f t="shared" si="35"/>
        <v>41.820000000000007</v>
      </c>
      <c r="BN187" s="64">
        <f t="shared" si="36"/>
        <v>8.2417582417582416E-2</v>
      </c>
      <c r="BO187" s="64">
        <f t="shared" si="37"/>
        <v>8.9285714285714274E-2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4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94</v>
      </c>
      <c r="X190" s="381">
        <f t="shared" si="33"/>
        <v>96</v>
      </c>
      <c r="Y190" s="36">
        <f>IFERROR(IF(X190=0,"",ROUNDUP(X190/H190,0)*0.00753),"")</f>
        <v>0.30120000000000002</v>
      </c>
      <c r="Z190" s="56"/>
      <c r="AA190" s="57"/>
      <c r="AE190" s="64"/>
      <c r="BB190" s="170" t="s">
        <v>1</v>
      </c>
      <c r="BL190" s="64">
        <f t="shared" si="34"/>
        <v>104.65333333333334</v>
      </c>
      <c r="BM190" s="64">
        <f t="shared" si="35"/>
        <v>106.88000000000001</v>
      </c>
      <c r="BN190" s="64">
        <f t="shared" si="36"/>
        <v>0.25106837606837606</v>
      </c>
      <c r="BO190" s="64">
        <f t="shared" si="37"/>
        <v>0.25641025641025639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184</v>
      </c>
      <c r="X192" s="381">
        <f t="shared" si="33"/>
        <v>184.79999999999998</v>
      </c>
      <c r="Y192" s="36">
        <f>IFERROR(IF(X192=0,"",ROUNDUP(X192/H192,0)*0.00753),"")</f>
        <v>0.57981000000000005</v>
      </c>
      <c r="Z192" s="56"/>
      <c r="AA192" s="57"/>
      <c r="AE192" s="64"/>
      <c r="BB192" s="172" t="s">
        <v>1</v>
      </c>
      <c r="BL192" s="64">
        <f t="shared" si="34"/>
        <v>199.33333333333334</v>
      </c>
      <c r="BM192" s="64">
        <f t="shared" si="35"/>
        <v>200.2</v>
      </c>
      <c r="BN192" s="64">
        <f t="shared" si="36"/>
        <v>0.49145299145299148</v>
      </c>
      <c r="BO192" s="64">
        <f t="shared" si="37"/>
        <v>0.49358974358974356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255</v>
      </c>
      <c r="X194" s="381">
        <f t="shared" si="33"/>
        <v>256.8</v>
      </c>
      <c r="Y194" s="36">
        <f t="shared" ref="Y194:Y200" si="38">IFERROR(IF(X194=0,"",ROUNDUP(X194/H194,0)*0.00753),"")</f>
        <v>0.80571000000000004</v>
      </c>
      <c r="Z194" s="56"/>
      <c r="AA194" s="57"/>
      <c r="AE194" s="64"/>
      <c r="BB194" s="174" t="s">
        <v>1</v>
      </c>
      <c r="BL194" s="64">
        <f t="shared" si="34"/>
        <v>285.8125</v>
      </c>
      <c r="BM194" s="64">
        <f t="shared" si="35"/>
        <v>287.83000000000004</v>
      </c>
      <c r="BN194" s="64">
        <f t="shared" si="36"/>
        <v>0.68108974358974361</v>
      </c>
      <c r="BO194" s="64">
        <f t="shared" si="37"/>
        <v>0.68589743589743601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17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0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219</v>
      </c>
      <c r="X196" s="381">
        <f t="shared" si="33"/>
        <v>220.79999999999998</v>
      </c>
      <c r="Y196" s="36">
        <f t="shared" si="38"/>
        <v>0.69276000000000004</v>
      </c>
      <c r="Z196" s="56"/>
      <c r="AA196" s="57"/>
      <c r="AE196" s="64"/>
      <c r="BB196" s="176" t="s">
        <v>1</v>
      </c>
      <c r="BL196" s="64">
        <f t="shared" si="34"/>
        <v>243.82000000000002</v>
      </c>
      <c r="BM196" s="64">
        <f t="shared" si="35"/>
        <v>245.82399999999998</v>
      </c>
      <c r="BN196" s="64">
        <f t="shared" si="36"/>
        <v>0.58493589743589747</v>
      </c>
      <c r="BO196" s="64">
        <f t="shared" si="37"/>
        <v>0.58974358974358976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157</v>
      </c>
      <c r="X197" s="381">
        <f t="shared" si="33"/>
        <v>158.4</v>
      </c>
      <c r="Y197" s="36">
        <f t="shared" si="38"/>
        <v>0.49698000000000003</v>
      </c>
      <c r="Z197" s="56"/>
      <c r="AA197" s="57"/>
      <c r="AE197" s="64"/>
      <c r="BB197" s="177" t="s">
        <v>1</v>
      </c>
      <c r="BL197" s="64">
        <f t="shared" si="34"/>
        <v>174.79333333333335</v>
      </c>
      <c r="BM197" s="64">
        <f t="shared" si="35"/>
        <v>176.35200000000003</v>
      </c>
      <c r="BN197" s="64">
        <f t="shared" si="36"/>
        <v>0.41933760683760685</v>
      </c>
      <c r="BO197" s="64">
        <f t="shared" si="37"/>
        <v>0.42307692307692307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2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184</v>
      </c>
      <c r="X199" s="381">
        <f t="shared" si="33"/>
        <v>184.79999999999998</v>
      </c>
      <c r="Y199" s="36">
        <f t="shared" si="38"/>
        <v>0.57981000000000005</v>
      </c>
      <c r="Z199" s="56"/>
      <c r="AA199" s="57"/>
      <c r="AE199" s="64"/>
      <c r="BB199" s="179" t="s">
        <v>1</v>
      </c>
      <c r="BL199" s="64">
        <f t="shared" si="34"/>
        <v>204.85333333333335</v>
      </c>
      <c r="BM199" s="64">
        <f t="shared" si="35"/>
        <v>205.744</v>
      </c>
      <c r="BN199" s="64">
        <f t="shared" si="36"/>
        <v>0.49145299145299148</v>
      </c>
      <c r="BO199" s="64">
        <f t="shared" si="37"/>
        <v>0.49358974358974356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161</v>
      </c>
      <c r="X200" s="381">
        <f t="shared" si="33"/>
        <v>163.19999999999999</v>
      </c>
      <c r="Y200" s="36">
        <f t="shared" si="38"/>
        <v>0.51204000000000005</v>
      </c>
      <c r="Z200" s="56"/>
      <c r="AA200" s="57"/>
      <c r="AE200" s="64"/>
      <c r="BB200" s="180" t="s">
        <v>1</v>
      </c>
      <c r="BL200" s="64">
        <f t="shared" si="34"/>
        <v>179.64916666666667</v>
      </c>
      <c r="BM200" s="64">
        <f t="shared" si="35"/>
        <v>182.10399999999998</v>
      </c>
      <c r="BN200" s="64">
        <f t="shared" si="36"/>
        <v>0.43002136752136755</v>
      </c>
      <c r="BO200" s="64">
        <f t="shared" si="37"/>
        <v>0.4358974358974359</v>
      </c>
    </row>
    <row r="201" spans="1:67" x14ac:dyDescent="0.2">
      <c r="A201" s="404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394" t="s">
        <v>70</v>
      </c>
      <c r="P201" s="395"/>
      <c r="Q201" s="395"/>
      <c r="R201" s="395"/>
      <c r="S201" s="395"/>
      <c r="T201" s="395"/>
      <c r="U201" s="39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527.11538461538464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532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4.0770600000000004</v>
      </c>
      <c r="Z201" s="383"/>
      <c r="AA201" s="383"/>
    </row>
    <row r="202" spans="1:67" x14ac:dyDescent="0.2">
      <c r="A202" s="390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405"/>
      <c r="O202" s="394" t="s">
        <v>70</v>
      </c>
      <c r="P202" s="395"/>
      <c r="Q202" s="395"/>
      <c r="R202" s="395"/>
      <c r="S202" s="395"/>
      <c r="T202" s="395"/>
      <c r="U202" s="396"/>
      <c r="V202" s="37" t="s">
        <v>66</v>
      </c>
      <c r="W202" s="382">
        <f>IFERROR(SUM(W185:W200),"0")</f>
        <v>1290</v>
      </c>
      <c r="X202" s="382">
        <f>IFERROR(SUM(X185:X200),"0")</f>
        <v>1303.8</v>
      </c>
      <c r="Y202" s="37"/>
      <c r="Z202" s="383"/>
      <c r="AA202" s="383"/>
    </row>
    <row r="203" spans="1:67" ht="14.25" hidden="1" customHeight="1" x14ac:dyDescent="0.25">
      <c r="A203" s="389" t="s">
        <v>213</v>
      </c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  <c r="X203" s="390"/>
      <c r="Y203" s="390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4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66</v>
      </c>
      <c r="X207" s="381">
        <f>IFERROR(IF(W207="",0,CEILING((W207/$H207),1)*$H207),"")</f>
        <v>67.2</v>
      </c>
      <c r="Y207" s="36">
        <f>IFERROR(IF(X207=0,"",ROUNDUP(X207/H207,0)*0.00753),"")</f>
        <v>0.21084</v>
      </c>
      <c r="Z207" s="56"/>
      <c r="AA207" s="57"/>
      <c r="AE207" s="64"/>
      <c r="BB207" s="184" t="s">
        <v>1</v>
      </c>
      <c r="BL207" s="64">
        <f>IFERROR(W207*I207/H207,"0")</f>
        <v>73.48</v>
      </c>
      <c r="BM207" s="64">
        <f>IFERROR(X207*I207/H207,"0")</f>
        <v>74.816000000000003</v>
      </c>
      <c r="BN207" s="64">
        <f>IFERROR(1/J207*(W207/H207),"0")</f>
        <v>0.17628205128205127</v>
      </c>
      <c r="BO207" s="64">
        <f>IFERROR(1/J207*(X207/H207),"0")</f>
        <v>0.17948717948717952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7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78</v>
      </c>
      <c r="X208" s="381">
        <f>IFERROR(IF(W208="",0,CEILING((W208/$H208),1)*$H208),"")</f>
        <v>79.2</v>
      </c>
      <c r="Y208" s="36">
        <f>IFERROR(IF(X208=0,"",ROUNDUP(X208/H208,0)*0.00753),"")</f>
        <v>0.24849000000000002</v>
      </c>
      <c r="Z208" s="56"/>
      <c r="AA208" s="57"/>
      <c r="AE208" s="64"/>
      <c r="BB208" s="185" t="s">
        <v>1</v>
      </c>
      <c r="BL208" s="64">
        <f>IFERROR(W208*I208/H208,"0")</f>
        <v>86.840000000000018</v>
      </c>
      <c r="BM208" s="64">
        <f>IFERROR(X208*I208/H208,"0")</f>
        <v>88.176000000000016</v>
      </c>
      <c r="BN208" s="64">
        <f>IFERROR(1/J208*(W208/H208),"0")</f>
        <v>0.20833333333333331</v>
      </c>
      <c r="BO208" s="64">
        <f>IFERROR(1/J208*(X208/H208),"0")</f>
        <v>0.21153846153846154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394" t="s">
        <v>70</v>
      </c>
      <c r="P209" s="395"/>
      <c r="Q209" s="395"/>
      <c r="R209" s="395"/>
      <c r="S209" s="395"/>
      <c r="T209" s="395"/>
      <c r="U209" s="396"/>
      <c r="V209" s="37" t="s">
        <v>71</v>
      </c>
      <c r="W209" s="382">
        <f>IFERROR(W204/H204,"0")+IFERROR(W205/H205,"0")+IFERROR(W206/H206,"0")+IFERROR(W207/H207,"0")+IFERROR(W208/H208,"0")</f>
        <v>60</v>
      </c>
      <c r="X209" s="382">
        <f>IFERROR(X204/H204,"0")+IFERROR(X205/H205,"0")+IFERROR(X206/H206,"0")+IFERROR(X207/H207,"0")+IFERROR(X208/H208,"0")</f>
        <v>61</v>
      </c>
      <c r="Y209" s="382">
        <f>IFERROR(IF(Y204="",0,Y204),"0")+IFERROR(IF(Y205="",0,Y205),"0")+IFERROR(IF(Y206="",0,Y206),"0")+IFERROR(IF(Y207="",0,Y207),"0")+IFERROR(IF(Y208="",0,Y208),"0")</f>
        <v>0.45933000000000002</v>
      </c>
      <c r="Z209" s="383"/>
      <c r="AA209" s="383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394" t="s">
        <v>70</v>
      </c>
      <c r="P210" s="395"/>
      <c r="Q210" s="395"/>
      <c r="R210" s="395"/>
      <c r="S210" s="395"/>
      <c r="T210" s="395"/>
      <c r="U210" s="396"/>
      <c r="V210" s="37" t="s">
        <v>66</v>
      </c>
      <c r="W210" s="382">
        <f>IFERROR(SUM(W204:W208),"0")</f>
        <v>144</v>
      </c>
      <c r="X210" s="382">
        <f>IFERROR(SUM(X204:X208),"0")</f>
        <v>146.4</v>
      </c>
      <c r="Y210" s="37"/>
      <c r="Z210" s="383"/>
      <c r="AA210" s="383"/>
    </row>
    <row r="211" spans="1:67" ht="16.5" hidden="1" customHeight="1" x14ac:dyDescent="0.25">
      <c r="A211" s="422" t="s">
        <v>342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5"/>
      <c r="AA211" s="375"/>
    </row>
    <row r="212" spans="1:67" ht="14.25" hidden="1" customHeight="1" x14ac:dyDescent="0.25">
      <c r="A212" s="389" t="s">
        <v>113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19</v>
      </c>
      <c r="X216" s="381">
        <f t="shared" si="39"/>
        <v>23.2</v>
      </c>
      <c r="Y216" s="36">
        <f>IFERROR(IF(X216=0,"",ROUNDUP(X216/H216,0)*0.02175),"")</f>
        <v>4.3499999999999997E-2</v>
      </c>
      <c r="Z216" s="56"/>
      <c r="AA216" s="57"/>
      <c r="AE216" s="64"/>
      <c r="BB216" s="189" t="s">
        <v>1</v>
      </c>
      <c r="BL216" s="64">
        <f t="shared" si="40"/>
        <v>19.786206896551725</v>
      </c>
      <c r="BM216" s="64">
        <f t="shared" si="41"/>
        <v>24.159999999999997</v>
      </c>
      <c r="BN216" s="64">
        <f t="shared" si="42"/>
        <v>2.9248768472906403E-2</v>
      </c>
      <c r="BO216" s="64">
        <f t="shared" si="43"/>
        <v>3.5714285714285712E-2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0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38</v>
      </c>
      <c r="X220" s="381">
        <f t="shared" si="39"/>
        <v>40</v>
      </c>
      <c r="Y220" s="36">
        <f>IFERROR(IF(X220=0,"",ROUNDUP(X220/H220,0)*0.00937),"")</f>
        <v>9.3700000000000006E-2</v>
      </c>
      <c r="Z220" s="56"/>
      <c r="AA220" s="57"/>
      <c r="AE220" s="64"/>
      <c r="BB220" s="193" t="s">
        <v>1</v>
      </c>
      <c r="BL220" s="64">
        <f t="shared" si="40"/>
        <v>40.28</v>
      </c>
      <c r="BM220" s="64">
        <f t="shared" si="41"/>
        <v>42.400000000000006</v>
      </c>
      <c r="BN220" s="64">
        <f t="shared" si="42"/>
        <v>7.9166666666666663E-2</v>
      </c>
      <c r="BO220" s="64">
        <f t="shared" si="43"/>
        <v>8.3333333333333329E-2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404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405"/>
      <c r="O222" s="394" t="s">
        <v>70</v>
      </c>
      <c r="P222" s="395"/>
      <c r="Q222" s="395"/>
      <c r="R222" s="395"/>
      <c r="S222" s="395"/>
      <c r="T222" s="395"/>
      <c r="U222" s="39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11.137931034482758</v>
      </c>
      <c r="X222" s="382">
        <f>IFERROR(X213/H213,"0")+IFERROR(X214/H214,"0")+IFERROR(X215/H215,"0")+IFERROR(X216/H216,"0")+IFERROR(X217/H217,"0")+IFERROR(X218/H218,"0")+IFERROR(X219/H219,"0")+IFERROR(X220/H220,"0")+IFERROR(X221/H221,"0")</f>
        <v>12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0.13719999999999999</v>
      </c>
      <c r="Z222" s="383"/>
      <c r="AA222" s="383"/>
    </row>
    <row r="223" spans="1:67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405"/>
      <c r="O223" s="394" t="s">
        <v>70</v>
      </c>
      <c r="P223" s="395"/>
      <c r="Q223" s="395"/>
      <c r="R223" s="395"/>
      <c r="S223" s="395"/>
      <c r="T223" s="395"/>
      <c r="U223" s="396"/>
      <c r="V223" s="37" t="s">
        <v>66</v>
      </c>
      <c r="W223" s="382">
        <f>IFERROR(SUM(W213:W221),"0")</f>
        <v>57</v>
      </c>
      <c r="X223" s="382">
        <f>IFERROR(SUM(X213:X221),"0")</f>
        <v>63.2</v>
      </c>
      <c r="Y223" s="37"/>
      <c r="Z223" s="383"/>
      <c r="AA223" s="383"/>
    </row>
    <row r="224" spans="1:67" ht="14.25" hidden="1" customHeight="1" x14ac:dyDescent="0.25">
      <c r="A224" s="389" t="s">
        <v>61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04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405"/>
      <c r="O227" s="394" t="s">
        <v>70</v>
      </c>
      <c r="P227" s="395"/>
      <c r="Q227" s="395"/>
      <c r="R227" s="395"/>
      <c r="S227" s="395"/>
      <c r="T227" s="395"/>
      <c r="U227" s="39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405"/>
      <c r="O228" s="394" t="s">
        <v>70</v>
      </c>
      <c r="P228" s="395"/>
      <c r="Q228" s="395"/>
      <c r="R228" s="395"/>
      <c r="S228" s="395"/>
      <c r="T228" s="395"/>
      <c r="U228" s="39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2" t="s">
        <v>365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75"/>
      <c r="AA229" s="375"/>
    </row>
    <row r="230" spans="1:67" ht="14.25" hidden="1" customHeight="1" x14ac:dyDescent="0.25">
      <c r="A230" s="389" t="s">
        <v>113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76"/>
      <c r="AA230" s="376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7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3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20</v>
      </c>
      <c r="X235" s="381">
        <f t="shared" si="44"/>
        <v>20</v>
      </c>
      <c r="Y235" s="36">
        <f>IFERROR(IF(X235=0,"",ROUNDUP(X235/H235,0)*0.00937),"")</f>
        <v>4.6850000000000003E-2</v>
      </c>
      <c r="Z235" s="56"/>
      <c r="AA235" s="57"/>
      <c r="AE235" s="64"/>
      <c r="BB235" s="201" t="s">
        <v>1</v>
      </c>
      <c r="BL235" s="64">
        <f t="shared" si="45"/>
        <v>21.200000000000003</v>
      </c>
      <c r="BM235" s="64">
        <f t="shared" si="46"/>
        <v>21.200000000000003</v>
      </c>
      <c r="BN235" s="64">
        <f t="shared" si="47"/>
        <v>4.1666666666666664E-2</v>
      </c>
      <c r="BO235" s="64">
        <f t="shared" si="48"/>
        <v>4.1666666666666664E-2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4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404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405"/>
      <c r="O239" s="394" t="s">
        <v>70</v>
      </c>
      <c r="P239" s="395"/>
      <c r="Q239" s="395"/>
      <c r="R239" s="395"/>
      <c r="S239" s="395"/>
      <c r="T239" s="395"/>
      <c r="U239" s="39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5</v>
      </c>
      <c r="X239" s="382">
        <f>IFERROR(X231/H231,"0")+IFERROR(X232/H232,"0")+IFERROR(X233/H233,"0")+IFERROR(X234/H234,"0")+IFERROR(X235/H235,"0")+IFERROR(X236/H236,"0")+IFERROR(X237/H237,"0")+IFERROR(X238/H238,"0")</f>
        <v>5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4.6850000000000003E-2</v>
      </c>
      <c r="Z239" s="383"/>
      <c r="AA239" s="383"/>
    </row>
    <row r="240" spans="1:67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405"/>
      <c r="O240" s="394" t="s">
        <v>70</v>
      </c>
      <c r="P240" s="395"/>
      <c r="Q240" s="395"/>
      <c r="R240" s="395"/>
      <c r="S240" s="395"/>
      <c r="T240" s="395"/>
      <c r="U240" s="396"/>
      <c r="V240" s="37" t="s">
        <v>66</v>
      </c>
      <c r="W240" s="382">
        <f>IFERROR(SUM(W231:W238),"0")</f>
        <v>20</v>
      </c>
      <c r="X240" s="382">
        <f>IFERROR(SUM(X231:X238),"0")</f>
        <v>20</v>
      </c>
      <c r="Y240" s="37"/>
      <c r="Z240" s="383"/>
      <c r="AA240" s="383"/>
    </row>
    <row r="241" spans="1:67" ht="16.5" hidden="1" customHeight="1" x14ac:dyDescent="0.25">
      <c r="A241" s="422" t="s">
        <v>383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75"/>
      <c r="AA241" s="375"/>
    </row>
    <row r="242" spans="1:67" ht="14.25" hidden="1" customHeight="1" x14ac:dyDescent="0.25">
      <c r="A242" s="389" t="s">
        <v>113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2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8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59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4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14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404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405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0"/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405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2" t="s">
        <v>400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75"/>
      <c r="AA250" s="375"/>
    </row>
    <row r="251" spans="1:67" ht="14.25" hidden="1" customHeight="1" x14ac:dyDescent="0.25">
      <c r="A251" s="389" t="s">
        <v>113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3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4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4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404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405"/>
      <c r="O261" s="394" t="s">
        <v>70</v>
      </c>
      <c r="P261" s="395"/>
      <c r="Q261" s="395"/>
      <c r="R261" s="395"/>
      <c r="S261" s="395"/>
      <c r="T261" s="395"/>
      <c r="U261" s="39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405"/>
      <c r="O262" s="394" t="s">
        <v>70</v>
      </c>
      <c r="P262" s="395"/>
      <c r="Q262" s="395"/>
      <c r="R262" s="395"/>
      <c r="S262" s="395"/>
      <c r="T262" s="395"/>
      <c r="U262" s="39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89" t="s">
        <v>61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76"/>
      <c r="AA263" s="376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404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405"/>
      <c r="O267" s="394" t="s">
        <v>70</v>
      </c>
      <c r="P267" s="395"/>
      <c r="Q267" s="395"/>
      <c r="R267" s="395"/>
      <c r="S267" s="395"/>
      <c r="T267" s="395"/>
      <c r="U267" s="39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0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405"/>
      <c r="O268" s="394" t="s">
        <v>70</v>
      </c>
      <c r="P268" s="395"/>
      <c r="Q268" s="395"/>
      <c r="R268" s="395"/>
      <c r="S268" s="395"/>
      <c r="T268" s="395"/>
      <c r="U268" s="39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389" t="s">
        <v>72</v>
      </c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  <c r="X269" s="390"/>
      <c r="Y269" s="390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404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0"/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405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89" t="s">
        <v>213</v>
      </c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0"/>
      <c r="P279" s="390"/>
      <c r="Q279" s="390"/>
      <c r="R279" s="390"/>
      <c r="S279" s="390"/>
      <c r="T279" s="390"/>
      <c r="U279" s="390"/>
      <c r="V279" s="390"/>
      <c r="W279" s="390"/>
      <c r="X279" s="390"/>
      <c r="Y279" s="390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230</v>
      </c>
      <c r="X280" s="381">
        <f>IFERROR(IF(W280="",0,CEILING((W280/$H280),1)*$H280),"")</f>
        <v>235.20000000000002</v>
      </c>
      <c r="Y280" s="36">
        <f>IFERROR(IF(X280=0,"",ROUNDUP(X280/H280,0)*0.02175),"")</f>
        <v>0.60899999999999999</v>
      </c>
      <c r="Z280" s="56"/>
      <c r="AA280" s="57"/>
      <c r="AE280" s="64"/>
      <c r="BB280" s="229" t="s">
        <v>1</v>
      </c>
      <c r="BL280" s="64">
        <f>IFERROR(W280*I280/H280,"0")</f>
        <v>245.44285714285715</v>
      </c>
      <c r="BM280" s="64">
        <f>IFERROR(X280*I280/H280,"0")</f>
        <v>250.99200000000002</v>
      </c>
      <c r="BN280" s="64">
        <f>IFERROR(1/J280*(W280/H280),"0")</f>
        <v>0.48894557823129248</v>
      </c>
      <c r="BO280" s="64">
        <f>IFERROR(1/J280*(X280/H280),"0")</f>
        <v>0.5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109</v>
      </c>
      <c r="X281" s="381">
        <f>IFERROR(IF(W281="",0,CEILING((W281/$H281),1)*$H281),"")</f>
        <v>109.2</v>
      </c>
      <c r="Y281" s="36">
        <f>IFERROR(IF(X281=0,"",ROUNDUP(X281/H281,0)*0.02175),"")</f>
        <v>0.30449999999999999</v>
      </c>
      <c r="Z281" s="56"/>
      <c r="AA281" s="57"/>
      <c r="AE281" s="64"/>
      <c r="BB281" s="230" t="s">
        <v>1</v>
      </c>
      <c r="BL281" s="64">
        <f>IFERROR(W281*I281/H281,"0")</f>
        <v>116.88153846153847</v>
      </c>
      <c r="BM281" s="64">
        <f>IFERROR(X281*I281/H281,"0")</f>
        <v>117.09600000000002</v>
      </c>
      <c r="BN281" s="64">
        <f>IFERROR(1/J281*(W281/H281),"0")</f>
        <v>0.24954212454212454</v>
      </c>
      <c r="BO281" s="64">
        <f>IFERROR(1/J281*(X281/H281),"0")</f>
        <v>0.25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4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82">
        <f>IFERROR(W280/H280,"0")+IFERROR(W281/H281,"0")+IFERROR(W282/H282,"0")</f>
        <v>41.355311355311358</v>
      </c>
      <c r="X283" s="382">
        <f>IFERROR(X280/H280,"0")+IFERROR(X281/H281,"0")+IFERROR(X282/H282,"0")</f>
        <v>42</v>
      </c>
      <c r="Y283" s="382">
        <f>IFERROR(IF(Y280="",0,Y280),"0")+IFERROR(IF(Y281="",0,Y281),"0")+IFERROR(IF(Y282="",0,Y282),"0")</f>
        <v>0.91349999999999998</v>
      </c>
      <c r="Z283" s="383"/>
      <c r="AA283" s="383"/>
    </row>
    <row r="284" spans="1:67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405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82">
        <f>IFERROR(SUM(W280:W282),"0")</f>
        <v>339</v>
      </c>
      <c r="X284" s="382">
        <f>IFERROR(SUM(X280:X282),"0")</f>
        <v>344.40000000000003</v>
      </c>
      <c r="Y284" s="37"/>
      <c r="Z284" s="383"/>
      <c r="AA284" s="383"/>
    </row>
    <row r="285" spans="1:67" ht="14.25" hidden="1" customHeight="1" x14ac:dyDescent="0.25">
      <c r="A285" s="389" t="s">
        <v>91</v>
      </c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0"/>
      <c r="P285" s="390"/>
      <c r="Q285" s="390"/>
      <c r="R285" s="390"/>
      <c r="S285" s="390"/>
      <c r="T285" s="390"/>
      <c r="U285" s="390"/>
      <c r="V285" s="390"/>
      <c r="W285" s="390"/>
      <c r="X285" s="390"/>
      <c r="Y285" s="390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49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4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12</v>
      </c>
      <c r="X288" s="381">
        <f>IFERROR(IF(W288="",0,CEILING((W288/$H288),1)*$H288),"")</f>
        <v>12.75</v>
      </c>
      <c r="Y288" s="36">
        <f>IFERROR(IF(X288=0,"",ROUNDUP(X288/H288,0)*0.00753),"")</f>
        <v>3.7650000000000003E-2</v>
      </c>
      <c r="Z288" s="56"/>
      <c r="AA288" s="57"/>
      <c r="AE288" s="64"/>
      <c r="BB288" s="234" t="s">
        <v>1</v>
      </c>
      <c r="BL288" s="64">
        <f>IFERROR(W288*I288/H288,"0")</f>
        <v>13.647058823529411</v>
      </c>
      <c r="BM288" s="64">
        <f>IFERROR(X288*I288/H288,"0")</f>
        <v>14.500000000000002</v>
      </c>
      <c r="BN288" s="64">
        <f>IFERROR(1/J288*(W288/H288),"0")</f>
        <v>3.0165912518853696E-2</v>
      </c>
      <c r="BO288" s="64">
        <f>IFERROR(1/J288*(X288/H288),"0")</f>
        <v>3.2051282051282048E-2</v>
      </c>
    </row>
    <row r="289" spans="1:67" x14ac:dyDescent="0.2">
      <c r="A289" s="404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82">
        <f>IFERROR(W286/H286,"0")+IFERROR(W287/H287,"0")+IFERROR(W288/H288,"0")</f>
        <v>4.7058823529411766</v>
      </c>
      <c r="X289" s="382">
        <f>IFERROR(X286/H286,"0")+IFERROR(X287/H287,"0")+IFERROR(X288/H288,"0")</f>
        <v>5</v>
      </c>
      <c r="Y289" s="382">
        <f>IFERROR(IF(Y286="",0,Y286),"0")+IFERROR(IF(Y287="",0,Y287),"0")+IFERROR(IF(Y288="",0,Y288),"0")</f>
        <v>3.7650000000000003E-2</v>
      </c>
      <c r="Z289" s="383"/>
      <c r="AA289" s="383"/>
    </row>
    <row r="290" spans="1:67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405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82">
        <f>IFERROR(SUM(W286:W288),"0")</f>
        <v>12</v>
      </c>
      <c r="X290" s="382">
        <f>IFERROR(SUM(X286:X288),"0")</f>
        <v>12.75</v>
      </c>
      <c r="Y290" s="37"/>
      <c r="Z290" s="383"/>
      <c r="AA290" s="383"/>
    </row>
    <row r="291" spans="1:67" ht="14.25" hidden="1" customHeight="1" x14ac:dyDescent="0.25">
      <c r="A291" s="389" t="s">
        <v>459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404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405"/>
      <c r="O295" s="394" t="s">
        <v>70</v>
      </c>
      <c r="P295" s="395"/>
      <c r="Q295" s="395"/>
      <c r="R295" s="395"/>
      <c r="S295" s="395"/>
      <c r="T295" s="395"/>
      <c r="U295" s="39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405"/>
      <c r="O296" s="394" t="s">
        <v>70</v>
      </c>
      <c r="P296" s="395"/>
      <c r="Q296" s="395"/>
      <c r="R296" s="395"/>
      <c r="S296" s="395"/>
      <c r="T296" s="395"/>
      <c r="U296" s="39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2" t="s">
        <v>468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75"/>
      <c r="AA297" s="375"/>
    </row>
    <row r="298" spans="1:67" ht="14.25" hidden="1" customHeight="1" x14ac:dyDescent="0.25">
      <c r="A298" s="389" t="s">
        <v>113</v>
      </c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0"/>
      <c r="W298" s="390"/>
      <c r="X298" s="390"/>
      <c r="Y298" s="390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404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405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89" t="s">
        <v>61</v>
      </c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0"/>
      <c r="P302" s="390"/>
      <c r="Q302" s="390"/>
      <c r="R302" s="390"/>
      <c r="S302" s="390"/>
      <c r="T302" s="390"/>
      <c r="U302" s="390"/>
      <c r="V302" s="390"/>
      <c r="W302" s="390"/>
      <c r="X302" s="390"/>
      <c r="Y302" s="390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394" t="s">
        <v>70</v>
      </c>
      <c r="P304" s="395"/>
      <c r="Q304" s="395"/>
      <c r="R304" s="395"/>
      <c r="S304" s="395"/>
      <c r="T304" s="395"/>
      <c r="U304" s="39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394" t="s">
        <v>70</v>
      </c>
      <c r="P305" s="395"/>
      <c r="Q305" s="395"/>
      <c r="R305" s="395"/>
      <c r="S305" s="395"/>
      <c r="T305" s="395"/>
      <c r="U305" s="39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2" t="s">
        <v>473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5"/>
      <c r="AA306" s="375"/>
    </row>
    <row r="307" spans="1:67" ht="14.25" hidden="1" customHeight="1" x14ac:dyDescent="0.25">
      <c r="A307" s="389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6"/>
      <c r="AA307" s="376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394" t="s">
        <v>70</v>
      </c>
      <c r="P309" s="395"/>
      <c r="Q309" s="395"/>
      <c r="R309" s="395"/>
      <c r="S309" s="395"/>
      <c r="T309" s="395"/>
      <c r="U309" s="39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394" t="s">
        <v>70</v>
      </c>
      <c r="P310" s="395"/>
      <c r="Q310" s="395"/>
      <c r="R310" s="395"/>
      <c r="S310" s="395"/>
      <c r="T310" s="395"/>
      <c r="U310" s="39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389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394" t="s">
        <v>70</v>
      </c>
      <c r="P315" s="395"/>
      <c r="Q315" s="395"/>
      <c r="R315" s="395"/>
      <c r="S315" s="395"/>
      <c r="T315" s="395"/>
      <c r="U315" s="39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394" t="s">
        <v>70</v>
      </c>
      <c r="P316" s="395"/>
      <c r="Q316" s="395"/>
      <c r="R316" s="395"/>
      <c r="S316" s="395"/>
      <c r="T316" s="395"/>
      <c r="U316" s="39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89" t="s">
        <v>91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6"/>
      <c r="AA317" s="376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394" t="s">
        <v>70</v>
      </c>
      <c r="P319" s="395"/>
      <c r="Q319" s="395"/>
      <c r="R319" s="395"/>
      <c r="S319" s="395"/>
      <c r="T319" s="395"/>
      <c r="U319" s="39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394" t="s">
        <v>70</v>
      </c>
      <c r="P320" s="395"/>
      <c r="Q320" s="395"/>
      <c r="R320" s="395"/>
      <c r="S320" s="395"/>
      <c r="T320" s="395"/>
      <c r="U320" s="39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0" t="s">
        <v>484</v>
      </c>
      <c r="B321" s="461"/>
      <c r="C321" s="461"/>
      <c r="D321" s="461"/>
      <c r="E321" s="461"/>
      <c r="F321" s="461"/>
      <c r="G321" s="461"/>
      <c r="H321" s="461"/>
      <c r="I321" s="461"/>
      <c r="J321" s="461"/>
      <c r="K321" s="461"/>
      <c r="L321" s="461"/>
      <c r="M321" s="461"/>
      <c r="N321" s="461"/>
      <c r="O321" s="461"/>
      <c r="P321" s="461"/>
      <c r="Q321" s="461"/>
      <c r="R321" s="461"/>
      <c r="S321" s="461"/>
      <c r="T321" s="461"/>
      <c r="U321" s="461"/>
      <c r="V321" s="461"/>
      <c r="W321" s="461"/>
      <c r="X321" s="461"/>
      <c r="Y321" s="461"/>
      <c r="Z321" s="48"/>
      <c r="AA321" s="48"/>
    </row>
    <row r="322" spans="1:67" ht="16.5" hidden="1" customHeight="1" x14ac:dyDescent="0.25">
      <c r="A322" s="422" t="s">
        <v>485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0"/>
      <c r="P322" s="390"/>
      <c r="Q322" s="390"/>
      <c r="R322" s="390"/>
      <c r="S322" s="390"/>
      <c r="T322" s="390"/>
      <c r="U322" s="390"/>
      <c r="V322" s="390"/>
      <c r="W322" s="390"/>
      <c r="X322" s="390"/>
      <c r="Y322" s="390"/>
      <c r="Z322" s="375"/>
      <c r="AA322" s="375"/>
    </row>
    <row r="323" spans="1:67" ht="14.25" hidden="1" customHeight="1" x14ac:dyDescent="0.25">
      <c r="A323" s="389" t="s">
        <v>113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1280</v>
      </c>
      <c r="X326" s="381">
        <f t="shared" si="59"/>
        <v>1290</v>
      </c>
      <c r="Y326" s="36">
        <f>IFERROR(IF(X326=0,"",ROUNDUP(X326/H326,0)*0.02175),"")</f>
        <v>1.8704999999999998</v>
      </c>
      <c r="Z326" s="56"/>
      <c r="AA326" s="57"/>
      <c r="AE326" s="64"/>
      <c r="BB326" s="247" t="s">
        <v>1</v>
      </c>
      <c r="BL326" s="64">
        <f t="shared" si="60"/>
        <v>1320.96</v>
      </c>
      <c r="BM326" s="64">
        <f t="shared" si="61"/>
        <v>1331.28</v>
      </c>
      <c r="BN326" s="64">
        <f t="shared" si="62"/>
        <v>1.7777777777777777</v>
      </c>
      <c r="BO326" s="64">
        <f t="shared" si="63"/>
        <v>1.7916666666666665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1085</v>
      </c>
      <c r="X328" s="381">
        <f t="shared" si="59"/>
        <v>1095</v>
      </c>
      <c r="Y328" s="36">
        <f>IFERROR(IF(X328=0,"",ROUNDUP(X328/H328,0)*0.02175),"")</f>
        <v>1.58775</v>
      </c>
      <c r="Z328" s="56"/>
      <c r="AA328" s="57"/>
      <c r="AE328" s="64"/>
      <c r="BB328" s="249" t="s">
        <v>1</v>
      </c>
      <c r="BL328" s="64">
        <f t="shared" si="60"/>
        <v>1119.72</v>
      </c>
      <c r="BM328" s="64">
        <f t="shared" si="61"/>
        <v>1130.0400000000002</v>
      </c>
      <c r="BN328" s="64">
        <f t="shared" si="62"/>
        <v>1.5069444444444442</v>
      </c>
      <c r="BO328" s="64">
        <f t="shared" si="63"/>
        <v>1.5208333333333333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854</v>
      </c>
      <c r="X330" s="381">
        <f t="shared" si="59"/>
        <v>855</v>
      </c>
      <c r="Y330" s="36">
        <f>IFERROR(IF(X330=0,"",ROUNDUP(X330/H330,0)*0.02175),"")</f>
        <v>1.2397499999999999</v>
      </c>
      <c r="Z330" s="56"/>
      <c r="AA330" s="57"/>
      <c r="AE330" s="64"/>
      <c r="BB330" s="251" t="s">
        <v>1</v>
      </c>
      <c r="BL330" s="64">
        <f t="shared" si="60"/>
        <v>881.32799999999997</v>
      </c>
      <c r="BM330" s="64">
        <f t="shared" si="61"/>
        <v>882.36</v>
      </c>
      <c r="BN330" s="64">
        <f t="shared" si="62"/>
        <v>1.1861111111111109</v>
      </c>
      <c r="BO330" s="64">
        <f t="shared" si="63"/>
        <v>1.1875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3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404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405"/>
      <c r="O336" s="394" t="s">
        <v>70</v>
      </c>
      <c r="P336" s="395"/>
      <c r="Q336" s="395"/>
      <c r="R336" s="395"/>
      <c r="S336" s="395"/>
      <c r="T336" s="395"/>
      <c r="U336" s="39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214.6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216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4.6979999999999995</v>
      </c>
      <c r="Z336" s="383"/>
      <c r="AA336" s="383"/>
    </row>
    <row r="337" spans="1:67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394" t="s">
        <v>70</v>
      </c>
      <c r="P337" s="395"/>
      <c r="Q337" s="395"/>
      <c r="R337" s="395"/>
      <c r="S337" s="395"/>
      <c r="T337" s="395"/>
      <c r="U337" s="396"/>
      <c r="V337" s="37" t="s">
        <v>66</v>
      </c>
      <c r="W337" s="382">
        <f>IFERROR(SUM(W324:W335),"0")</f>
        <v>3219</v>
      </c>
      <c r="X337" s="382">
        <f>IFERROR(SUM(X324:X335),"0")</f>
        <v>3240</v>
      </c>
      <c r="Y337" s="37"/>
      <c r="Z337" s="383"/>
      <c r="AA337" s="383"/>
    </row>
    <row r="338" spans="1:67" ht="14.25" hidden="1" customHeight="1" x14ac:dyDescent="0.25">
      <c r="A338" s="389" t="s">
        <v>105</v>
      </c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0"/>
      <c r="P338" s="390"/>
      <c r="Q338" s="390"/>
      <c r="R338" s="390"/>
      <c r="S338" s="390"/>
      <c r="T338" s="390"/>
      <c r="U338" s="390"/>
      <c r="V338" s="390"/>
      <c r="W338" s="390"/>
      <c r="X338" s="390"/>
      <c r="Y338" s="390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354</v>
      </c>
      <c r="X339" s="381">
        <f>IFERROR(IF(W339="",0,CEILING((W339/$H339),1)*$H339),"")</f>
        <v>360</v>
      </c>
      <c r="Y339" s="36">
        <f>IFERROR(IF(X339=0,"",ROUNDUP(X339/H339,0)*0.02175),"")</f>
        <v>0.52200000000000002</v>
      </c>
      <c r="Z339" s="56"/>
      <c r="AA339" s="57"/>
      <c r="AE339" s="64"/>
      <c r="BB339" s="257" t="s">
        <v>1</v>
      </c>
      <c r="BL339" s="64">
        <f>IFERROR(W339*I339/H339,"0")</f>
        <v>365.32800000000003</v>
      </c>
      <c r="BM339" s="64">
        <f>IFERROR(X339*I339/H339,"0")</f>
        <v>371.52000000000004</v>
      </c>
      <c r="BN339" s="64">
        <f>IFERROR(1/J339*(W339/H339),"0")</f>
        <v>0.4916666666666667</v>
      </c>
      <c r="BO339" s="64">
        <f>IFERROR(1/J339*(X339/H339),"0")</f>
        <v>0.5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404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405"/>
      <c r="O341" s="394" t="s">
        <v>70</v>
      </c>
      <c r="P341" s="395"/>
      <c r="Q341" s="395"/>
      <c r="R341" s="395"/>
      <c r="S341" s="395"/>
      <c r="T341" s="395"/>
      <c r="U341" s="396"/>
      <c r="V341" s="37" t="s">
        <v>71</v>
      </c>
      <c r="W341" s="382">
        <f>IFERROR(W339/H339,"0")+IFERROR(W340/H340,"0")</f>
        <v>23.6</v>
      </c>
      <c r="X341" s="382">
        <f>IFERROR(X339/H339,"0")+IFERROR(X340/H340,"0")</f>
        <v>24</v>
      </c>
      <c r="Y341" s="382">
        <f>IFERROR(IF(Y339="",0,Y339),"0")+IFERROR(IF(Y340="",0,Y340),"0")</f>
        <v>0.52200000000000002</v>
      </c>
      <c r="Z341" s="383"/>
      <c r="AA341" s="383"/>
    </row>
    <row r="342" spans="1:67" x14ac:dyDescent="0.2">
      <c r="A342" s="390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L342" s="390"/>
      <c r="M342" s="390"/>
      <c r="N342" s="405"/>
      <c r="O342" s="394" t="s">
        <v>70</v>
      </c>
      <c r="P342" s="395"/>
      <c r="Q342" s="395"/>
      <c r="R342" s="395"/>
      <c r="S342" s="395"/>
      <c r="T342" s="395"/>
      <c r="U342" s="396"/>
      <c r="V342" s="37" t="s">
        <v>66</v>
      </c>
      <c r="W342" s="382">
        <f>IFERROR(SUM(W339:W340),"0")</f>
        <v>354</v>
      </c>
      <c r="X342" s="382">
        <f>IFERROR(SUM(X339:X340),"0")</f>
        <v>360</v>
      </c>
      <c r="Y342" s="37"/>
      <c r="Z342" s="383"/>
      <c r="AA342" s="383"/>
    </row>
    <row r="343" spans="1:67" ht="14.25" hidden="1" customHeight="1" x14ac:dyDescent="0.25">
      <c r="A343" s="389" t="s">
        <v>72</v>
      </c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0"/>
      <c r="U343" s="390"/>
      <c r="V343" s="390"/>
      <c r="W343" s="390"/>
      <c r="X343" s="390"/>
      <c r="Y343" s="390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28</v>
      </c>
      <c r="X346" s="381">
        <f>IFERROR(IF(W346="",0,CEILING((W346/$H346),1)*$H346),"")</f>
        <v>31.2</v>
      </c>
      <c r="Y346" s="36">
        <f>IFERROR(IF(X346=0,"",ROUNDUP(X346/H346,0)*0.02175),"")</f>
        <v>8.6999999999999994E-2</v>
      </c>
      <c r="Z346" s="56"/>
      <c r="AA346" s="57"/>
      <c r="AE346" s="64"/>
      <c r="BB346" s="261" t="s">
        <v>1</v>
      </c>
      <c r="BL346" s="64">
        <f>IFERROR(W346*I346/H346,"0")</f>
        <v>30.024615384615387</v>
      </c>
      <c r="BM346" s="64">
        <f>IFERROR(X346*I346/H346,"0")</f>
        <v>33.456000000000003</v>
      </c>
      <c r="BN346" s="64">
        <f>IFERROR(1/J346*(W346/H346),"0")</f>
        <v>6.4102564102564097E-2</v>
      </c>
      <c r="BO346" s="64">
        <f>IFERROR(1/J346*(X346/H346),"0")</f>
        <v>7.1428571428571425E-2</v>
      </c>
    </row>
    <row r="347" spans="1:67" x14ac:dyDescent="0.2">
      <c r="A347" s="404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405"/>
      <c r="O347" s="394" t="s">
        <v>70</v>
      </c>
      <c r="P347" s="395"/>
      <c r="Q347" s="395"/>
      <c r="R347" s="395"/>
      <c r="S347" s="395"/>
      <c r="T347" s="395"/>
      <c r="U347" s="396"/>
      <c r="V347" s="37" t="s">
        <v>71</v>
      </c>
      <c r="W347" s="382">
        <f>IFERROR(W344/H344,"0")+IFERROR(W345/H345,"0")+IFERROR(W346/H346,"0")</f>
        <v>3.5897435897435899</v>
      </c>
      <c r="X347" s="382">
        <f>IFERROR(X344/H344,"0")+IFERROR(X345/H345,"0")+IFERROR(X346/H346,"0")</f>
        <v>4</v>
      </c>
      <c r="Y347" s="382">
        <f>IFERROR(IF(Y344="",0,Y344),"0")+IFERROR(IF(Y345="",0,Y345),"0")+IFERROR(IF(Y346="",0,Y346),"0")</f>
        <v>8.6999999999999994E-2</v>
      </c>
      <c r="Z347" s="383"/>
      <c r="AA347" s="383"/>
    </row>
    <row r="348" spans="1:67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405"/>
      <c r="O348" s="394" t="s">
        <v>70</v>
      </c>
      <c r="P348" s="395"/>
      <c r="Q348" s="395"/>
      <c r="R348" s="395"/>
      <c r="S348" s="395"/>
      <c r="T348" s="395"/>
      <c r="U348" s="396"/>
      <c r="V348" s="37" t="s">
        <v>66</v>
      </c>
      <c r="W348" s="382">
        <f>IFERROR(SUM(W344:W346),"0")</f>
        <v>28</v>
      </c>
      <c r="X348" s="382">
        <f>IFERROR(SUM(X344:X346),"0")</f>
        <v>31.2</v>
      </c>
      <c r="Y348" s="37"/>
      <c r="Z348" s="383"/>
      <c r="AA348" s="383"/>
    </row>
    <row r="349" spans="1:67" ht="14.25" hidden="1" customHeight="1" x14ac:dyDescent="0.25">
      <c r="A349" s="389" t="s">
        <v>213</v>
      </c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0"/>
      <c r="P349" s="390"/>
      <c r="Q349" s="390"/>
      <c r="R349" s="390"/>
      <c r="S349" s="390"/>
      <c r="T349" s="390"/>
      <c r="U349" s="390"/>
      <c r="V349" s="390"/>
      <c r="W349" s="390"/>
      <c r="X349" s="390"/>
      <c r="Y349" s="390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188</v>
      </c>
      <c r="X350" s="381">
        <f>IFERROR(IF(W350="",0,CEILING((W350/$H350),1)*$H350),"")</f>
        <v>195</v>
      </c>
      <c r="Y350" s="36">
        <f>IFERROR(IF(X350=0,"",ROUNDUP(X350/H350,0)*0.02175),"")</f>
        <v>0.54374999999999996</v>
      </c>
      <c r="Z350" s="56"/>
      <c r="AA350" s="57"/>
      <c r="AE350" s="64"/>
      <c r="BB350" s="262" t="s">
        <v>1</v>
      </c>
      <c r="BL350" s="64">
        <f>IFERROR(W350*I350/H350,"0")</f>
        <v>201.59384615384619</v>
      </c>
      <c r="BM350" s="64">
        <f>IFERROR(X350*I350/H350,"0")</f>
        <v>209.10000000000002</v>
      </c>
      <c r="BN350" s="64">
        <f>IFERROR(1/J350*(W350/H350),"0")</f>
        <v>0.43040293040293037</v>
      </c>
      <c r="BO350" s="64">
        <f>IFERROR(1/J350*(X350/H350),"0")</f>
        <v>0.4464285714285714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04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405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82">
        <f>IFERROR(W350/H350,"0")+IFERROR(W351/H351,"0")</f>
        <v>24.102564102564102</v>
      </c>
      <c r="X352" s="382">
        <f>IFERROR(X350/H350,"0")+IFERROR(X351/H351,"0")</f>
        <v>25</v>
      </c>
      <c r="Y352" s="382">
        <f>IFERROR(IF(Y350="",0,Y350),"0")+IFERROR(IF(Y351="",0,Y351),"0")</f>
        <v>0.54374999999999996</v>
      </c>
      <c r="Z352" s="383"/>
      <c r="AA352" s="383"/>
    </row>
    <row r="353" spans="1:67" x14ac:dyDescent="0.2">
      <c r="A353" s="390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405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82">
        <f>IFERROR(SUM(W350:W351),"0")</f>
        <v>188</v>
      </c>
      <c r="X353" s="382">
        <f>IFERROR(SUM(X350:X351),"0")</f>
        <v>195</v>
      </c>
      <c r="Y353" s="37"/>
      <c r="Z353" s="383"/>
      <c r="AA353" s="383"/>
    </row>
    <row r="354" spans="1:67" ht="16.5" hidden="1" customHeight="1" x14ac:dyDescent="0.25">
      <c r="A354" s="422" t="s">
        <v>519</v>
      </c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390"/>
      <c r="O354" s="390"/>
      <c r="P354" s="390"/>
      <c r="Q354" s="390"/>
      <c r="R354" s="390"/>
      <c r="S354" s="390"/>
      <c r="T354" s="390"/>
      <c r="U354" s="390"/>
      <c r="V354" s="390"/>
      <c r="W354" s="390"/>
      <c r="X354" s="390"/>
      <c r="Y354" s="390"/>
      <c r="Z354" s="375"/>
      <c r="AA354" s="375"/>
    </row>
    <row r="355" spans="1:67" ht="14.25" hidden="1" customHeight="1" x14ac:dyDescent="0.25">
      <c r="A355" s="389" t="s">
        <v>113</v>
      </c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0"/>
      <c r="P355" s="390"/>
      <c r="Q355" s="390"/>
      <c r="R355" s="390"/>
      <c r="S355" s="390"/>
      <c r="T355" s="390"/>
      <c r="U355" s="390"/>
      <c r="V355" s="390"/>
      <c r="W355" s="390"/>
      <c r="X355" s="390"/>
      <c r="Y355" s="390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04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L358" s="390"/>
      <c r="M358" s="390"/>
      <c r="N358" s="405"/>
      <c r="O358" s="394" t="s">
        <v>70</v>
      </c>
      <c r="P358" s="395"/>
      <c r="Q358" s="395"/>
      <c r="R358" s="395"/>
      <c r="S358" s="395"/>
      <c r="T358" s="395"/>
      <c r="U358" s="39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0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L359" s="390"/>
      <c r="M359" s="390"/>
      <c r="N359" s="405"/>
      <c r="O359" s="394" t="s">
        <v>70</v>
      </c>
      <c r="P359" s="395"/>
      <c r="Q359" s="395"/>
      <c r="R359" s="395"/>
      <c r="S359" s="395"/>
      <c r="T359" s="395"/>
      <c r="U359" s="39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89" t="s">
        <v>61</v>
      </c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L360" s="390"/>
      <c r="M360" s="390"/>
      <c r="N360" s="390"/>
      <c r="O360" s="390"/>
      <c r="P360" s="390"/>
      <c r="Q360" s="390"/>
      <c r="R360" s="390"/>
      <c r="S360" s="390"/>
      <c r="T360" s="390"/>
      <c r="U360" s="390"/>
      <c r="V360" s="390"/>
      <c r="W360" s="390"/>
      <c r="X360" s="390"/>
      <c r="Y360" s="390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04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394" t="s">
        <v>70</v>
      </c>
      <c r="P364" s="395"/>
      <c r="Q364" s="395"/>
      <c r="R364" s="395"/>
      <c r="S364" s="395"/>
      <c r="T364" s="395"/>
      <c r="U364" s="39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0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405"/>
      <c r="O365" s="394" t="s">
        <v>70</v>
      </c>
      <c r="P365" s="395"/>
      <c r="Q365" s="395"/>
      <c r="R365" s="395"/>
      <c r="S365" s="395"/>
      <c r="T365" s="395"/>
      <c r="U365" s="39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89" t="s">
        <v>72</v>
      </c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L366" s="390"/>
      <c r="M366" s="390"/>
      <c r="N366" s="390"/>
      <c r="O366" s="390"/>
      <c r="P366" s="390"/>
      <c r="Q366" s="390"/>
      <c r="R366" s="390"/>
      <c r="S366" s="390"/>
      <c r="T366" s="390"/>
      <c r="U366" s="390"/>
      <c r="V366" s="390"/>
      <c r="W366" s="390"/>
      <c r="X366" s="390"/>
      <c r="Y366" s="390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238</v>
      </c>
      <c r="X367" s="381">
        <f>IFERROR(IF(W367="",0,CEILING((W367/$H367),1)*$H367),"")</f>
        <v>241.79999999999998</v>
      </c>
      <c r="Y367" s="36">
        <f>IFERROR(IF(X367=0,"",ROUNDUP(X367/H367,0)*0.02175),"")</f>
        <v>0.6742499999999999</v>
      </c>
      <c r="Z367" s="56"/>
      <c r="AA367" s="57"/>
      <c r="AE367" s="64"/>
      <c r="BB367" s="269" t="s">
        <v>1</v>
      </c>
      <c r="BL367" s="64">
        <f>IFERROR(W367*I367/H367,"0")</f>
        <v>255.2092307692308</v>
      </c>
      <c r="BM367" s="64">
        <f>IFERROR(X367*I367/H367,"0")</f>
        <v>259.28400000000005</v>
      </c>
      <c r="BN367" s="64">
        <f>IFERROR(1/J367*(W367/H367),"0")</f>
        <v>0.54487179487179482</v>
      </c>
      <c r="BO367" s="64">
        <f>IFERROR(1/J367*(X367/H367),"0")</f>
        <v>0.55357142857142849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04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L372" s="390"/>
      <c r="M372" s="390"/>
      <c r="N372" s="405"/>
      <c r="O372" s="394" t="s">
        <v>70</v>
      </c>
      <c r="P372" s="395"/>
      <c r="Q372" s="395"/>
      <c r="R372" s="395"/>
      <c r="S372" s="395"/>
      <c r="T372" s="395"/>
      <c r="U372" s="396"/>
      <c r="V372" s="37" t="s">
        <v>71</v>
      </c>
      <c r="W372" s="382">
        <f>IFERROR(W367/H367,"0")+IFERROR(W368/H368,"0")+IFERROR(W369/H369,"0")+IFERROR(W370/H370,"0")+IFERROR(W371/H371,"0")</f>
        <v>30.512820512820515</v>
      </c>
      <c r="X372" s="382">
        <f>IFERROR(X367/H367,"0")+IFERROR(X368/H368,"0")+IFERROR(X369/H369,"0")+IFERROR(X370/H370,"0")+IFERROR(X371/H371,"0")</f>
        <v>31</v>
      </c>
      <c r="Y372" s="382">
        <f>IFERROR(IF(Y367="",0,Y367),"0")+IFERROR(IF(Y368="",0,Y368),"0")+IFERROR(IF(Y369="",0,Y369),"0")+IFERROR(IF(Y370="",0,Y370),"0")+IFERROR(IF(Y371="",0,Y371),"0")</f>
        <v>0.6742499999999999</v>
      </c>
      <c r="Z372" s="383"/>
      <c r="AA372" s="383"/>
    </row>
    <row r="373" spans="1:67" x14ac:dyDescent="0.2">
      <c r="A373" s="390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L373" s="390"/>
      <c r="M373" s="390"/>
      <c r="N373" s="405"/>
      <c r="O373" s="394" t="s">
        <v>70</v>
      </c>
      <c r="P373" s="395"/>
      <c r="Q373" s="395"/>
      <c r="R373" s="395"/>
      <c r="S373" s="395"/>
      <c r="T373" s="395"/>
      <c r="U373" s="396"/>
      <c r="V373" s="37" t="s">
        <v>66</v>
      </c>
      <c r="W373" s="382">
        <f>IFERROR(SUM(W367:W371),"0")</f>
        <v>238</v>
      </c>
      <c r="X373" s="382">
        <f>IFERROR(SUM(X367:X371),"0")</f>
        <v>241.79999999999998</v>
      </c>
      <c r="Y373" s="37"/>
      <c r="Z373" s="383"/>
      <c r="AA373" s="383"/>
    </row>
    <row r="374" spans="1:67" ht="14.25" hidden="1" customHeight="1" x14ac:dyDescent="0.25">
      <c r="A374" s="389" t="s">
        <v>213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390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04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405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405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0" t="s">
        <v>541</v>
      </c>
      <c r="B379" s="461"/>
      <c r="C379" s="461"/>
      <c r="D379" s="461"/>
      <c r="E379" s="461"/>
      <c r="F379" s="461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/>
      <c r="Q379" s="461"/>
      <c r="R379" s="461"/>
      <c r="S379" s="461"/>
      <c r="T379" s="461"/>
      <c r="U379" s="461"/>
      <c r="V379" s="461"/>
      <c r="W379" s="461"/>
      <c r="X379" s="461"/>
      <c r="Y379" s="461"/>
      <c r="Z379" s="48"/>
      <c r="AA379" s="48"/>
    </row>
    <row r="380" spans="1:67" ht="16.5" hidden="1" customHeight="1" x14ac:dyDescent="0.25">
      <c r="A380" s="422" t="s">
        <v>542</v>
      </c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0"/>
      <c r="P380" s="390"/>
      <c r="Q380" s="390"/>
      <c r="R380" s="390"/>
      <c r="S380" s="390"/>
      <c r="T380" s="390"/>
      <c r="U380" s="390"/>
      <c r="V380" s="390"/>
      <c r="W380" s="390"/>
      <c r="X380" s="390"/>
      <c r="Y380" s="390"/>
      <c r="Z380" s="375"/>
      <c r="AA380" s="375"/>
    </row>
    <row r="381" spans="1:67" ht="14.25" hidden="1" customHeight="1" x14ac:dyDescent="0.25">
      <c r="A381" s="389" t="s">
        <v>113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390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4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L384" s="390"/>
      <c r="M384" s="390"/>
      <c r="N384" s="405"/>
      <c r="O384" s="394" t="s">
        <v>70</v>
      </c>
      <c r="P384" s="395"/>
      <c r="Q384" s="395"/>
      <c r="R384" s="395"/>
      <c r="S384" s="395"/>
      <c r="T384" s="395"/>
      <c r="U384" s="39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405"/>
      <c r="O385" s="394" t="s">
        <v>70</v>
      </c>
      <c r="P385" s="395"/>
      <c r="Q385" s="395"/>
      <c r="R385" s="395"/>
      <c r="S385" s="395"/>
      <c r="T385" s="395"/>
      <c r="U385" s="39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89" t="s">
        <v>61</v>
      </c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0"/>
      <c r="P386" s="390"/>
      <c r="Q386" s="390"/>
      <c r="R386" s="390"/>
      <c r="S386" s="390"/>
      <c r="T386" s="390"/>
      <c r="U386" s="390"/>
      <c r="V386" s="390"/>
      <c r="W386" s="390"/>
      <c r="X386" s="390"/>
      <c r="Y386" s="390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75</v>
      </c>
      <c r="X387" s="381">
        <f t="shared" ref="X387:X409" si="64">IFERROR(IF(W387="",0,CEILING((W387/$H387),1)*$H387),"")</f>
        <v>75.600000000000009</v>
      </c>
      <c r="Y387" s="36">
        <f t="shared" ref="Y387:Y393" si="65">IFERROR(IF(X387=0,"",ROUNDUP(X387/H387,0)*0.00753),"")</f>
        <v>0.13553999999999999</v>
      </c>
      <c r="Z387" s="56"/>
      <c r="AA387" s="57"/>
      <c r="AE387" s="64"/>
      <c r="BB387" s="278" t="s">
        <v>1</v>
      </c>
      <c r="BL387" s="64">
        <f t="shared" ref="BL387:BL409" si="66">IFERROR(W387*I387/H387,"0")</f>
        <v>79.107142857142847</v>
      </c>
      <c r="BM387" s="64">
        <f t="shared" ref="BM387:BM409" si="67">IFERROR(X387*I387/H387,"0")</f>
        <v>79.739999999999995</v>
      </c>
      <c r="BN387" s="64">
        <f t="shared" ref="BN387:BN409" si="68">IFERROR(1/J387*(W387/H387),"0")</f>
        <v>0.11446886446886446</v>
      </c>
      <c r="BO387" s="64">
        <f t="shared" ref="BO387:BO409" si="69">IFERROR(1/J387*(X387/H387),"0")</f>
        <v>0.11538461538461538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7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6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14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1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36</v>
      </c>
      <c r="X392" s="381">
        <f t="shared" si="64"/>
        <v>37.800000000000004</v>
      </c>
      <c r="Y392" s="36">
        <f t="shared" si="65"/>
        <v>6.7769999999999997E-2</v>
      </c>
      <c r="Z392" s="56"/>
      <c r="AA392" s="57"/>
      <c r="AE392" s="64"/>
      <c r="BB392" s="283" t="s">
        <v>1</v>
      </c>
      <c r="BL392" s="64">
        <f t="shared" si="66"/>
        <v>37.971428571428568</v>
      </c>
      <c r="BM392" s="64">
        <f t="shared" si="67"/>
        <v>39.869999999999997</v>
      </c>
      <c r="BN392" s="64">
        <f t="shared" si="68"/>
        <v>5.4945054945054944E-2</v>
      </c>
      <c r="BO392" s="64">
        <f t="shared" si="69"/>
        <v>5.7692307692307689E-2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39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9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7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5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36</v>
      </c>
      <c r="X406" s="381">
        <f t="shared" si="64"/>
        <v>37.800000000000004</v>
      </c>
      <c r="Y406" s="36">
        <f t="shared" si="70"/>
        <v>9.0359999999999996E-2</v>
      </c>
      <c r="Z406" s="56"/>
      <c r="AA406" s="57"/>
      <c r="AE406" s="64"/>
      <c r="BB406" s="297" t="s">
        <v>1</v>
      </c>
      <c r="BL406" s="64">
        <f t="shared" si="66"/>
        <v>38.228571428571428</v>
      </c>
      <c r="BM406" s="64">
        <f t="shared" si="67"/>
        <v>40.14</v>
      </c>
      <c r="BN406" s="64">
        <f t="shared" si="68"/>
        <v>7.3260073260073263E-2</v>
      </c>
      <c r="BO406" s="64">
        <f t="shared" si="69"/>
        <v>7.6923076923076927E-2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5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34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404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405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43.571428571428569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45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0.29366999999999999</v>
      </c>
      <c r="Z410" s="383"/>
      <c r="AA410" s="383"/>
    </row>
    <row r="411" spans="1:67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405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82">
        <f>IFERROR(SUM(W387:W409),"0")</f>
        <v>147</v>
      </c>
      <c r="X411" s="382">
        <f>IFERROR(SUM(X387:X409),"0")</f>
        <v>151.20000000000002</v>
      </c>
      <c r="Y411" s="37"/>
      <c r="Z411" s="383"/>
      <c r="AA411" s="383"/>
    </row>
    <row r="412" spans="1:67" ht="14.25" hidden="1" customHeight="1" x14ac:dyDescent="0.25">
      <c r="A412" s="389" t="s">
        <v>72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0"/>
      <c r="P412" s="390"/>
      <c r="Q412" s="390"/>
      <c r="R412" s="390"/>
      <c r="S412" s="390"/>
      <c r="T412" s="390"/>
      <c r="U412" s="390"/>
      <c r="V412" s="390"/>
      <c r="W412" s="390"/>
      <c r="X412" s="390"/>
      <c r="Y412" s="390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4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405"/>
      <c r="O415" s="394" t="s">
        <v>70</v>
      </c>
      <c r="P415" s="395"/>
      <c r="Q415" s="395"/>
      <c r="R415" s="395"/>
      <c r="S415" s="395"/>
      <c r="T415" s="395"/>
      <c r="U415" s="39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405"/>
      <c r="O416" s="394" t="s">
        <v>70</v>
      </c>
      <c r="P416" s="395"/>
      <c r="Q416" s="395"/>
      <c r="R416" s="395"/>
      <c r="S416" s="395"/>
      <c r="T416" s="395"/>
      <c r="U416" s="39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89" t="s">
        <v>91</v>
      </c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0"/>
      <c r="P417" s="390"/>
      <c r="Q417" s="390"/>
      <c r="R417" s="390"/>
      <c r="S417" s="390"/>
      <c r="T417" s="390"/>
      <c r="U417" s="390"/>
      <c r="V417" s="390"/>
      <c r="W417" s="390"/>
      <c r="X417" s="390"/>
      <c r="Y417" s="390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3</v>
      </c>
      <c r="X418" s="381">
        <f>IFERROR(IF(W418="",0,CEILING((W418/$H418),1)*$H418),"")</f>
        <v>3.5999999999999996</v>
      </c>
      <c r="Y418" s="36">
        <f>IFERROR(IF(X418=0,"",ROUNDUP(X418/H418,0)*0.00627),"")</f>
        <v>1.881E-2</v>
      </c>
      <c r="Z418" s="56"/>
      <c r="AA418" s="57"/>
      <c r="AE418" s="64"/>
      <c r="BB418" s="303" t="s">
        <v>1</v>
      </c>
      <c r="BL418" s="64">
        <f>IFERROR(W418*I418/H418,"0")</f>
        <v>4.5000000000000009</v>
      </c>
      <c r="BM418" s="64">
        <f>IFERROR(X418*I418/H418,"0")</f>
        <v>5.3999999999999995</v>
      </c>
      <c r="BN418" s="64">
        <f>IFERROR(1/J418*(W418/H418),"0")</f>
        <v>1.2500000000000001E-2</v>
      </c>
      <c r="BO418" s="64">
        <f>IFERROR(1/J418*(X418/H418),"0")</f>
        <v>1.4999999999999999E-2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404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405"/>
      <c r="O421" s="394" t="s">
        <v>70</v>
      </c>
      <c r="P421" s="395"/>
      <c r="Q421" s="395"/>
      <c r="R421" s="395"/>
      <c r="S421" s="395"/>
      <c r="T421" s="395"/>
      <c r="U421" s="396"/>
      <c r="V421" s="37" t="s">
        <v>71</v>
      </c>
      <c r="W421" s="382">
        <f>IFERROR(W418/H418,"0")+IFERROR(W419/H419,"0")+IFERROR(W420/H420,"0")</f>
        <v>2.5</v>
      </c>
      <c r="X421" s="382">
        <f>IFERROR(X418/H418,"0")+IFERROR(X419/H419,"0")+IFERROR(X420/H420,"0")</f>
        <v>3</v>
      </c>
      <c r="Y421" s="382">
        <f>IFERROR(IF(Y418="",0,Y418),"0")+IFERROR(IF(Y419="",0,Y419),"0")+IFERROR(IF(Y420="",0,Y420),"0")</f>
        <v>1.881E-2</v>
      </c>
      <c r="Z421" s="383"/>
      <c r="AA421" s="383"/>
    </row>
    <row r="422" spans="1:67" x14ac:dyDescent="0.2">
      <c r="A422" s="390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405"/>
      <c r="O422" s="394" t="s">
        <v>70</v>
      </c>
      <c r="P422" s="395"/>
      <c r="Q422" s="395"/>
      <c r="R422" s="395"/>
      <c r="S422" s="395"/>
      <c r="T422" s="395"/>
      <c r="U422" s="396"/>
      <c r="V422" s="37" t="s">
        <v>66</v>
      </c>
      <c r="W422" s="382">
        <f>IFERROR(SUM(W418:W420),"0")</f>
        <v>3</v>
      </c>
      <c r="X422" s="382">
        <f>IFERROR(SUM(X418:X420),"0")</f>
        <v>3.5999999999999996</v>
      </c>
      <c r="Y422" s="37"/>
      <c r="Z422" s="383"/>
      <c r="AA422" s="383"/>
    </row>
    <row r="423" spans="1:67" ht="16.5" hidden="1" customHeight="1" x14ac:dyDescent="0.25">
      <c r="A423" s="422" t="s">
        <v>606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75"/>
      <c r="AA423" s="375"/>
    </row>
    <row r="424" spans="1:67" ht="14.25" hidden="1" customHeight="1" x14ac:dyDescent="0.25">
      <c r="A424" s="389" t="s">
        <v>105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6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4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405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0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0"/>
      <c r="M427" s="390"/>
      <c r="N427" s="405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89" t="s">
        <v>61</v>
      </c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0"/>
      <c r="N428" s="390"/>
      <c r="O428" s="390"/>
      <c r="P428" s="390"/>
      <c r="Q428" s="390"/>
      <c r="R428" s="390"/>
      <c r="S428" s="390"/>
      <c r="T428" s="390"/>
      <c r="U428" s="390"/>
      <c r="V428" s="390"/>
      <c r="W428" s="390"/>
      <c r="X428" s="390"/>
      <c r="Y428" s="390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6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317</v>
      </c>
      <c r="X430" s="381">
        <f t="shared" si="71"/>
        <v>319.2</v>
      </c>
      <c r="Y430" s="36">
        <f>IFERROR(IF(X430=0,"",ROUNDUP(X430/H430,0)*0.00753),"")</f>
        <v>0.57228000000000001</v>
      </c>
      <c r="Z430" s="56"/>
      <c r="AA430" s="57"/>
      <c r="AE430" s="64"/>
      <c r="BB430" s="308" t="s">
        <v>1</v>
      </c>
      <c r="BL430" s="64">
        <f t="shared" si="72"/>
        <v>334.35952380952381</v>
      </c>
      <c r="BM430" s="64">
        <f t="shared" si="73"/>
        <v>336.67999999999995</v>
      </c>
      <c r="BN430" s="64">
        <f t="shared" si="74"/>
        <v>0.48382173382173377</v>
      </c>
      <c r="BO430" s="64">
        <f t="shared" si="75"/>
        <v>0.48717948717948717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0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6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2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404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405"/>
      <c r="O437" s="394" t="s">
        <v>70</v>
      </c>
      <c r="P437" s="395"/>
      <c r="Q437" s="395"/>
      <c r="R437" s="395"/>
      <c r="S437" s="395"/>
      <c r="T437" s="395"/>
      <c r="U437" s="39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75.476190476190467</v>
      </c>
      <c r="X437" s="382">
        <f>IFERROR(X429/H429,"0")+IFERROR(X430/H430,"0")+IFERROR(X431/H431,"0")+IFERROR(X432/H432,"0")+IFERROR(X433/H433,"0")+IFERROR(X434/H434,"0")+IFERROR(X435/H435,"0")+IFERROR(X436/H436,"0")</f>
        <v>76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0.57228000000000001</v>
      </c>
      <c r="Z437" s="383"/>
      <c r="AA437" s="383"/>
    </row>
    <row r="438" spans="1:67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405"/>
      <c r="O438" s="394" t="s">
        <v>70</v>
      </c>
      <c r="P438" s="395"/>
      <c r="Q438" s="395"/>
      <c r="R438" s="395"/>
      <c r="S438" s="395"/>
      <c r="T438" s="395"/>
      <c r="U438" s="396"/>
      <c r="V438" s="37" t="s">
        <v>66</v>
      </c>
      <c r="W438" s="382">
        <f>IFERROR(SUM(W429:W436),"0")</f>
        <v>317</v>
      </c>
      <c r="X438" s="382">
        <f>IFERROR(SUM(X429:X436),"0")</f>
        <v>319.2</v>
      </c>
      <c r="Y438" s="37"/>
      <c r="Z438" s="383"/>
      <c r="AA438" s="383"/>
    </row>
    <row r="439" spans="1:67" ht="14.25" hidden="1" customHeight="1" x14ac:dyDescent="0.25">
      <c r="A439" s="389" t="s">
        <v>91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390"/>
      <c r="Z439" s="376"/>
      <c r="AA439" s="376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04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405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405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389" t="s">
        <v>100</v>
      </c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390"/>
      <c r="O443" s="390"/>
      <c r="P443" s="390"/>
      <c r="Q443" s="390"/>
      <c r="R443" s="390"/>
      <c r="S443" s="390"/>
      <c r="T443" s="390"/>
      <c r="U443" s="390"/>
      <c r="V443" s="390"/>
      <c r="W443" s="390"/>
      <c r="X443" s="390"/>
      <c r="Y443" s="390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4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405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405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89" t="s">
        <v>631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2</v>
      </c>
      <c r="X448" s="381">
        <f>IFERROR(IF(W448="",0,CEILING((W448/$H448),1)*$H448),"")</f>
        <v>3</v>
      </c>
      <c r="Y448" s="36">
        <f>IFERROR(IF(X448=0,"",ROUNDUP(X448/H448,0)*0.00627),"")</f>
        <v>6.2700000000000004E-3</v>
      </c>
      <c r="Z448" s="56"/>
      <c r="AA448" s="57"/>
      <c r="AE448" s="64"/>
      <c r="BB448" s="317" t="s">
        <v>1</v>
      </c>
      <c r="BL448" s="64">
        <f>IFERROR(W448*I448/H448,"0")</f>
        <v>2.4</v>
      </c>
      <c r="BM448" s="64">
        <f>IFERROR(X448*I448/H448,"0")</f>
        <v>3.6</v>
      </c>
      <c r="BN448" s="64">
        <f>IFERROR(1/J448*(W448/H448),"0")</f>
        <v>3.3333333333333331E-3</v>
      </c>
      <c r="BO448" s="64">
        <f>IFERROR(1/J448*(X448/H448),"0")</f>
        <v>5.0000000000000001E-3</v>
      </c>
    </row>
    <row r="449" spans="1:67" x14ac:dyDescent="0.2">
      <c r="A449" s="404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405"/>
      <c r="O449" s="394" t="s">
        <v>70</v>
      </c>
      <c r="P449" s="395"/>
      <c r="Q449" s="395"/>
      <c r="R449" s="395"/>
      <c r="S449" s="395"/>
      <c r="T449" s="395"/>
      <c r="U449" s="396"/>
      <c r="V449" s="37" t="s">
        <v>71</v>
      </c>
      <c r="W449" s="382">
        <f>IFERROR(W448/H448,"0")</f>
        <v>0.66666666666666663</v>
      </c>
      <c r="X449" s="382">
        <f>IFERROR(X448/H448,"0")</f>
        <v>1</v>
      </c>
      <c r="Y449" s="382">
        <f>IFERROR(IF(Y448="",0,Y448),"0")</f>
        <v>6.2700000000000004E-3</v>
      </c>
      <c r="Z449" s="383"/>
      <c r="AA449" s="383"/>
    </row>
    <row r="450" spans="1:67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394" t="s">
        <v>70</v>
      </c>
      <c r="P450" s="395"/>
      <c r="Q450" s="395"/>
      <c r="R450" s="395"/>
      <c r="S450" s="395"/>
      <c r="T450" s="395"/>
      <c r="U450" s="396"/>
      <c r="V450" s="37" t="s">
        <v>66</v>
      </c>
      <c r="W450" s="382">
        <f>IFERROR(SUM(W448:W448),"0")</f>
        <v>2</v>
      </c>
      <c r="X450" s="382">
        <f>IFERROR(SUM(X448:X448),"0")</f>
        <v>3</v>
      </c>
      <c r="Y450" s="37"/>
      <c r="Z450" s="383"/>
      <c r="AA450" s="383"/>
    </row>
    <row r="451" spans="1:67" ht="16.5" hidden="1" customHeight="1" x14ac:dyDescent="0.25">
      <c r="A451" s="422" t="s">
        <v>634</v>
      </c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0"/>
      <c r="P451" s="390"/>
      <c r="Q451" s="390"/>
      <c r="R451" s="390"/>
      <c r="S451" s="390"/>
      <c r="T451" s="390"/>
      <c r="U451" s="390"/>
      <c r="V451" s="390"/>
      <c r="W451" s="390"/>
      <c r="X451" s="390"/>
      <c r="Y451" s="390"/>
      <c r="Z451" s="375"/>
      <c r="AA451" s="375"/>
    </row>
    <row r="452" spans="1:67" ht="14.25" hidden="1" customHeight="1" x14ac:dyDescent="0.25">
      <c r="A452" s="389" t="s">
        <v>61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3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4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394" t="s">
        <v>70</v>
      </c>
      <c r="P456" s="395"/>
      <c r="Q456" s="395"/>
      <c r="R456" s="395"/>
      <c r="S456" s="395"/>
      <c r="T456" s="395"/>
      <c r="U456" s="39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0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405"/>
      <c r="O457" s="394" t="s">
        <v>70</v>
      </c>
      <c r="P457" s="395"/>
      <c r="Q457" s="395"/>
      <c r="R457" s="395"/>
      <c r="S457" s="395"/>
      <c r="T457" s="395"/>
      <c r="U457" s="39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2" t="s">
        <v>641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5"/>
      <c r="AA458" s="375"/>
    </row>
    <row r="459" spans="1:67" ht="14.25" hidden="1" customHeight="1" x14ac:dyDescent="0.25">
      <c r="A459" s="389" t="s">
        <v>61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9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04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405"/>
      <c r="O462" s="394" t="s">
        <v>70</v>
      </c>
      <c r="P462" s="395"/>
      <c r="Q462" s="395"/>
      <c r="R462" s="395"/>
      <c r="S462" s="395"/>
      <c r="T462" s="395"/>
      <c r="U462" s="39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405"/>
      <c r="O463" s="394" t="s">
        <v>70</v>
      </c>
      <c r="P463" s="395"/>
      <c r="Q463" s="395"/>
      <c r="R463" s="395"/>
      <c r="S463" s="395"/>
      <c r="T463" s="395"/>
      <c r="U463" s="39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89" t="s">
        <v>213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7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04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405"/>
      <c r="O466" s="394" t="s">
        <v>70</v>
      </c>
      <c r="P466" s="395"/>
      <c r="Q466" s="395"/>
      <c r="R466" s="395"/>
      <c r="S466" s="395"/>
      <c r="T466" s="395"/>
      <c r="U466" s="39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405"/>
      <c r="O467" s="394" t="s">
        <v>70</v>
      </c>
      <c r="P467" s="395"/>
      <c r="Q467" s="395"/>
      <c r="R467" s="395"/>
      <c r="S467" s="395"/>
      <c r="T467" s="395"/>
      <c r="U467" s="39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0" t="s">
        <v>650</v>
      </c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/>
      <c r="Q468" s="461"/>
      <c r="R468" s="461"/>
      <c r="S468" s="461"/>
      <c r="T468" s="461"/>
      <c r="U468" s="461"/>
      <c r="V468" s="461"/>
      <c r="W468" s="461"/>
      <c r="X468" s="461"/>
      <c r="Y468" s="461"/>
      <c r="Z468" s="48"/>
      <c r="AA468" s="48"/>
    </row>
    <row r="469" spans="1:67" ht="16.5" hidden="1" customHeight="1" x14ac:dyDescent="0.25">
      <c r="A469" s="422" t="s">
        <v>650</v>
      </c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0"/>
      <c r="N469" s="390"/>
      <c r="O469" s="390"/>
      <c r="P469" s="390"/>
      <c r="Q469" s="390"/>
      <c r="R469" s="390"/>
      <c r="S469" s="390"/>
      <c r="T469" s="390"/>
      <c r="U469" s="390"/>
      <c r="V469" s="390"/>
      <c r="W469" s="390"/>
      <c r="X469" s="390"/>
      <c r="Y469" s="390"/>
      <c r="Z469" s="375"/>
      <c r="AA469" s="375"/>
    </row>
    <row r="470" spans="1:67" ht="14.25" hidden="1" customHeight="1" x14ac:dyDescent="0.25">
      <c r="A470" s="389" t="s">
        <v>113</v>
      </c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0"/>
      <c r="N470" s="390"/>
      <c r="O470" s="390"/>
      <c r="P470" s="390"/>
      <c r="Q470" s="390"/>
      <c r="R470" s="390"/>
      <c r="S470" s="390"/>
      <c r="T470" s="390"/>
      <c r="U470" s="390"/>
      <c r="V470" s="390"/>
      <c r="W470" s="390"/>
      <c r="X470" s="390"/>
      <c r="Y470" s="390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237</v>
      </c>
      <c r="X475" s="381">
        <f t="shared" si="77"/>
        <v>237.60000000000002</v>
      </c>
      <c r="Y475" s="36">
        <f t="shared" si="78"/>
        <v>0.53820000000000001</v>
      </c>
      <c r="Z475" s="56"/>
      <c r="AA475" s="57"/>
      <c r="AE475" s="64"/>
      <c r="BB475" s="328" t="s">
        <v>1</v>
      </c>
      <c r="BL475" s="64">
        <f t="shared" si="79"/>
        <v>253.15909090909088</v>
      </c>
      <c r="BM475" s="64">
        <f t="shared" si="80"/>
        <v>253.8</v>
      </c>
      <c r="BN475" s="64">
        <f t="shared" si="81"/>
        <v>0.43159965034965037</v>
      </c>
      <c r="BO475" s="64">
        <f t="shared" si="82"/>
        <v>0.43269230769230771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76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404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405"/>
      <c r="O481" s="394" t="s">
        <v>70</v>
      </c>
      <c r="P481" s="395"/>
      <c r="Q481" s="395"/>
      <c r="R481" s="395"/>
      <c r="S481" s="395"/>
      <c r="T481" s="395"/>
      <c r="U481" s="39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44.886363636363633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45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0.53820000000000001</v>
      </c>
      <c r="Z481" s="383"/>
      <c r="AA481" s="383"/>
    </row>
    <row r="482" spans="1:67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405"/>
      <c r="O482" s="394" t="s">
        <v>70</v>
      </c>
      <c r="P482" s="395"/>
      <c r="Q482" s="395"/>
      <c r="R482" s="395"/>
      <c r="S482" s="395"/>
      <c r="T482" s="395"/>
      <c r="U482" s="396"/>
      <c r="V482" s="37" t="s">
        <v>66</v>
      </c>
      <c r="W482" s="382">
        <f>IFERROR(SUM(W471:W480),"0")</f>
        <v>237</v>
      </c>
      <c r="X482" s="382">
        <f>IFERROR(SUM(X471:X480),"0")</f>
        <v>237.60000000000002</v>
      </c>
      <c r="Y482" s="37"/>
      <c r="Z482" s="383"/>
      <c r="AA482" s="383"/>
    </row>
    <row r="483" spans="1:67" ht="14.25" hidden="1" customHeight="1" x14ac:dyDescent="0.25">
      <c r="A483" s="389" t="s">
        <v>105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221</v>
      </c>
      <c r="X484" s="381">
        <f>IFERROR(IF(W484="",0,CEILING((W484/$H484),1)*$H484),"")</f>
        <v>221.76000000000002</v>
      </c>
      <c r="Y484" s="36">
        <f>IFERROR(IF(X484=0,"",ROUNDUP(X484/H484,0)*0.01196),"")</f>
        <v>0.50231999999999999</v>
      </c>
      <c r="Z484" s="56"/>
      <c r="AA484" s="57"/>
      <c r="AE484" s="64"/>
      <c r="BB484" s="334" t="s">
        <v>1</v>
      </c>
      <c r="BL484" s="64">
        <f>IFERROR(W484*I484/H484,"0")</f>
        <v>236.06818181818178</v>
      </c>
      <c r="BM484" s="64">
        <f>IFERROR(X484*I484/H484,"0")</f>
        <v>236.88</v>
      </c>
      <c r="BN484" s="64">
        <f>IFERROR(1/J484*(W484/H484),"0")</f>
        <v>0.40246212121212122</v>
      </c>
      <c r="BO484" s="64">
        <f>IFERROR(1/J484*(X484/H484),"0")</f>
        <v>0.40384615384615385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394" t="s">
        <v>70</v>
      </c>
      <c r="P486" s="395"/>
      <c r="Q486" s="395"/>
      <c r="R486" s="395"/>
      <c r="S486" s="395"/>
      <c r="T486" s="395"/>
      <c r="U486" s="396"/>
      <c r="V486" s="37" t="s">
        <v>71</v>
      </c>
      <c r="W486" s="382">
        <f>IFERROR(W484/H484,"0")+IFERROR(W485/H485,"0")</f>
        <v>41.856060606060602</v>
      </c>
      <c r="X486" s="382">
        <f>IFERROR(X484/H484,"0")+IFERROR(X485/H485,"0")</f>
        <v>42</v>
      </c>
      <c r="Y486" s="382">
        <f>IFERROR(IF(Y484="",0,Y484),"0")+IFERROR(IF(Y485="",0,Y485),"0")</f>
        <v>0.50231999999999999</v>
      </c>
      <c r="Z486" s="383"/>
      <c r="AA486" s="383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394" t="s">
        <v>70</v>
      </c>
      <c r="P487" s="395"/>
      <c r="Q487" s="395"/>
      <c r="R487" s="395"/>
      <c r="S487" s="395"/>
      <c r="T487" s="395"/>
      <c r="U487" s="396"/>
      <c r="V487" s="37" t="s">
        <v>66</v>
      </c>
      <c r="W487" s="382">
        <f>IFERROR(SUM(W484:W485),"0")</f>
        <v>221</v>
      </c>
      <c r="X487" s="382">
        <f>IFERROR(SUM(X484:X485),"0")</f>
        <v>221.76000000000002</v>
      </c>
      <c r="Y487" s="37"/>
      <c r="Z487" s="383"/>
      <c r="AA487" s="383"/>
    </row>
    <row r="488" spans="1:67" ht="14.25" hidden="1" customHeight="1" x14ac:dyDescent="0.25">
      <c r="A488" s="389" t="s">
        <v>61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209</v>
      </c>
      <c r="X489" s="381">
        <f t="shared" ref="X489:X494" si="83">IFERROR(IF(W489="",0,CEILING((W489/$H489),1)*$H489),"")</f>
        <v>211.20000000000002</v>
      </c>
      <c r="Y489" s="36">
        <f>IFERROR(IF(X489=0,"",ROUNDUP(X489/H489,0)*0.01196),"")</f>
        <v>0.47839999999999999</v>
      </c>
      <c r="Z489" s="56"/>
      <c r="AA489" s="57"/>
      <c r="AE489" s="64"/>
      <c r="BB489" s="336" t="s">
        <v>1</v>
      </c>
      <c r="BL489" s="64">
        <f t="shared" ref="BL489:BL494" si="84">IFERROR(W489*I489/H489,"0")</f>
        <v>223.25</v>
      </c>
      <c r="BM489" s="64">
        <f t="shared" ref="BM489:BM494" si="85">IFERROR(X489*I489/H489,"0")</f>
        <v>225.60000000000002</v>
      </c>
      <c r="BN489" s="64">
        <f t="shared" ref="BN489:BN494" si="86">IFERROR(1/J489*(W489/H489),"0")</f>
        <v>0.38060897435897434</v>
      </c>
      <c r="BO489" s="64">
        <f t="shared" ref="BO489:BO494" si="87">IFERROR(1/J489*(X489/H489),"0")</f>
        <v>0.38461538461538464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75</v>
      </c>
      <c r="X490" s="381">
        <f t="shared" si="83"/>
        <v>79.2</v>
      </c>
      <c r="Y490" s="36">
        <f>IFERROR(IF(X490=0,"",ROUNDUP(X490/H490,0)*0.01196),"")</f>
        <v>0.1794</v>
      </c>
      <c r="Z490" s="56"/>
      <c r="AA490" s="57"/>
      <c r="AE490" s="64"/>
      <c r="BB490" s="337" t="s">
        <v>1</v>
      </c>
      <c r="BL490" s="64">
        <f t="shared" si="84"/>
        <v>80.11363636363636</v>
      </c>
      <c r="BM490" s="64">
        <f t="shared" si="85"/>
        <v>84.6</v>
      </c>
      <c r="BN490" s="64">
        <f t="shared" si="86"/>
        <v>0.13658216783216784</v>
      </c>
      <c r="BO490" s="64">
        <f t="shared" si="87"/>
        <v>0.14423076923076925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269</v>
      </c>
      <c r="X491" s="381">
        <f t="shared" si="83"/>
        <v>269.28000000000003</v>
      </c>
      <c r="Y491" s="36">
        <f>IFERROR(IF(X491=0,"",ROUNDUP(X491/H491,0)*0.01196),"")</f>
        <v>0.60996000000000006</v>
      </c>
      <c r="Z491" s="56"/>
      <c r="AA491" s="57"/>
      <c r="AE491" s="64"/>
      <c r="BB491" s="338" t="s">
        <v>1</v>
      </c>
      <c r="BL491" s="64">
        <f t="shared" si="84"/>
        <v>287.34090909090907</v>
      </c>
      <c r="BM491" s="64">
        <f t="shared" si="85"/>
        <v>287.64</v>
      </c>
      <c r="BN491" s="64">
        <f t="shared" si="86"/>
        <v>0.48987470862470861</v>
      </c>
      <c r="BO491" s="64">
        <f t="shared" si="87"/>
        <v>0.49038461538461542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404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405"/>
      <c r="O495" s="394" t="s">
        <v>70</v>
      </c>
      <c r="P495" s="395"/>
      <c r="Q495" s="395"/>
      <c r="R495" s="395"/>
      <c r="S495" s="395"/>
      <c r="T495" s="395"/>
      <c r="U495" s="396"/>
      <c r="V495" s="37" t="s">
        <v>71</v>
      </c>
      <c r="W495" s="382">
        <f>IFERROR(W489/H489,"0")+IFERROR(W490/H490,"0")+IFERROR(W491/H491,"0")+IFERROR(W492/H492,"0")+IFERROR(W493/H493,"0")+IFERROR(W494/H494,"0")</f>
        <v>104.73484848484847</v>
      </c>
      <c r="X495" s="382">
        <f>IFERROR(X489/H489,"0")+IFERROR(X490/H490,"0")+IFERROR(X491/H491,"0")+IFERROR(X492/H492,"0")+IFERROR(X493/H493,"0")+IFERROR(X494/H494,"0")</f>
        <v>106</v>
      </c>
      <c r="Y495" s="382">
        <f>IFERROR(IF(Y489="",0,Y489),"0")+IFERROR(IF(Y490="",0,Y490),"0")+IFERROR(IF(Y491="",0,Y491),"0")+IFERROR(IF(Y492="",0,Y492),"0")+IFERROR(IF(Y493="",0,Y493),"0")+IFERROR(IF(Y494="",0,Y494),"0")</f>
        <v>1.26776</v>
      </c>
      <c r="Z495" s="383"/>
      <c r="AA495" s="383"/>
    </row>
    <row r="496" spans="1:67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394" t="s">
        <v>70</v>
      </c>
      <c r="P496" s="395"/>
      <c r="Q496" s="395"/>
      <c r="R496" s="395"/>
      <c r="S496" s="395"/>
      <c r="T496" s="395"/>
      <c r="U496" s="396"/>
      <c r="V496" s="37" t="s">
        <v>66</v>
      </c>
      <c r="W496" s="382">
        <f>IFERROR(SUM(W489:W494),"0")</f>
        <v>553</v>
      </c>
      <c r="X496" s="382">
        <f>IFERROR(SUM(X489:X494),"0")</f>
        <v>559.68000000000006</v>
      </c>
      <c r="Y496" s="37"/>
      <c r="Z496" s="383"/>
      <c r="AA496" s="383"/>
    </row>
    <row r="497" spans="1:67" ht="14.25" hidden="1" customHeight="1" x14ac:dyDescent="0.25">
      <c r="A497" s="389" t="s">
        <v>72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04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L501" s="390"/>
      <c r="M501" s="390"/>
      <c r="N501" s="405"/>
      <c r="O501" s="394" t="s">
        <v>70</v>
      </c>
      <c r="P501" s="395"/>
      <c r="Q501" s="395"/>
      <c r="R501" s="395"/>
      <c r="S501" s="395"/>
      <c r="T501" s="395"/>
      <c r="U501" s="39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0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405"/>
      <c r="O502" s="394" t="s">
        <v>70</v>
      </c>
      <c r="P502" s="395"/>
      <c r="Q502" s="395"/>
      <c r="R502" s="395"/>
      <c r="S502" s="395"/>
      <c r="T502" s="395"/>
      <c r="U502" s="39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89" t="s">
        <v>213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04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405"/>
      <c r="O505" s="394" t="s">
        <v>70</v>
      </c>
      <c r="P505" s="395"/>
      <c r="Q505" s="395"/>
      <c r="R505" s="395"/>
      <c r="S505" s="395"/>
      <c r="T505" s="395"/>
      <c r="U505" s="39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405"/>
      <c r="O506" s="394" t="s">
        <v>70</v>
      </c>
      <c r="P506" s="395"/>
      <c r="Q506" s="395"/>
      <c r="R506" s="395"/>
      <c r="S506" s="395"/>
      <c r="T506" s="395"/>
      <c r="U506" s="39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0" t="s">
        <v>697</v>
      </c>
      <c r="B507" s="461"/>
      <c r="C507" s="461"/>
      <c r="D507" s="461"/>
      <c r="E507" s="461"/>
      <c r="F507" s="461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/>
      <c r="Q507" s="461"/>
      <c r="R507" s="461"/>
      <c r="S507" s="461"/>
      <c r="T507" s="461"/>
      <c r="U507" s="461"/>
      <c r="V507" s="461"/>
      <c r="W507" s="461"/>
      <c r="X507" s="461"/>
      <c r="Y507" s="461"/>
      <c r="Z507" s="48"/>
      <c r="AA507" s="48"/>
    </row>
    <row r="508" spans="1:67" ht="16.5" hidden="1" customHeight="1" x14ac:dyDescent="0.25">
      <c r="A508" s="422" t="s">
        <v>697</v>
      </c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L508" s="390"/>
      <c r="M508" s="390"/>
      <c r="N508" s="390"/>
      <c r="O508" s="390"/>
      <c r="P508" s="390"/>
      <c r="Q508" s="390"/>
      <c r="R508" s="390"/>
      <c r="S508" s="390"/>
      <c r="T508" s="390"/>
      <c r="U508" s="390"/>
      <c r="V508" s="390"/>
      <c r="W508" s="390"/>
      <c r="X508" s="390"/>
      <c r="Y508" s="390"/>
      <c r="Z508" s="375"/>
      <c r="AA508" s="375"/>
    </row>
    <row r="509" spans="1:67" ht="14.25" hidden="1" customHeight="1" x14ac:dyDescent="0.25">
      <c r="A509" s="389" t="s">
        <v>113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5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3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6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2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1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16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404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394" t="s">
        <v>70</v>
      </c>
      <c r="P519" s="395"/>
      <c r="Q519" s="395"/>
      <c r="R519" s="395"/>
      <c r="S519" s="395"/>
      <c r="T519" s="395"/>
      <c r="U519" s="39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0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405"/>
      <c r="O520" s="394" t="s">
        <v>70</v>
      </c>
      <c r="P520" s="395"/>
      <c r="Q520" s="395"/>
      <c r="R520" s="395"/>
      <c r="S520" s="395"/>
      <c r="T520" s="395"/>
      <c r="U520" s="39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89" t="s">
        <v>105</v>
      </c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0"/>
      <c r="P521" s="390"/>
      <c r="Q521" s="390"/>
      <c r="R521" s="390"/>
      <c r="S521" s="390"/>
      <c r="T521" s="390"/>
      <c r="U521" s="390"/>
      <c r="V521" s="390"/>
      <c r="W521" s="390"/>
      <c r="X521" s="390"/>
      <c r="Y521" s="390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1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5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2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394" t="s">
        <v>70</v>
      </c>
      <c r="P527" s="395"/>
      <c r="Q527" s="395"/>
      <c r="R527" s="395"/>
      <c r="S527" s="395"/>
      <c r="T527" s="395"/>
      <c r="U527" s="39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394" t="s">
        <v>70</v>
      </c>
      <c r="P528" s="395"/>
      <c r="Q528" s="395"/>
      <c r="R528" s="395"/>
      <c r="S528" s="395"/>
      <c r="T528" s="395"/>
      <c r="U528" s="39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89" t="s">
        <v>61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0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110</v>
      </c>
      <c r="X530" s="381">
        <f>IFERROR(IF(W530="",0,CEILING((W530/$H530),1)*$H530),"")</f>
        <v>113.4</v>
      </c>
      <c r="Y530" s="36">
        <f>IFERROR(IF(X530=0,"",ROUNDUP(X530/H530,0)*0.00753),"")</f>
        <v>0.20331000000000002</v>
      </c>
      <c r="Z530" s="56"/>
      <c r="AA530" s="57"/>
      <c r="AE530" s="64"/>
      <c r="BB530" s="360" t="s">
        <v>1</v>
      </c>
      <c r="BL530" s="64">
        <f>IFERROR(W530*I530/H530,"0")</f>
        <v>116.80952380952381</v>
      </c>
      <c r="BM530" s="64">
        <f>IFERROR(X530*I530/H530,"0")</f>
        <v>120.42</v>
      </c>
      <c r="BN530" s="64">
        <f>IFERROR(1/J530*(W530/H530),"0")</f>
        <v>0.16788766788766787</v>
      </c>
      <c r="BO530" s="64">
        <f>IFERROR(1/J530*(X530/H530),"0")</f>
        <v>0.17307692307692307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84</v>
      </c>
      <c r="X531" s="381">
        <f>IFERROR(IF(W531="",0,CEILING((W531/$H531),1)*$H531),"")</f>
        <v>84</v>
      </c>
      <c r="Y531" s="36">
        <f>IFERROR(IF(X531=0,"",ROUNDUP(X531/H531,0)*0.00753),"")</f>
        <v>0.15060000000000001</v>
      </c>
      <c r="Z531" s="56"/>
      <c r="AA531" s="57"/>
      <c r="AE531" s="64"/>
      <c r="BB531" s="361" t="s">
        <v>1</v>
      </c>
      <c r="BL531" s="64">
        <f>IFERROR(W531*I531/H531,"0")</f>
        <v>89.199999999999989</v>
      </c>
      <c r="BM531" s="64">
        <f>IFERROR(X531*I531/H531,"0")</f>
        <v>89.199999999999989</v>
      </c>
      <c r="BN531" s="64">
        <f>IFERROR(1/J531*(W531/H531),"0")</f>
        <v>0.12820512820512819</v>
      </c>
      <c r="BO531" s="64">
        <f>IFERROR(1/J531*(X531/H531),"0")</f>
        <v>0.12820512820512819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81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9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404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405"/>
      <c r="O534" s="394" t="s">
        <v>70</v>
      </c>
      <c r="P534" s="395"/>
      <c r="Q534" s="395"/>
      <c r="R534" s="395"/>
      <c r="S534" s="395"/>
      <c r="T534" s="395"/>
      <c r="U534" s="396"/>
      <c r="V534" s="37" t="s">
        <v>71</v>
      </c>
      <c r="W534" s="382">
        <f>IFERROR(W530/H530,"0")+IFERROR(W531/H531,"0")+IFERROR(W532/H532,"0")+IFERROR(W533/H533,"0")</f>
        <v>46.19047619047619</v>
      </c>
      <c r="X534" s="382">
        <f>IFERROR(X530/H530,"0")+IFERROR(X531/H531,"0")+IFERROR(X532/H532,"0")+IFERROR(X533/H533,"0")</f>
        <v>47</v>
      </c>
      <c r="Y534" s="382">
        <f>IFERROR(IF(Y530="",0,Y530),"0")+IFERROR(IF(Y531="",0,Y531),"0")+IFERROR(IF(Y532="",0,Y532),"0")+IFERROR(IF(Y533="",0,Y533),"0")</f>
        <v>0.35391000000000006</v>
      </c>
      <c r="Z534" s="383"/>
      <c r="AA534" s="383"/>
    </row>
    <row r="535" spans="1:67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394" t="s">
        <v>70</v>
      </c>
      <c r="P535" s="395"/>
      <c r="Q535" s="395"/>
      <c r="R535" s="395"/>
      <c r="S535" s="395"/>
      <c r="T535" s="395"/>
      <c r="U535" s="396"/>
      <c r="V535" s="37" t="s">
        <v>66</v>
      </c>
      <c r="W535" s="382">
        <f>IFERROR(SUM(W530:W533),"0")</f>
        <v>194</v>
      </c>
      <c r="X535" s="382">
        <f>IFERROR(SUM(X530:X533),"0")</f>
        <v>197.4</v>
      </c>
      <c r="Y535" s="37"/>
      <c r="Z535" s="383"/>
      <c r="AA535" s="383"/>
    </row>
    <row r="536" spans="1:67" ht="14.25" hidden="1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3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344</v>
      </c>
      <c r="X537" s="381">
        <f>IFERROR(IF(W537="",0,CEILING((W537/$H537),1)*$H537),"")</f>
        <v>351</v>
      </c>
      <c r="Y537" s="36">
        <f>IFERROR(IF(X537=0,"",ROUNDUP(X537/H537,0)*0.02175),"")</f>
        <v>0.9787499999999999</v>
      </c>
      <c r="Z537" s="56"/>
      <c r="AA537" s="57"/>
      <c r="AE537" s="64"/>
      <c r="BB537" s="364" t="s">
        <v>1</v>
      </c>
      <c r="BL537" s="64">
        <f>IFERROR(W537*I537/H537,"0")</f>
        <v>368.87384615384622</v>
      </c>
      <c r="BM537" s="64">
        <f>IFERROR(X537*I537/H537,"0")</f>
        <v>376.38000000000005</v>
      </c>
      <c r="BN537" s="64">
        <f>IFERROR(1/J537*(W537/H537),"0")</f>
        <v>0.78754578754578752</v>
      </c>
      <c r="BO537" s="64">
        <f>IFERROR(1/J537*(X537/H537),"0")</f>
        <v>0.80357142857142849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8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9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404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405"/>
      <c r="O540" s="394" t="s">
        <v>70</v>
      </c>
      <c r="P540" s="395"/>
      <c r="Q540" s="395"/>
      <c r="R540" s="395"/>
      <c r="S540" s="395"/>
      <c r="T540" s="395"/>
      <c r="U540" s="396"/>
      <c r="V540" s="37" t="s">
        <v>71</v>
      </c>
      <c r="W540" s="382">
        <f>IFERROR(W537/H537,"0")+IFERROR(W538/H538,"0")+IFERROR(W539/H539,"0")</f>
        <v>44.102564102564102</v>
      </c>
      <c r="X540" s="382">
        <f>IFERROR(X537/H537,"0")+IFERROR(X538/H538,"0")+IFERROR(X539/H539,"0")</f>
        <v>45</v>
      </c>
      <c r="Y540" s="382">
        <f>IFERROR(IF(Y537="",0,Y537),"0")+IFERROR(IF(Y538="",0,Y538),"0")+IFERROR(IF(Y539="",0,Y539),"0")</f>
        <v>0.9787499999999999</v>
      </c>
      <c r="Z540" s="383"/>
      <c r="AA540" s="383"/>
    </row>
    <row r="541" spans="1:67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405"/>
      <c r="O541" s="394" t="s">
        <v>70</v>
      </c>
      <c r="P541" s="395"/>
      <c r="Q541" s="395"/>
      <c r="R541" s="395"/>
      <c r="S541" s="395"/>
      <c r="T541" s="395"/>
      <c r="U541" s="396"/>
      <c r="V541" s="37" t="s">
        <v>66</v>
      </c>
      <c r="W541" s="382">
        <f>IFERROR(SUM(W537:W539),"0")</f>
        <v>344</v>
      </c>
      <c r="X541" s="382">
        <f>IFERROR(SUM(X537:X539),"0")</f>
        <v>351</v>
      </c>
      <c r="Y541" s="37"/>
      <c r="Z541" s="383"/>
      <c r="AA541" s="383"/>
    </row>
    <row r="542" spans="1:67" ht="14.25" hidden="1" customHeight="1" x14ac:dyDescent="0.25">
      <c r="A542" s="389" t="s">
        <v>213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6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29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6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0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04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05"/>
      <c r="O547" s="394" t="s">
        <v>70</v>
      </c>
      <c r="P547" s="395"/>
      <c r="Q547" s="395"/>
      <c r="R547" s="395"/>
      <c r="S547" s="395"/>
      <c r="T547" s="395"/>
      <c r="U547" s="39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05"/>
      <c r="O548" s="394" t="s">
        <v>70</v>
      </c>
      <c r="P548" s="395"/>
      <c r="Q548" s="395"/>
      <c r="R548" s="395"/>
      <c r="S548" s="395"/>
      <c r="T548" s="395"/>
      <c r="U548" s="39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6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22" t="s">
        <v>771</v>
      </c>
      <c r="P549" s="523"/>
      <c r="Q549" s="523"/>
      <c r="R549" s="523"/>
      <c r="S549" s="523"/>
      <c r="T549" s="523"/>
      <c r="U549" s="52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8901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9015.19</v>
      </c>
      <c r="Y549" s="37"/>
      <c r="Z549" s="383"/>
      <c r="AA549" s="383"/>
    </row>
    <row r="550" spans="1:67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435"/>
      <c r="O550" s="522" t="s">
        <v>772</v>
      </c>
      <c r="P550" s="523"/>
      <c r="Q550" s="523"/>
      <c r="R550" s="523"/>
      <c r="S550" s="523"/>
      <c r="T550" s="523"/>
      <c r="U550" s="524"/>
      <c r="V550" s="37" t="s">
        <v>66</v>
      </c>
      <c r="W550" s="382">
        <f>IFERROR(SUM(BL22:BL546),"0")</f>
        <v>9435.0992218750398</v>
      </c>
      <c r="X550" s="382">
        <f>IFERROR(SUM(BM22:BM546),"0")</f>
        <v>9557.0679999999993</v>
      </c>
      <c r="Y550" s="37"/>
      <c r="Z550" s="383"/>
      <c r="AA550" s="383"/>
    </row>
    <row r="551" spans="1:67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435"/>
      <c r="O551" s="522" t="s">
        <v>773</v>
      </c>
      <c r="P551" s="523"/>
      <c r="Q551" s="523"/>
      <c r="R551" s="523"/>
      <c r="S551" s="523"/>
      <c r="T551" s="523"/>
      <c r="U551" s="524"/>
      <c r="V551" s="37" t="s">
        <v>774</v>
      </c>
      <c r="W551" s="38">
        <f>ROUNDUP(SUM(BN22:BN546),0)</f>
        <v>17</v>
      </c>
      <c r="X551" s="38">
        <f>ROUNDUP(SUM(BO22:BO546),0)</f>
        <v>17</v>
      </c>
      <c r="Y551" s="37"/>
      <c r="Z551" s="383"/>
      <c r="AA551" s="383"/>
    </row>
    <row r="552" spans="1:67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435"/>
      <c r="O552" s="522" t="s">
        <v>775</v>
      </c>
      <c r="P552" s="523"/>
      <c r="Q552" s="523"/>
      <c r="R552" s="523"/>
      <c r="S552" s="523"/>
      <c r="T552" s="523"/>
      <c r="U552" s="524"/>
      <c r="V552" s="37" t="s">
        <v>66</v>
      </c>
      <c r="W552" s="382">
        <f>GrossWeightTotal+PalletQtyTotal*25</f>
        <v>9860.0992218750398</v>
      </c>
      <c r="X552" s="382">
        <f>GrossWeightTotalR+PalletQtyTotalR*25</f>
        <v>9982.0679999999993</v>
      </c>
      <c r="Y552" s="37"/>
      <c r="Z552" s="383"/>
      <c r="AA552" s="383"/>
    </row>
    <row r="553" spans="1:67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435"/>
      <c r="O553" s="522" t="s">
        <v>776</v>
      </c>
      <c r="P553" s="523"/>
      <c r="Q553" s="523"/>
      <c r="R553" s="523"/>
      <c r="S553" s="523"/>
      <c r="T553" s="523"/>
      <c r="U553" s="52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1515.8550299486408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1537</v>
      </c>
      <c r="Y553" s="37"/>
      <c r="Z553" s="383"/>
      <c r="AA553" s="383"/>
    </row>
    <row r="554" spans="1:67" ht="14.25" hidden="1" customHeight="1" x14ac:dyDescent="0.2">
      <c r="A554" s="390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L554" s="390"/>
      <c r="M554" s="390"/>
      <c r="N554" s="435"/>
      <c r="O554" s="522" t="s">
        <v>777</v>
      </c>
      <c r="P554" s="523"/>
      <c r="Q554" s="523"/>
      <c r="R554" s="523"/>
      <c r="S554" s="523"/>
      <c r="T554" s="523"/>
      <c r="U554" s="52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19.225720000000003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512"/>
      <c r="E556" s="512"/>
      <c r="F556" s="513"/>
      <c r="G556" s="399" t="s">
        <v>233</v>
      </c>
      <c r="H556" s="512"/>
      <c r="I556" s="512"/>
      <c r="J556" s="512"/>
      <c r="K556" s="512"/>
      <c r="L556" s="512"/>
      <c r="M556" s="512"/>
      <c r="N556" s="512"/>
      <c r="O556" s="512"/>
      <c r="P556" s="513"/>
      <c r="Q556" s="399" t="s">
        <v>484</v>
      </c>
      <c r="R556" s="513"/>
      <c r="S556" s="399" t="s">
        <v>541</v>
      </c>
      <c r="T556" s="512"/>
      <c r="U556" s="512"/>
      <c r="V556" s="513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31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63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417</v>
      </c>
      <c r="F559" s="46">
        <f>IFERROR(X133*1,"0")+IFERROR(X134*1,"0")+IFERROR(X135*1,"0")+IFERROR(X136*1,"0")+IFERROR(X137*1,"0")</f>
        <v>336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151.20000000000002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1558.2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63.2</v>
      </c>
      <c r="K559" s="46">
        <f>IFERROR(X231*1,"0")+IFERROR(X232*1,"0")+IFERROR(X233*1,"0")+IFERROR(X234*1,"0")+IFERROR(X235*1,"0")+IFERROR(X236*1,"0")+IFERROR(X237*1,"0")+IFERROR(X238*1,"0")</f>
        <v>20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357.15000000000003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3826.2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241.79999999999998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154.80000000000001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322.2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1019.0400000000002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548.4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67"/>
        <filter val="1 085,00"/>
        <filter val="1 280,00"/>
        <filter val="1 290,00"/>
        <filter val="1 515,86"/>
        <filter val="104,73"/>
        <filter val="105,00"/>
        <filter val="109,00"/>
        <filter val="11,14"/>
        <filter val="110,00"/>
        <filter val="12,00"/>
        <filter val="144,00"/>
        <filter val="147,00"/>
        <filter val="149,00"/>
        <filter val="15,00"/>
        <filter val="157,00"/>
        <filter val="161,00"/>
        <filter val="17"/>
        <filter val="184,00"/>
        <filter val="188,00"/>
        <filter val="19,00"/>
        <filter val="19,44"/>
        <filter val="194,00"/>
        <filter val="2,00"/>
        <filter val="2,50"/>
        <filter val="20,00"/>
        <filter val="209,00"/>
        <filter val="214,60"/>
        <filter val="219,00"/>
        <filter val="221,00"/>
        <filter val="23,60"/>
        <filter val="230,00"/>
        <filter val="237,00"/>
        <filter val="238,00"/>
        <filter val="24,10"/>
        <filter val="248,00"/>
        <filter val="255,00"/>
        <filter val="269,00"/>
        <filter val="28,00"/>
        <filter val="3 219,00"/>
        <filter val="3,00"/>
        <filter val="3,59"/>
        <filter val="30,51"/>
        <filter val="317,00"/>
        <filter val="334,00"/>
        <filter val="339,00"/>
        <filter val="344,00"/>
        <filter val="35,48"/>
        <filter val="354,00"/>
        <filter val="36,00"/>
        <filter val="38,00"/>
        <filter val="39,76"/>
        <filter val="4,71"/>
        <filter val="406,00"/>
        <filter val="41,36"/>
        <filter val="41,86"/>
        <filter val="43,57"/>
        <filter val="44,10"/>
        <filter val="44,89"/>
        <filter val="46,19"/>
        <filter val="5,00"/>
        <filter val="527,12"/>
        <filter val="553,00"/>
        <filter val="57,00"/>
        <filter val="60,00"/>
        <filter val="66,00"/>
        <filter val="71,47"/>
        <filter val="75,00"/>
        <filter val="75,48"/>
        <filter val="78,00"/>
        <filter val="8 901,00"/>
        <filter val="84,00"/>
        <filter val="854,00"/>
        <filter val="9 435,10"/>
        <filter val="9 860,10"/>
        <filter val="94,00"/>
      </filters>
    </filterColumn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2024-07-25T11:09:09Z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