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7C690A6-D3FA-4698-83F1-7E0BE19E44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Y457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O431" i="1"/>
  <c r="BM431" i="1"/>
  <c r="Y431" i="1"/>
  <c r="BO430" i="1"/>
  <c r="BM430" i="1"/>
  <c r="Y430" i="1"/>
  <c r="P430" i="1"/>
  <c r="BO429" i="1"/>
  <c r="BM429" i="1"/>
  <c r="Y429" i="1"/>
  <c r="BO428" i="1"/>
  <c r="BM428" i="1"/>
  <c r="Y428" i="1"/>
  <c r="P428" i="1"/>
  <c r="BO427" i="1"/>
  <c r="BM427" i="1"/>
  <c r="Y427" i="1"/>
  <c r="BO426" i="1"/>
  <c r="BM426" i="1"/>
  <c r="Y426" i="1"/>
  <c r="BO425" i="1"/>
  <c r="BM425" i="1"/>
  <c r="Y425" i="1"/>
  <c r="P425" i="1"/>
  <c r="X423" i="1"/>
  <c r="X422" i="1"/>
  <c r="BO421" i="1"/>
  <c r="BM421" i="1"/>
  <c r="Y421" i="1"/>
  <c r="X418" i="1"/>
  <c r="X417" i="1"/>
  <c r="BO416" i="1"/>
  <c r="BM416" i="1"/>
  <c r="Y416" i="1"/>
  <c r="Z416" i="1" s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BO404" i="1"/>
  <c r="BM404" i="1"/>
  <c r="Y404" i="1"/>
  <c r="P404" i="1"/>
  <c r="BO403" i="1"/>
  <c r="BM403" i="1"/>
  <c r="Y403" i="1"/>
  <c r="BO402" i="1"/>
  <c r="BM402" i="1"/>
  <c r="Y402" i="1"/>
  <c r="BO401" i="1"/>
  <c r="BM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BO394" i="1"/>
  <c r="BM394" i="1"/>
  <c r="Y394" i="1"/>
  <c r="P394" i="1"/>
  <c r="BO393" i="1"/>
  <c r="BM393" i="1"/>
  <c r="Y393" i="1"/>
  <c r="BO392" i="1"/>
  <c r="BM392" i="1"/>
  <c r="Y392" i="1"/>
  <c r="P392" i="1"/>
  <c r="BO391" i="1"/>
  <c r="BM391" i="1"/>
  <c r="Y391" i="1"/>
  <c r="BO390" i="1"/>
  <c r="BM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O384" i="1"/>
  <c r="BM384" i="1"/>
  <c r="Y384" i="1"/>
  <c r="BO383" i="1"/>
  <c r="BM383" i="1"/>
  <c r="Y383" i="1"/>
  <c r="P383" i="1"/>
  <c r="X381" i="1"/>
  <c r="X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Y374" i="1" s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O349" i="1"/>
  <c r="BM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Y314" i="1" s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O289" i="1"/>
  <c r="BM289" i="1"/>
  <c r="Y289" i="1"/>
  <c r="BO288" i="1"/>
  <c r="BM288" i="1"/>
  <c r="Y288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Y286" i="1" s="1"/>
  <c r="X280" i="1"/>
  <c r="X279" i="1"/>
  <c r="BO278" i="1"/>
  <c r="BM278" i="1"/>
  <c r="Y278" i="1"/>
  <c r="P278" i="1"/>
  <c r="BO277" i="1"/>
  <c r="BM277" i="1"/>
  <c r="Y277" i="1"/>
  <c r="BP277" i="1" s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P272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X264" i="1"/>
  <c r="X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Z252" i="1" s="1"/>
  <c r="Y247" i="1"/>
  <c r="M556" i="1" s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BP236" i="1" s="1"/>
  <c r="BO235" i="1"/>
  <c r="BM235" i="1"/>
  <c r="Y235" i="1"/>
  <c r="BP235" i="1" s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X227" i="1"/>
  <c r="X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BO220" i="1"/>
  <c r="BM220" i="1"/>
  <c r="Y220" i="1"/>
  <c r="P220" i="1"/>
  <c r="BO219" i="1"/>
  <c r="BM219" i="1"/>
  <c r="Y219" i="1"/>
  <c r="P219" i="1"/>
  <c r="BO218" i="1"/>
  <c r="BM218" i="1"/>
  <c r="Y218" i="1"/>
  <c r="BO217" i="1"/>
  <c r="BM217" i="1"/>
  <c r="Y217" i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O209" i="1"/>
  <c r="BM209" i="1"/>
  <c r="Y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BO192" i="1"/>
  <c r="BM192" i="1"/>
  <c r="Y192" i="1"/>
  <c r="BP192" i="1" s="1"/>
  <c r="P192" i="1"/>
  <c r="BO191" i="1"/>
  <c r="BM191" i="1"/>
  <c r="Y191" i="1"/>
  <c r="BO190" i="1"/>
  <c r="BM190" i="1"/>
  <c r="Y190" i="1"/>
  <c r="P190" i="1"/>
  <c r="BO189" i="1"/>
  <c r="BM189" i="1"/>
  <c r="Y189" i="1"/>
  <c r="BP189" i="1" s="1"/>
  <c r="P189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P182" i="1"/>
  <c r="BO181" i="1"/>
  <c r="BM181" i="1"/>
  <c r="Z181" i="1"/>
  <c r="Y181" i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X171" i="1"/>
  <c r="X170" i="1"/>
  <c r="BO169" i="1"/>
  <c r="BM169" i="1"/>
  <c r="Y169" i="1"/>
  <c r="BP169" i="1" s="1"/>
  <c r="P169" i="1"/>
  <c r="BO168" i="1"/>
  <c r="BM168" i="1"/>
  <c r="Y168" i="1"/>
  <c r="Z168" i="1" s="1"/>
  <c r="P168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BP156" i="1" s="1"/>
  <c r="P156" i="1"/>
  <c r="X153" i="1"/>
  <c r="X152" i="1"/>
  <c r="BO151" i="1"/>
  <c r="BM151" i="1"/>
  <c r="Y151" i="1"/>
  <c r="BP151" i="1" s="1"/>
  <c r="BO150" i="1"/>
  <c r="BM150" i="1"/>
  <c r="Y150" i="1"/>
  <c r="BP150" i="1" s="1"/>
  <c r="BO149" i="1"/>
  <c r="BM149" i="1"/>
  <c r="Y149" i="1"/>
  <c r="BP149" i="1" s="1"/>
  <c r="BO148" i="1"/>
  <c r="BM148" i="1"/>
  <c r="Y148" i="1"/>
  <c r="P148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Y134" i="1" s="1"/>
  <c r="P129" i="1"/>
  <c r="X127" i="1"/>
  <c r="X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X93" i="1"/>
  <c r="X92" i="1"/>
  <c r="BO91" i="1"/>
  <c r="BM91" i="1"/>
  <c r="Y91" i="1"/>
  <c r="BP91" i="1" s="1"/>
  <c r="BO90" i="1"/>
  <c r="BM90" i="1"/>
  <c r="Y90" i="1"/>
  <c r="BP90" i="1" s="1"/>
  <c r="P90" i="1"/>
  <c r="BO89" i="1"/>
  <c r="BM89" i="1"/>
  <c r="Y89" i="1"/>
  <c r="Y92" i="1" s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O58" i="1"/>
  <c r="BM58" i="1"/>
  <c r="Y58" i="1"/>
  <c r="P58" i="1"/>
  <c r="BO57" i="1"/>
  <c r="BM57" i="1"/>
  <c r="Y57" i="1"/>
  <c r="BP57" i="1" s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C556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4" i="1" s="1"/>
  <c r="P26" i="1"/>
  <c r="X24" i="1"/>
  <c r="X546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08" i="1" l="1"/>
  <c r="BN208" i="1"/>
  <c r="Z208" i="1"/>
  <c r="BP219" i="1"/>
  <c r="BN219" i="1"/>
  <c r="Z219" i="1"/>
  <c r="BP267" i="1"/>
  <c r="BN267" i="1"/>
  <c r="Z267" i="1"/>
  <c r="BP331" i="1"/>
  <c r="BN331" i="1"/>
  <c r="Z331" i="1"/>
  <c r="BP359" i="1"/>
  <c r="BN359" i="1"/>
  <c r="Z359" i="1"/>
  <c r="BP384" i="1"/>
  <c r="BN384" i="1"/>
  <c r="Z384" i="1"/>
  <c r="BP392" i="1"/>
  <c r="BN392" i="1"/>
  <c r="Z392" i="1"/>
  <c r="BP396" i="1"/>
  <c r="BN396" i="1"/>
  <c r="Z396" i="1"/>
  <c r="BP426" i="1"/>
  <c r="BN426" i="1"/>
  <c r="Z426" i="1"/>
  <c r="BP430" i="1"/>
  <c r="BN430" i="1"/>
  <c r="Z430" i="1"/>
  <c r="BP474" i="1"/>
  <c r="BN474" i="1"/>
  <c r="Z474" i="1"/>
  <c r="Z28" i="1"/>
  <c r="BN28" i="1"/>
  <c r="Z59" i="1"/>
  <c r="BN59" i="1"/>
  <c r="Z60" i="1"/>
  <c r="BN60" i="1"/>
  <c r="Z71" i="1"/>
  <c r="BN71" i="1"/>
  <c r="Z81" i="1"/>
  <c r="BN81" i="1"/>
  <c r="Z90" i="1"/>
  <c r="BN90" i="1"/>
  <c r="Z91" i="1"/>
  <c r="BN91" i="1"/>
  <c r="Z107" i="1"/>
  <c r="BN107" i="1"/>
  <c r="Y126" i="1"/>
  <c r="Z117" i="1"/>
  <c r="BN117" i="1"/>
  <c r="Z131" i="1"/>
  <c r="BN131" i="1"/>
  <c r="Z142" i="1"/>
  <c r="BN142" i="1"/>
  <c r="G556" i="1"/>
  <c r="Z158" i="1"/>
  <c r="BN158" i="1"/>
  <c r="Z173" i="1"/>
  <c r="BN173" i="1"/>
  <c r="BP181" i="1"/>
  <c r="BN181" i="1"/>
  <c r="BP195" i="1"/>
  <c r="BN195" i="1"/>
  <c r="Z195" i="1"/>
  <c r="BP209" i="1"/>
  <c r="BN209" i="1"/>
  <c r="Z209" i="1"/>
  <c r="BP222" i="1"/>
  <c r="BN222" i="1"/>
  <c r="Z222" i="1"/>
  <c r="BP323" i="1"/>
  <c r="BN323" i="1"/>
  <c r="Z323" i="1"/>
  <c r="BP349" i="1"/>
  <c r="BN349" i="1"/>
  <c r="Z349" i="1"/>
  <c r="Y381" i="1"/>
  <c r="Y380" i="1"/>
  <c r="BP379" i="1"/>
  <c r="BN379" i="1"/>
  <c r="Z379" i="1"/>
  <c r="Z380" i="1" s="1"/>
  <c r="BP383" i="1"/>
  <c r="BN383" i="1"/>
  <c r="Z383" i="1"/>
  <c r="BP389" i="1"/>
  <c r="BN389" i="1"/>
  <c r="Z389" i="1"/>
  <c r="BP393" i="1"/>
  <c r="BN393" i="1"/>
  <c r="Z393" i="1"/>
  <c r="BP397" i="1"/>
  <c r="BN397" i="1"/>
  <c r="Z397" i="1"/>
  <c r="Y422" i="1"/>
  <c r="BP421" i="1"/>
  <c r="BN421" i="1"/>
  <c r="Z421" i="1"/>
  <c r="Z422" i="1" s="1"/>
  <c r="BP425" i="1"/>
  <c r="BN425" i="1"/>
  <c r="Z425" i="1"/>
  <c r="BP427" i="1"/>
  <c r="BN427" i="1"/>
  <c r="Z427" i="1"/>
  <c r="BP431" i="1"/>
  <c r="BN431" i="1"/>
  <c r="Z431" i="1"/>
  <c r="BP488" i="1"/>
  <c r="BN488" i="1"/>
  <c r="Z488" i="1"/>
  <c r="Y227" i="1"/>
  <c r="Y280" i="1"/>
  <c r="BP278" i="1"/>
  <c r="BN278" i="1"/>
  <c r="Z278" i="1"/>
  <c r="Y291" i="1"/>
  <c r="BP288" i="1"/>
  <c r="BN288" i="1"/>
  <c r="Z288" i="1"/>
  <c r="BP311" i="1"/>
  <c r="BN311" i="1"/>
  <c r="Z311" i="1"/>
  <c r="BP329" i="1"/>
  <c r="BN329" i="1"/>
  <c r="Z329" i="1"/>
  <c r="BP343" i="1"/>
  <c r="BN343" i="1"/>
  <c r="Z343" i="1"/>
  <c r="BP373" i="1"/>
  <c r="BN373" i="1"/>
  <c r="Z373" i="1"/>
  <c r="BP402" i="1"/>
  <c r="BN402" i="1"/>
  <c r="Z402" i="1"/>
  <c r="BP410" i="1"/>
  <c r="BN410" i="1"/>
  <c r="Z410" i="1"/>
  <c r="BP414" i="1"/>
  <c r="BN414" i="1"/>
  <c r="Z414" i="1"/>
  <c r="BP467" i="1"/>
  <c r="BN467" i="1"/>
  <c r="Z467" i="1"/>
  <c r="BP472" i="1"/>
  <c r="BN472" i="1"/>
  <c r="Z472" i="1"/>
  <c r="BP486" i="1"/>
  <c r="BN486" i="1"/>
  <c r="Z486" i="1"/>
  <c r="Z22" i="1"/>
  <c r="Z23" i="1" s="1"/>
  <c r="BN22" i="1"/>
  <c r="BP22" i="1"/>
  <c r="Z26" i="1"/>
  <c r="BN26" i="1"/>
  <c r="BP26" i="1"/>
  <c r="Y35" i="1"/>
  <c r="Z32" i="1"/>
  <c r="BN32" i="1"/>
  <c r="Z57" i="1"/>
  <c r="BN57" i="1"/>
  <c r="Y61" i="1"/>
  <c r="Z65" i="1"/>
  <c r="BN65" i="1"/>
  <c r="Z69" i="1"/>
  <c r="BN69" i="1"/>
  <c r="Z73" i="1"/>
  <c r="BN73" i="1"/>
  <c r="Z77" i="1"/>
  <c r="BN77" i="1"/>
  <c r="Z78" i="1"/>
  <c r="BN78" i="1"/>
  <c r="Z79" i="1"/>
  <c r="BN79" i="1"/>
  <c r="Z83" i="1"/>
  <c r="BN83" i="1"/>
  <c r="Z84" i="1"/>
  <c r="BN84" i="1"/>
  <c r="Y108" i="1"/>
  <c r="Z101" i="1"/>
  <c r="BN101" i="1"/>
  <c r="Z105" i="1"/>
  <c r="BN105" i="1"/>
  <c r="Z111" i="1"/>
  <c r="BN111" i="1"/>
  <c r="BP111" i="1"/>
  <c r="Z115" i="1"/>
  <c r="BN115" i="1"/>
  <c r="Z119" i="1"/>
  <c r="BN119" i="1"/>
  <c r="Z120" i="1"/>
  <c r="BN120" i="1"/>
  <c r="Z121" i="1"/>
  <c r="BN121" i="1"/>
  <c r="Z129" i="1"/>
  <c r="BN129" i="1"/>
  <c r="BP129" i="1"/>
  <c r="Z133" i="1"/>
  <c r="BN133" i="1"/>
  <c r="Z140" i="1"/>
  <c r="BN140" i="1"/>
  <c r="Z148" i="1"/>
  <c r="Z152" i="1" s="1"/>
  <c r="BN148" i="1"/>
  <c r="BP148" i="1"/>
  <c r="Z149" i="1"/>
  <c r="BN149" i="1"/>
  <c r="Z150" i="1"/>
  <c r="BN150" i="1"/>
  <c r="Z151" i="1"/>
  <c r="BN151" i="1"/>
  <c r="Y152" i="1"/>
  <c r="Z156" i="1"/>
  <c r="BN156" i="1"/>
  <c r="Z160" i="1"/>
  <c r="BN160" i="1"/>
  <c r="Z169" i="1"/>
  <c r="Z170" i="1" s="1"/>
  <c r="BN169" i="1"/>
  <c r="Z179" i="1"/>
  <c r="BN179" i="1"/>
  <c r="Z183" i="1"/>
  <c r="BN183" i="1"/>
  <c r="Z189" i="1"/>
  <c r="BN189" i="1"/>
  <c r="Z192" i="1"/>
  <c r="BN192" i="1"/>
  <c r="Z193" i="1"/>
  <c r="BN193" i="1"/>
  <c r="Z197" i="1"/>
  <c r="BN197" i="1"/>
  <c r="Z204" i="1"/>
  <c r="BN204" i="1"/>
  <c r="Y213" i="1"/>
  <c r="Z224" i="1"/>
  <c r="BN224" i="1"/>
  <c r="Z235" i="1"/>
  <c r="BN235" i="1"/>
  <c r="Z236" i="1"/>
  <c r="BN236" i="1"/>
  <c r="Z261" i="1"/>
  <c r="BN261" i="1"/>
  <c r="Y270" i="1"/>
  <c r="Z273" i="1"/>
  <c r="BN273" i="1"/>
  <c r="Z277" i="1"/>
  <c r="BN277" i="1"/>
  <c r="BP283" i="1"/>
  <c r="BN283" i="1"/>
  <c r="Z283" i="1"/>
  <c r="BP289" i="1"/>
  <c r="BN289" i="1"/>
  <c r="Z289" i="1"/>
  <c r="BP325" i="1"/>
  <c r="BN325" i="1"/>
  <c r="Z325" i="1"/>
  <c r="BP333" i="1"/>
  <c r="BN333" i="1"/>
  <c r="Z333" i="1"/>
  <c r="BP365" i="1"/>
  <c r="BN365" i="1"/>
  <c r="Z365" i="1"/>
  <c r="BP401" i="1"/>
  <c r="BN401" i="1"/>
  <c r="Z401" i="1"/>
  <c r="BP403" i="1"/>
  <c r="BN403" i="1"/>
  <c r="Z403" i="1"/>
  <c r="Y437" i="1"/>
  <c r="Y436" i="1"/>
  <c r="BP435" i="1"/>
  <c r="BN435" i="1"/>
  <c r="Z435" i="1"/>
  <c r="Z436" i="1" s="1"/>
  <c r="Y441" i="1"/>
  <c r="Y440" i="1"/>
  <c r="BP439" i="1"/>
  <c r="BN439" i="1"/>
  <c r="Z439" i="1"/>
  <c r="Z440" i="1" s="1"/>
  <c r="Y445" i="1"/>
  <c r="Y444" i="1"/>
  <c r="BP443" i="1"/>
  <c r="BN443" i="1"/>
  <c r="Z443" i="1"/>
  <c r="Z444" i="1" s="1"/>
  <c r="BP448" i="1"/>
  <c r="BN448" i="1"/>
  <c r="Z448" i="1"/>
  <c r="Z451" i="1" s="1"/>
  <c r="BP468" i="1"/>
  <c r="BN468" i="1"/>
  <c r="Z468" i="1"/>
  <c r="BP478" i="1"/>
  <c r="BN478" i="1"/>
  <c r="Z478" i="1"/>
  <c r="Y496" i="1"/>
  <c r="BP492" i="1"/>
  <c r="BN492" i="1"/>
  <c r="Z492" i="1"/>
  <c r="Y339" i="1"/>
  <c r="Y406" i="1"/>
  <c r="Y418" i="1"/>
  <c r="H9" i="1"/>
  <c r="A10" i="1"/>
  <c r="B556" i="1"/>
  <c r="X547" i="1"/>
  <c r="X548" i="1"/>
  <c r="X550" i="1"/>
  <c r="Y24" i="1"/>
  <c r="Z27" i="1"/>
  <c r="BN27" i="1"/>
  <c r="BP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Z53" i="1" s="1"/>
  <c r="BN51" i="1"/>
  <c r="BP51" i="1"/>
  <c r="Y54" i="1"/>
  <c r="D556" i="1"/>
  <c r="Z58" i="1"/>
  <c r="BN58" i="1"/>
  <c r="BP58" i="1"/>
  <c r="Y62" i="1"/>
  <c r="E556" i="1"/>
  <c r="Z66" i="1"/>
  <c r="BN66" i="1"/>
  <c r="Z68" i="1"/>
  <c r="BN68" i="1"/>
  <c r="Z70" i="1"/>
  <c r="BN70" i="1"/>
  <c r="Z72" i="1"/>
  <c r="BN72" i="1"/>
  <c r="Z74" i="1"/>
  <c r="BN74" i="1"/>
  <c r="Z76" i="1"/>
  <c r="BN76" i="1"/>
  <c r="Z80" i="1"/>
  <c r="BN80" i="1"/>
  <c r="Z82" i="1"/>
  <c r="BN82" i="1"/>
  <c r="Z85" i="1"/>
  <c r="BN85" i="1"/>
  <c r="Y86" i="1"/>
  <c r="Z89" i="1"/>
  <c r="BN89" i="1"/>
  <c r="BP89" i="1"/>
  <c r="Y93" i="1"/>
  <c r="Z95" i="1"/>
  <c r="BN95" i="1"/>
  <c r="BP95" i="1"/>
  <c r="Z96" i="1"/>
  <c r="BN96" i="1"/>
  <c r="Z97" i="1"/>
  <c r="BN97" i="1"/>
  <c r="Z98" i="1"/>
  <c r="BN98" i="1"/>
  <c r="Z99" i="1"/>
  <c r="BN99" i="1"/>
  <c r="Z100" i="1"/>
  <c r="BN100" i="1"/>
  <c r="Z102" i="1"/>
  <c r="BN102" i="1"/>
  <c r="Z104" i="1"/>
  <c r="BN104" i="1"/>
  <c r="Z106" i="1"/>
  <c r="BN106" i="1"/>
  <c r="Y109" i="1"/>
  <c r="Z112" i="1"/>
  <c r="BN112" i="1"/>
  <c r="Z114" i="1"/>
  <c r="BN114" i="1"/>
  <c r="Z116" i="1"/>
  <c r="BN116" i="1"/>
  <c r="Z118" i="1"/>
  <c r="BN118" i="1"/>
  <c r="Z122" i="1"/>
  <c r="BN122" i="1"/>
  <c r="Y127" i="1"/>
  <c r="Z130" i="1"/>
  <c r="BN130" i="1"/>
  <c r="Z132" i="1"/>
  <c r="BN132" i="1"/>
  <c r="Y135" i="1"/>
  <c r="F556" i="1"/>
  <c r="Z139" i="1"/>
  <c r="BN139" i="1"/>
  <c r="Z141" i="1"/>
  <c r="BN141" i="1"/>
  <c r="Y144" i="1"/>
  <c r="Y153" i="1"/>
  <c r="H556" i="1"/>
  <c r="Z157" i="1"/>
  <c r="BN157" i="1"/>
  <c r="Z159" i="1"/>
  <c r="BN159" i="1"/>
  <c r="Z161" i="1"/>
  <c r="BN161" i="1"/>
  <c r="Z163" i="1"/>
  <c r="BN163" i="1"/>
  <c r="Y164" i="1"/>
  <c r="Y175" i="1"/>
  <c r="BP180" i="1"/>
  <c r="BN180" i="1"/>
  <c r="Z180" i="1"/>
  <c r="BP184" i="1"/>
  <c r="BN184" i="1"/>
  <c r="Z184" i="1"/>
  <c r="Y206" i="1"/>
  <c r="BP191" i="1"/>
  <c r="BN191" i="1"/>
  <c r="Z191" i="1"/>
  <c r="BP196" i="1"/>
  <c r="BN196" i="1"/>
  <c r="Z196" i="1"/>
  <c r="BP199" i="1"/>
  <c r="BN199" i="1"/>
  <c r="Z199" i="1"/>
  <c r="BP201" i="1"/>
  <c r="BN201" i="1"/>
  <c r="Z201" i="1"/>
  <c r="BP203" i="1"/>
  <c r="BN203" i="1"/>
  <c r="Z203" i="1"/>
  <c r="BP211" i="1"/>
  <c r="BN211" i="1"/>
  <c r="Z211" i="1"/>
  <c r="BP218" i="1"/>
  <c r="BN218" i="1"/>
  <c r="Z218" i="1"/>
  <c r="BP221" i="1"/>
  <c r="BN221" i="1"/>
  <c r="Z221" i="1"/>
  <c r="BP225" i="1"/>
  <c r="BN225" i="1"/>
  <c r="Z225" i="1"/>
  <c r="Y232" i="1"/>
  <c r="BP229" i="1"/>
  <c r="BN229" i="1"/>
  <c r="Z229" i="1"/>
  <c r="Z231" i="1" s="1"/>
  <c r="BP239" i="1"/>
  <c r="BN239" i="1"/>
  <c r="Z239" i="1"/>
  <c r="BP242" i="1"/>
  <c r="BN242" i="1"/>
  <c r="Z242" i="1"/>
  <c r="Y244" i="1"/>
  <c r="O556" i="1"/>
  <c r="Y263" i="1"/>
  <c r="BP256" i="1"/>
  <c r="BN256" i="1"/>
  <c r="Z256" i="1"/>
  <c r="BP258" i="1"/>
  <c r="BN258" i="1"/>
  <c r="Z258" i="1"/>
  <c r="BP260" i="1"/>
  <c r="BN260" i="1"/>
  <c r="Z260" i="1"/>
  <c r="F9" i="1"/>
  <c r="J9" i="1"/>
  <c r="Y53" i="1"/>
  <c r="Y87" i="1"/>
  <c r="Y143" i="1"/>
  <c r="Y165" i="1"/>
  <c r="I556" i="1"/>
  <c r="Y171" i="1"/>
  <c r="BP168" i="1"/>
  <c r="BN168" i="1"/>
  <c r="Y170" i="1"/>
  <c r="BP174" i="1"/>
  <c r="BN174" i="1"/>
  <c r="Z174" i="1"/>
  <c r="Z175" i="1" s="1"/>
  <c r="Y176" i="1"/>
  <c r="Y187" i="1"/>
  <c r="BP178" i="1"/>
  <c r="BN178" i="1"/>
  <c r="Z178" i="1"/>
  <c r="BP182" i="1"/>
  <c r="BN182" i="1"/>
  <c r="Z182" i="1"/>
  <c r="Y186" i="1"/>
  <c r="BP190" i="1"/>
  <c r="BN190" i="1"/>
  <c r="Z190" i="1"/>
  <c r="BP194" i="1"/>
  <c r="BN194" i="1"/>
  <c r="Z194" i="1"/>
  <c r="BP198" i="1"/>
  <c r="BN198" i="1"/>
  <c r="Z198" i="1"/>
  <c r="BP200" i="1"/>
  <c r="BN200" i="1"/>
  <c r="Z200" i="1"/>
  <c r="BP202" i="1"/>
  <c r="BN202" i="1"/>
  <c r="Z202" i="1"/>
  <c r="Y205" i="1"/>
  <c r="BP210" i="1"/>
  <c r="BN210" i="1"/>
  <c r="Z210" i="1"/>
  <c r="Z213" i="1" s="1"/>
  <c r="BP212" i="1"/>
  <c r="BN212" i="1"/>
  <c r="Z212" i="1"/>
  <c r="Y214" i="1"/>
  <c r="J556" i="1"/>
  <c r="Y226" i="1"/>
  <c r="BP217" i="1"/>
  <c r="BN217" i="1"/>
  <c r="Z217" i="1"/>
  <c r="BP220" i="1"/>
  <c r="BN220" i="1"/>
  <c r="Z220" i="1"/>
  <c r="BP223" i="1"/>
  <c r="BN223" i="1"/>
  <c r="Z223" i="1"/>
  <c r="Y231" i="1"/>
  <c r="BP237" i="1"/>
  <c r="BN237" i="1"/>
  <c r="Z237" i="1"/>
  <c r="BP240" i="1"/>
  <c r="BN240" i="1"/>
  <c r="Z240" i="1"/>
  <c r="BP257" i="1"/>
  <c r="BN257" i="1"/>
  <c r="Z257" i="1"/>
  <c r="BP259" i="1"/>
  <c r="BN259" i="1"/>
  <c r="Z259" i="1"/>
  <c r="BP262" i="1"/>
  <c r="BN262" i="1"/>
  <c r="Z262" i="1"/>
  <c r="Y264" i="1"/>
  <c r="K556" i="1"/>
  <c r="Y243" i="1"/>
  <c r="Y253" i="1"/>
  <c r="Z266" i="1"/>
  <c r="Z269" i="1" s="1"/>
  <c r="BN266" i="1"/>
  <c r="BP266" i="1"/>
  <c r="Z268" i="1"/>
  <c r="BN268" i="1"/>
  <c r="Y269" i="1"/>
  <c r="Z272" i="1"/>
  <c r="Z279" i="1" s="1"/>
  <c r="BN272" i="1"/>
  <c r="BP272" i="1"/>
  <c r="Z274" i="1"/>
  <c r="BN274" i="1"/>
  <c r="Z276" i="1"/>
  <c r="BN276" i="1"/>
  <c r="BP284" i="1"/>
  <c r="BN284" i="1"/>
  <c r="Z284" i="1"/>
  <c r="BP290" i="1"/>
  <c r="BN290" i="1"/>
  <c r="Z290" i="1"/>
  <c r="Z291" i="1" s="1"/>
  <c r="Y292" i="1"/>
  <c r="Y297" i="1"/>
  <c r="BP294" i="1"/>
  <c r="BN294" i="1"/>
  <c r="Z294" i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S556" i="1"/>
  <c r="Y355" i="1"/>
  <c r="BP354" i="1"/>
  <c r="BN354" i="1"/>
  <c r="Z354" i="1"/>
  <c r="Z355" i="1" s="1"/>
  <c r="Y356" i="1"/>
  <c r="Y361" i="1"/>
  <c r="BP358" i="1"/>
  <c r="BN358" i="1"/>
  <c r="Z358" i="1"/>
  <c r="BP366" i="1"/>
  <c r="BN366" i="1"/>
  <c r="Z366" i="1"/>
  <c r="BP385" i="1"/>
  <c r="BN385" i="1"/>
  <c r="Z385" i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BP428" i="1"/>
  <c r="BN428" i="1"/>
  <c r="Z428" i="1"/>
  <c r="Y432" i="1"/>
  <c r="BP449" i="1"/>
  <c r="BN449" i="1"/>
  <c r="Z449" i="1"/>
  <c r="Y451" i="1"/>
  <c r="Y279" i="1"/>
  <c r="Y285" i="1"/>
  <c r="BP282" i="1"/>
  <c r="BN282" i="1"/>
  <c r="Z282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BP324" i="1"/>
  <c r="BN324" i="1"/>
  <c r="Z324" i="1"/>
  <c r="BP328" i="1"/>
  <c r="BN328" i="1"/>
  <c r="Z328" i="1"/>
  <c r="BP332" i="1"/>
  <c r="BN332" i="1"/>
  <c r="Z332" i="1"/>
  <c r="BP344" i="1"/>
  <c r="BN344" i="1"/>
  <c r="Z344" i="1"/>
  <c r="Y346" i="1"/>
  <c r="Y351" i="1"/>
  <c r="BP348" i="1"/>
  <c r="BN348" i="1"/>
  <c r="Z348" i="1"/>
  <c r="Z350" i="1" s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BP415" i="1"/>
  <c r="BN415" i="1"/>
  <c r="Z415" i="1"/>
  <c r="Z417" i="1" s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Y481" i="1"/>
  <c r="Y490" i="1"/>
  <c r="BP483" i="1"/>
  <c r="BN483" i="1"/>
  <c r="Z483" i="1"/>
  <c r="Y489" i="1"/>
  <c r="BP487" i="1"/>
  <c r="BN487" i="1"/>
  <c r="Z487" i="1"/>
  <c r="T556" i="1"/>
  <c r="Y417" i="1"/>
  <c r="BP416" i="1"/>
  <c r="BN416" i="1"/>
  <c r="Y433" i="1"/>
  <c r="BP429" i="1"/>
  <c r="BN429" i="1"/>
  <c r="Z429" i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BP493" i="1"/>
  <c r="BN493" i="1"/>
  <c r="Z493" i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Z495" i="1" l="1"/>
  <c r="Z313" i="1"/>
  <c r="Z285" i="1"/>
  <c r="Z92" i="1"/>
  <c r="Y547" i="1"/>
  <c r="Y549" i="1" s="1"/>
  <c r="Z143" i="1"/>
  <c r="Z134" i="1"/>
  <c r="Z86" i="1"/>
  <c r="Z544" i="1"/>
  <c r="Z480" i="1"/>
  <c r="Z374" i="1"/>
  <c r="Z369" i="1"/>
  <c r="Z432" i="1"/>
  <c r="Z406" i="1"/>
  <c r="Z243" i="1"/>
  <c r="Z205" i="1"/>
  <c r="Y550" i="1"/>
  <c r="Y548" i="1"/>
  <c r="Z164" i="1"/>
  <c r="Z126" i="1"/>
  <c r="Z108" i="1"/>
  <c r="Z61" i="1"/>
  <c r="Z34" i="1"/>
  <c r="Z531" i="1"/>
  <c r="Z475" i="1"/>
  <c r="Z334" i="1"/>
  <c r="Z226" i="1"/>
  <c r="X549" i="1"/>
  <c r="Z513" i="1"/>
  <c r="Z489" i="1"/>
  <c r="Z361" i="1"/>
  <c r="Z345" i="1"/>
  <c r="Z297" i="1"/>
  <c r="Z186" i="1"/>
  <c r="Z263" i="1"/>
  <c r="Y546" i="1"/>
  <c r="Z551" i="1" l="1"/>
</calcChain>
</file>

<file path=xl/sharedStrings.xml><?xml version="1.0" encoding="utf-8"?>
<sst xmlns="http://schemas.openxmlformats.org/spreadsheetml/2006/main" count="2423" uniqueCount="816">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</sst>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5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67" fillId="0" borderId="41" xfId="0" applyFont="1" applyBorder="1" applyAlignment="1">
      <alignment horizontal="left" vertical="center" wrapText="1"/>
    </xf>
    <xf numFmtId="0" fontId="351" fillId="0" borderId="41" xfId="0" applyFont="1" applyBorder="1" applyAlignment="1">
      <alignment horizontal="left" vertical="center" wrapText="1"/>
    </xf>
    <xf numFmtId="0" fontId="419" fillId="0" borderId="41" xfId="0" applyFont="1" applyBorder="1" applyAlignment="1">
      <alignment horizontal="left" vertical="center" wrapText="1"/>
    </xf>
    <xf numFmtId="0" fontId="559" fillId="0" borderId="41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15" fillId="0" borderId="41" xfId="0" applyFont="1" applyBorder="1" applyAlignment="1">
      <alignment horizontal="left" vertical="center" wrapText="1"/>
    </xf>
    <xf numFmtId="0" fontId="499" fillId="0" borderId="41" xfId="0" applyFont="1" applyBorder="1" applyAlignment="1">
      <alignment horizontal="left" vertical="center" wrapText="1"/>
    </xf>
    <xf numFmtId="0" fontId="637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433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383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5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481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301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31" fillId="0" borderId="41" xfId="0" applyFont="1" applyBorder="1" applyAlignment="1">
      <alignment horizontal="left" vertical="center" wrapText="1"/>
    </xf>
    <xf numFmtId="0" fontId="435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371" fillId="0" borderId="41" xfId="0" applyFont="1" applyBorder="1" applyAlignment="1">
      <alignment horizontal="left" vertical="center" wrapText="1"/>
    </xf>
    <xf numFmtId="0" fontId="439" fillId="0" borderId="41" xfId="0" applyFont="1" applyBorder="1" applyAlignment="1">
      <alignment horizontal="left" vertical="center" wrapText="1"/>
    </xf>
    <xf numFmtId="0" fontId="333" fillId="0" borderId="41" xfId="0" applyFont="1" applyBorder="1" applyAlignment="1">
      <alignment horizontal="left" vertical="center" wrapText="1"/>
    </xf>
    <xf numFmtId="0" fontId="505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335" fillId="0" borderId="41" xfId="0" applyFont="1" applyBorder="1" applyAlignment="1">
      <alignment horizontal="left" vertical="center" wrapText="1"/>
    </xf>
    <xf numFmtId="0" fontId="587" fillId="0" borderId="41" xfId="0" applyFont="1" applyBorder="1" applyAlignment="1">
      <alignment horizontal="left" vertical="center" wrapText="1"/>
    </xf>
    <xf numFmtId="0" fontId="641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317" fillId="0" borderId="41" xfId="0" applyFont="1" applyBorder="1" applyAlignment="1">
      <alignment horizontal="left" vertical="center" wrapText="1"/>
    </xf>
    <xf numFmtId="0" fontId="429" fillId="0" borderId="41" xfId="0" applyFont="1" applyBorder="1" applyAlignment="1">
      <alignment horizontal="left" vertical="center" wrapText="1"/>
    </xf>
    <xf numFmtId="0" fontId="527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489" fillId="0" borderId="41" xfId="0" applyFont="1" applyBorder="1" applyAlignment="1">
      <alignment horizontal="left" vertical="center" wrapText="1"/>
    </xf>
    <xf numFmtId="0" fontId="501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7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1" fillId="0" borderId="41" xfId="0" applyFont="1" applyBorder="1" applyAlignment="1">
      <alignment horizontal="left" vertical="center" wrapText="1"/>
    </xf>
    <xf numFmtId="0" fontId="577" fillId="0" borderId="41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5" fillId="0" borderId="41" xfId="0" applyFont="1" applyBorder="1" applyAlignment="1">
      <alignment horizontal="left" vertical="center" wrapText="1"/>
    </xf>
    <xf numFmtId="0" fontId="583" fillId="0" borderId="41" xfId="0" applyFont="1" applyBorder="1" applyAlignment="1">
      <alignment horizontal="left" vertical="center" wrapText="1"/>
    </xf>
    <xf numFmtId="0" fontId="363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341" fillId="0" borderId="41" xfId="0" applyFont="1" applyBorder="1" applyAlignment="1">
      <alignment horizontal="left" vertical="center" wrapText="1"/>
    </xf>
    <xf numFmtId="0" fontId="667" fillId="0" borderId="41" xfId="0" applyFont="1" applyBorder="1" applyAlignment="1">
      <alignment horizontal="left" vertical="center" wrapText="1"/>
    </xf>
    <xf numFmtId="0" fontId="379" fillId="0" borderId="41" xfId="0" applyFont="1" applyBorder="1" applyAlignment="1">
      <alignment horizontal="left" vertical="center" wrapText="1"/>
    </xf>
    <xf numFmtId="0" fontId="517" fillId="0" borderId="41" xfId="0" applyFont="1" applyBorder="1" applyAlignment="1">
      <alignment horizontal="left" vertical="center" wrapText="1"/>
    </xf>
    <xf numFmtId="0" fontId="445" fillId="0" borderId="41" xfId="0" applyFont="1" applyBorder="1" applyAlignment="1">
      <alignment horizontal="left" vertical="center" wrapText="1"/>
    </xf>
    <xf numFmtId="0" fontId="623" fillId="0" borderId="41" xfId="0" applyFont="1" applyBorder="1" applyAlignment="1">
      <alignment horizontal="left" vertical="center" wrapText="1"/>
    </xf>
    <xf numFmtId="0" fontId="521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649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589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32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395" fillId="0" borderId="41" xfId="0" applyFont="1" applyBorder="1" applyAlignment="1">
      <alignment horizontal="left" vertical="center" wrapText="1"/>
    </xf>
    <xf numFmtId="0" fontId="613" fillId="0" borderId="41" xfId="0" applyFont="1" applyBorder="1" applyAlignment="1">
      <alignment horizontal="left" vertical="center" wrapText="1"/>
    </xf>
    <xf numFmtId="0" fontId="579" fillId="0" borderId="41" xfId="0" applyFont="1" applyBorder="1" applyAlignment="1">
      <alignment horizontal="left" vertical="center" wrapText="1"/>
    </xf>
    <xf numFmtId="0" fontId="609" fillId="0" borderId="41" xfId="0" applyFont="1" applyBorder="1" applyAlignment="1">
      <alignment horizontal="left" vertical="center" wrapText="1"/>
    </xf>
    <xf numFmtId="0" fontId="553" fillId="0" borderId="41" xfId="0" applyFont="1" applyBorder="1" applyAlignment="1">
      <alignment horizontal="left" vertical="center" wrapText="1"/>
    </xf>
    <xf numFmtId="0" fontId="653" fillId="0" borderId="41" xfId="0" applyFont="1" applyBorder="1" applyAlignment="1">
      <alignment horizontal="left" vertical="center" wrapText="1"/>
    </xf>
    <xf numFmtId="0" fontId="375" fillId="0" borderId="41" xfId="0" applyFont="1" applyBorder="1" applyAlignment="1">
      <alignment horizontal="left" vertical="center" wrapText="1"/>
    </xf>
    <xf numFmtId="0" fontId="519" fillId="0" borderId="41" xfId="0" applyFont="1" applyBorder="1" applyAlignment="1">
      <alignment horizontal="left" vertical="center" wrapText="1"/>
    </xf>
    <xf numFmtId="0" fontId="573" fillId="0" borderId="41" xfId="0" applyFont="1" applyBorder="1" applyAlignment="1">
      <alignment horizontal="left" vertical="center" wrapText="1"/>
    </xf>
    <xf numFmtId="0" fontId="543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547" fillId="0" borderId="41" xfId="0" applyFont="1" applyBorder="1" applyAlignment="1">
      <alignment horizontal="left" vertical="center" wrapText="1"/>
    </xf>
    <xf numFmtId="0" fontId="607" fillId="0" borderId="41" xfId="0" applyFont="1" applyBorder="1" applyAlignment="1">
      <alignment horizontal="left" vertical="center" wrapText="1"/>
    </xf>
    <xf numFmtId="0" fontId="59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361" fillId="0" borderId="41" xfId="0" applyFont="1" applyBorder="1" applyAlignment="1">
      <alignment horizontal="left" vertical="center" wrapText="1"/>
    </xf>
    <xf numFmtId="0" fontId="549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321" fillId="0" borderId="41" xfId="0" applyFont="1" applyBorder="1" applyAlignment="1">
      <alignment horizontal="left" vertical="center" wrapText="1"/>
    </xf>
    <xf numFmtId="0" fontId="495" fillId="0" borderId="41" xfId="0" applyFont="1" applyBorder="1" applyAlignment="1">
      <alignment horizontal="left" vertical="center" wrapText="1"/>
    </xf>
    <xf numFmtId="0" fontId="57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353" fillId="0" borderId="41" xfId="0" applyFont="1" applyBorder="1" applyAlignment="1">
      <alignment horizontal="left" vertical="center" wrapText="1"/>
    </xf>
    <xf numFmtId="0" fontId="533" fillId="0" borderId="41" xfId="0" applyFont="1" applyBorder="1" applyAlignment="1">
      <alignment horizontal="left" vertical="center" wrapText="1"/>
    </xf>
    <xf numFmtId="0" fontId="537" fillId="0" borderId="41" xfId="0" applyFont="1" applyBorder="1" applyAlignment="1">
      <alignment horizontal="left" vertical="center" wrapText="1"/>
    </xf>
    <xf numFmtId="0" fontId="523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41" xfId="0" applyFont="1" applyBorder="1" applyAlignment="1">
      <alignment horizontal="left" vertical="center" wrapText="1"/>
    </xf>
    <xf numFmtId="0" fontId="399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339" fillId="0" borderId="41" xfId="0" applyFont="1" applyBorder="1" applyAlignment="1">
      <alignment horizontal="left" vertical="center" wrapText="1"/>
    </xf>
    <xf numFmtId="0" fontId="643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5" fillId="0" borderId="41" xfId="0" applyFont="1" applyBorder="1" applyAlignment="1">
      <alignment horizontal="left" vertical="center" wrapText="1"/>
    </xf>
    <xf numFmtId="0" fontId="313" fillId="0" borderId="41" xfId="0" applyFont="1" applyBorder="1" applyAlignment="1">
      <alignment horizontal="left" vertical="center" wrapText="1"/>
    </xf>
    <xf numFmtId="0" fontId="377" fillId="0" borderId="41" xfId="0" applyFont="1" applyBorder="1" applyAlignment="1">
      <alignment horizontal="left" vertical="center" wrapText="1"/>
    </xf>
    <xf numFmtId="0" fontId="303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63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541" fillId="0" borderId="41" xfId="0" applyFont="1" applyBorder="1" applyAlignment="1">
      <alignment horizontal="left" vertical="center" wrapText="1"/>
    </xf>
    <xf numFmtId="0" fontId="633" fillId="0" borderId="41" xfId="0" applyFont="1" applyBorder="1" applyAlignment="1">
      <alignment horizontal="left" vertical="center" wrapText="1"/>
    </xf>
    <xf numFmtId="0" fontId="337" fillId="0" borderId="41" xfId="0" applyFont="1" applyBorder="1" applyAlignment="1">
      <alignment horizontal="left" vertical="center" wrapText="1"/>
    </xf>
    <xf numFmtId="0" fontId="327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477" fillId="0" borderId="41" xfId="0" applyFont="1" applyBorder="1" applyAlignment="1">
      <alignment horizontal="left" vertical="center" wrapText="1"/>
    </xf>
    <xf numFmtId="0" fontId="41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415" fillId="0" borderId="41" xfId="0" applyFont="1" applyBorder="1" applyAlignment="1">
      <alignment horizontal="left" vertical="center" wrapText="1"/>
    </xf>
    <xf numFmtId="0" fontId="373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1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1" xfId="0" applyFont="1" applyBorder="1" applyAlignment="1">
      <alignment horizontal="left" vertical="center" wrapText="1"/>
    </xf>
    <xf numFmtId="0" fontId="49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669" fillId="0" borderId="41" xfId="0" applyFont="1" applyBorder="1" applyAlignment="1">
      <alignment horizontal="left" vertical="center" wrapText="1"/>
    </xf>
    <xf numFmtId="0" fontId="323" fillId="0" borderId="41" xfId="0" applyFont="1" applyBorder="1" applyAlignment="1">
      <alignment horizontal="left" vertical="center" wrapText="1"/>
    </xf>
    <xf numFmtId="0" fontId="42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305" fillId="0" borderId="41" xfId="0" applyFont="1" applyBorder="1" applyAlignment="1">
      <alignment horizontal="left" vertical="center" wrapText="1"/>
    </xf>
    <xf numFmtId="0" fontId="365" fillId="0" borderId="41" xfId="0" applyFont="1" applyBorder="1" applyAlignment="1">
      <alignment horizontal="left" vertical="center" wrapText="1"/>
    </xf>
    <xf numFmtId="0" fontId="425" fillId="0" borderId="41" xfId="0" applyFont="1" applyBorder="1" applyAlignment="1">
      <alignment horizontal="left" vertical="center" wrapText="1"/>
    </xf>
    <xf numFmtId="0" fontId="629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561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0" fontId="615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427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3" fillId="0" borderId="41" xfId="0" applyFont="1" applyBorder="1" applyAlignment="1">
      <alignment horizontal="left" vertical="center" wrapText="1"/>
    </xf>
    <xf numFmtId="0" fontId="59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663" fillId="0" borderId="41" xfId="0" applyFont="1" applyBorder="1" applyAlignment="1">
      <alignment horizontal="left" vertical="center" wrapText="1"/>
    </xf>
    <xf numFmtId="0" fontId="349" fillId="0" borderId="41" xfId="0" applyFont="1" applyBorder="1" applyAlignment="1">
      <alignment horizontal="left" vertical="center" wrapText="1"/>
    </xf>
    <xf numFmtId="0" fontId="331" fillId="0" borderId="41" xfId="0" applyFont="1" applyBorder="1" applyAlignment="1">
      <alignment horizontal="left" vertical="center" wrapText="1"/>
    </xf>
    <xf numFmtId="0" fontId="619" fillId="0" borderId="41" xfId="0" applyFont="1" applyBorder="1" applyAlignment="1">
      <alignment horizontal="left" vertical="center" wrapText="1"/>
    </xf>
    <xf numFmtId="0" fontId="411" fillId="0" borderId="41" xfId="0" applyFont="1" applyBorder="1" applyAlignment="1">
      <alignment horizontal="left" vertical="center" wrapText="1"/>
    </xf>
    <xf numFmtId="0" fontId="503" fillId="0" borderId="41" xfId="0" applyFont="1" applyBorder="1" applyAlignment="1">
      <alignment horizontal="left" vertical="center" wrapText="1"/>
    </xf>
    <xf numFmtId="0" fontId="63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309" fillId="0" borderId="41" xfId="0" applyFont="1" applyBorder="1" applyAlignment="1">
      <alignment horizontal="left" vertical="center" wrapText="1"/>
    </xf>
    <xf numFmtId="0" fontId="367" fillId="0" borderId="41" xfId="0" applyFont="1" applyBorder="1" applyAlignment="1">
      <alignment horizontal="left" vertical="center" wrapText="1"/>
    </xf>
    <xf numFmtId="0" fontId="441" fillId="0" borderId="41" xfId="0" applyFont="1" applyBorder="1" applyAlignment="1">
      <alignment horizontal="left" vertical="center" wrapText="1"/>
    </xf>
    <xf numFmtId="0" fontId="493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545" fillId="0" borderId="41" xfId="0" applyFont="1" applyBorder="1" applyAlignment="1">
      <alignment horizontal="left" vertical="center" wrapText="1"/>
    </xf>
    <xf numFmtId="0" fontId="393" fillId="0" borderId="41" xfId="0" applyFont="1" applyBorder="1" applyAlignment="1">
      <alignment horizontal="left" vertical="center" wrapText="1"/>
    </xf>
    <xf numFmtId="0" fontId="387" fillId="0" borderId="41" xfId="0" applyFont="1" applyBorder="1" applyAlignment="1">
      <alignment horizontal="left" vertical="center" wrapText="1"/>
    </xf>
    <xf numFmtId="0" fontId="463" fillId="0" borderId="41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3" fillId="0" borderId="41" xfId="0" applyFont="1" applyBorder="1" applyAlignment="1">
      <alignment horizontal="left" vertical="center" wrapText="1"/>
    </xf>
    <xf numFmtId="0" fontId="437" fillId="0" borderId="41" xfId="0" applyFont="1" applyBorder="1" applyAlignment="1">
      <alignment horizontal="left" vertical="center" wrapText="1"/>
    </xf>
    <xf numFmtId="0" fontId="507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11" fillId="0" borderId="41" xfId="0" applyFont="1" applyBorder="1" applyAlignment="1">
      <alignment horizontal="left" vertical="center" wrapText="1"/>
    </xf>
    <xf numFmtId="0" fontId="569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7" fillId="0" borderId="41" xfId="0" applyFont="1" applyBorder="1" applyAlignment="1">
      <alignment horizontal="left" vertical="center" wrapText="1"/>
    </xf>
    <xf numFmtId="0" fontId="599" fillId="0" borderId="41" xfId="0" applyFont="1" applyBorder="1" applyAlignment="1">
      <alignment horizontal="left" vertical="center" wrapText="1"/>
    </xf>
    <xf numFmtId="0" fontId="585" fillId="0" borderId="41" xfId="0" applyFont="1" applyBorder="1" applyAlignment="1">
      <alignment horizontal="left" vertical="center" wrapText="1"/>
    </xf>
    <xf numFmtId="0" fontId="355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603" fillId="0" borderId="41" xfId="0" applyFont="1" applyBorder="1" applyAlignment="1">
      <alignment horizontal="left" vertical="center" wrapText="1"/>
    </xf>
    <xf numFmtId="0" fontId="451" fillId="0" borderId="41" xfId="0" applyFont="1" applyBorder="1" applyAlignment="1">
      <alignment horizontal="left" vertical="center" wrapText="1"/>
    </xf>
    <xf numFmtId="0" fontId="631" fillId="0" borderId="41" xfId="0" applyFont="1" applyBorder="1" applyAlignment="1">
      <alignment horizontal="left" vertical="center" wrapText="1"/>
    </xf>
    <xf numFmtId="0" fontId="655" fillId="0" borderId="41" xfId="0" applyFont="1" applyBorder="1" applyAlignment="1">
      <alignment horizontal="left" vertical="center" wrapText="1"/>
    </xf>
    <xf numFmtId="0" fontId="357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645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605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391" fillId="0" borderId="41" xfId="0" applyFont="1" applyBorder="1" applyAlignment="1">
      <alignment horizontal="left" vertical="center" wrapText="1"/>
    </xf>
    <xf numFmtId="0" fontId="529" fillId="0" borderId="41" xfId="0" applyFont="1" applyBorder="1" applyAlignment="1">
      <alignment horizontal="left" vertical="center" wrapText="1"/>
    </xf>
    <xf numFmtId="0" fontId="497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431" fillId="0" borderId="41" xfId="0" applyFont="1" applyBorder="1" applyAlignment="1">
      <alignment horizontal="left" vertical="center" wrapText="1"/>
    </xf>
    <xf numFmtId="0" fontId="665" fillId="0" borderId="41" xfId="0" applyFont="1" applyBorder="1" applyAlignment="1">
      <alignment horizontal="left" vertical="center" wrapText="1"/>
    </xf>
    <xf numFmtId="0" fontId="359" fillId="0" borderId="41" xfId="0" applyFont="1" applyBorder="1" applyAlignment="1">
      <alignment horizontal="left" vertical="center" wrapText="1"/>
    </xf>
    <xf numFmtId="0" fontId="659" fillId="0" borderId="41" xfId="0" applyFont="1" applyBorder="1" applyAlignment="1">
      <alignment horizontal="left" vertical="center" wrapText="1"/>
    </xf>
    <xf numFmtId="0" fontId="381" fillId="0" borderId="41" xfId="0" applyFont="1" applyBorder="1" applyAlignment="1">
      <alignment horizontal="left" vertical="center" wrapText="1"/>
    </xf>
    <xf numFmtId="0" fontId="319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49" fillId="0" borderId="41" xfId="0" applyFont="1" applyBorder="1" applyAlignment="1">
      <alignment horizontal="left" vertical="center" wrapText="1"/>
    </xf>
    <xf numFmtId="0" fontId="325" fillId="0" borderId="41" xfId="0" applyFont="1" applyBorder="1" applyAlignment="1">
      <alignment horizontal="left" vertical="center" wrapText="1"/>
    </xf>
    <xf numFmtId="0" fontId="509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1" xfId="0" applyFont="1" applyBorder="1" applyAlignment="1">
      <alignment horizontal="left" vertical="center" wrapText="1"/>
    </xf>
    <xf numFmtId="0" fontId="571" fillId="0" borderId="41" xfId="0" applyFont="1" applyBorder="1" applyAlignment="1">
      <alignment horizontal="left" vertical="center" wrapText="1"/>
    </xf>
    <xf numFmtId="0" fontId="513" fillId="0" borderId="41" xfId="0" applyFont="1" applyBorder="1" applyAlignment="1">
      <alignment horizontal="left" vertical="center" wrapText="1"/>
    </xf>
    <xf numFmtId="0" fontId="455" fillId="0" borderId="41" xfId="0" applyFont="1" applyBorder="1" applyAlignment="1">
      <alignment horizontal="left" vertical="center" wrapText="1"/>
    </xf>
    <xf numFmtId="0" fontId="423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41" xfId="0" applyFont="1" applyBorder="1" applyAlignment="1">
      <alignment horizontal="left" vertical="center" wrapText="1"/>
    </xf>
    <xf numFmtId="0" fontId="515" fillId="0" borderId="41" xfId="0" applyFont="1" applyBorder="1" applyAlignment="1">
      <alignment horizontal="left" vertical="center" wrapText="1"/>
    </xf>
    <xf numFmtId="0" fontId="647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535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453" fillId="0" borderId="41" xfId="0" applyFont="1" applyBorder="1" applyAlignment="1">
      <alignment horizontal="left" vertical="center" wrapText="1"/>
    </xf>
    <xf numFmtId="0" fontId="557" fillId="0" borderId="41" xfId="0" applyFont="1" applyBorder="1" applyAlignment="1">
      <alignment horizontal="left" vertical="center" wrapText="1"/>
    </xf>
    <xf numFmtId="0" fontId="347" fillId="0" borderId="41" xfId="0" applyFont="1" applyBorder="1" applyAlignment="1">
      <alignment horizontal="left" vertical="center" wrapText="1"/>
    </xf>
    <xf numFmtId="0" fontId="343" fillId="0" borderId="41" xfId="0" applyFont="1" applyBorder="1" applyAlignment="1">
      <alignment horizontal="left" vertical="center" wrapText="1"/>
    </xf>
    <xf numFmtId="0" fontId="595" fillId="0" borderId="41" xfId="0" applyFont="1" applyBorder="1" applyAlignment="1">
      <alignment horizontal="left" vertical="center" wrapText="1"/>
    </xf>
    <xf numFmtId="0" fontId="581" fillId="0" borderId="41" xfId="0" applyFont="1" applyBorder="1" applyAlignment="1">
      <alignment horizontal="left" vertical="center" wrapText="1"/>
    </xf>
    <xf numFmtId="0" fontId="409" fillId="0" borderId="41" xfId="0" applyFont="1" applyBorder="1" applyAlignment="1">
      <alignment horizontal="left" vertical="center" wrapText="1"/>
    </xf>
    <xf numFmtId="0" fontId="405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459" fillId="0" borderId="41" xfId="0" applyFont="1" applyBorder="1" applyAlignment="1">
      <alignment horizontal="left" vertical="center" wrapText="1"/>
    </xf>
    <xf numFmtId="0" fontId="469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389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457" fillId="0" borderId="41" xfId="0" applyFont="1" applyBorder="1" applyAlignment="1">
      <alignment horizontal="left" vertical="center" wrapText="1"/>
    </xf>
    <xf numFmtId="0" fontId="467" fillId="0" borderId="41" xfId="0" applyFont="1" applyBorder="1" applyAlignment="1">
      <alignment horizontal="left" vertical="center" wrapText="1"/>
    </xf>
    <xf numFmtId="0" fontId="625" fillId="0" borderId="41" xfId="0" applyFont="1" applyBorder="1" applyAlignment="1">
      <alignment horizontal="left" vertical="center" wrapText="1"/>
    </xf>
    <xf numFmtId="0" fontId="601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473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0" fontId="449" fillId="0" borderId="41" xfId="0" applyFont="1" applyBorder="1" applyAlignment="1">
      <alignment horizontal="left" vertical="center" wrapText="1"/>
    </xf>
    <xf numFmtId="0" fontId="551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5" fillId="0" borderId="41" xfId="0" applyFont="1" applyBorder="1" applyAlignment="1">
      <alignment horizontal="left" vertical="center" wrapText="1"/>
    </xf>
    <xf numFmtId="0" fontId="7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385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1" xfId="0" applyFont="1" applyBorder="1" applyAlignment="1">
      <alignment horizontal="left" vertical="center" wrapText="1"/>
    </xf>
    <xf numFmtId="0" fontId="555" fillId="0" borderId="41" xfId="0" applyFont="1" applyBorder="1" applyAlignment="1">
      <alignment horizontal="left" vertical="center" wrapText="1"/>
    </xf>
    <xf numFmtId="0" fontId="397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539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1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1" xfId="0" applyFont="1" applyBorder="1" applyAlignment="1">
      <alignment horizontal="left" vertical="center" wrapText="1"/>
    </xf>
    <xf numFmtId="0" fontId="617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369" fillId="0" borderId="41" xfId="0" applyFont="1" applyBorder="1" applyAlignment="1">
      <alignment horizontal="left" vertical="center" wrapText="1"/>
    </xf>
    <xf numFmtId="0" fontId="627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487" fillId="0" borderId="41" xfId="0" applyFont="1" applyBorder="1" applyAlignment="1">
      <alignment horizontal="left" vertical="center" wrapText="1"/>
    </xf>
    <xf numFmtId="0" fontId="531" fillId="0" borderId="41" xfId="0" applyFont="1" applyBorder="1" applyAlignment="1">
      <alignment horizontal="left" vertical="center" wrapText="1"/>
    </xf>
    <xf numFmtId="0" fontId="465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563" fillId="0" borderId="41" xfId="0" applyFont="1" applyBorder="1" applyAlignment="1">
      <alignment horizontal="left" vertical="center" wrapText="1"/>
    </xf>
    <xf numFmtId="0" fontId="597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475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483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51" fillId="0" borderId="41" xfId="0" applyFont="1" applyBorder="1" applyAlignment="1">
      <alignment horizontal="left" vertical="center" wrapText="1"/>
    </xf>
    <xf numFmtId="0" fontId="403" fillId="0" borderId="41" xfId="0" applyFont="1" applyBorder="1" applyAlignment="1">
      <alignment horizontal="left" vertical="center" wrapText="1"/>
    </xf>
    <xf numFmtId="0" fontId="621" fillId="0" borderId="41" xfId="0" applyFont="1" applyBorder="1" applyAlignment="1">
      <alignment horizontal="left" vertical="center" wrapText="1"/>
    </xf>
    <xf numFmtId="0" fontId="657" fillId="0" borderId="41" xfId="0" applyFont="1" applyBorder="1" applyAlignment="1">
      <alignment horizontal="left" vertical="center" wrapText="1"/>
    </xf>
    <xf numFmtId="0" fontId="447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89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479" fillId="0" borderId="41" xfId="0" applyFont="1" applyBorder="1" applyAlignment="1">
      <alignment horizontal="left" vertical="center" wrapText="1"/>
    </xf>
    <xf numFmtId="0" fontId="66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zoomScaleNormal="100" zoomScaleSheetLayoutView="100" workbookViewId="0">
      <selection activeCell="AB51" sqref="AB51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9" customFormat="1" ht="45" customHeight="1" x14ac:dyDescent="0.2">
      <c r="A1" s="41"/>
      <c r="B1" s="41"/>
      <c r="C1" s="41"/>
      <c r="D1" s="458" t="s">
        <v>0</v>
      </c>
      <c r="E1" s="459"/>
      <c r="F1" s="459"/>
      <c r="G1" s="12" t="s">
        <v>1</v>
      </c>
      <c r="H1" s="458" t="s">
        <v>2</v>
      </c>
      <c r="I1" s="459"/>
      <c r="J1" s="459"/>
      <c r="K1" s="459"/>
      <c r="L1" s="459"/>
      <c r="M1" s="459"/>
      <c r="N1" s="459"/>
      <c r="O1" s="459"/>
      <c r="P1" s="459"/>
      <c r="Q1" s="459"/>
      <c r="R1" s="463" t="s">
        <v>3</v>
      </c>
      <c r="S1" s="459"/>
      <c r="T1" s="4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9"/>
      <c r="R2" s="389"/>
      <c r="S2" s="389"/>
      <c r="T2" s="389"/>
      <c r="U2" s="389"/>
      <c r="V2" s="389"/>
      <c r="W2" s="38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9"/>
      <c r="Q3" s="389"/>
      <c r="R3" s="389"/>
      <c r="S3" s="389"/>
      <c r="T3" s="389"/>
      <c r="U3" s="389"/>
      <c r="V3" s="389"/>
      <c r="W3" s="38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29" t="s">
        <v>8</v>
      </c>
      <c r="B5" s="423"/>
      <c r="C5" s="424"/>
      <c r="D5" s="444"/>
      <c r="E5" s="445"/>
      <c r="F5" s="734" t="s">
        <v>9</v>
      </c>
      <c r="G5" s="424"/>
      <c r="H5" s="444" t="s">
        <v>815</v>
      </c>
      <c r="I5" s="674"/>
      <c r="J5" s="674"/>
      <c r="K5" s="674"/>
      <c r="L5" s="674"/>
      <c r="M5" s="445"/>
      <c r="N5" s="58"/>
      <c r="P5" s="24" t="s">
        <v>10</v>
      </c>
      <c r="Q5" s="742">
        <v>45501</v>
      </c>
      <c r="R5" s="528"/>
      <c r="T5" s="576" t="s">
        <v>11</v>
      </c>
      <c r="U5" s="577"/>
      <c r="V5" s="579" t="s">
        <v>12</v>
      </c>
      <c r="W5" s="528"/>
      <c r="AB5" s="51"/>
      <c r="AC5" s="51"/>
      <c r="AD5" s="51"/>
      <c r="AE5" s="51"/>
    </row>
    <row r="6" spans="1:32" s="379" customFormat="1" ht="24" customHeight="1" x14ac:dyDescent="0.2">
      <c r="A6" s="529" t="s">
        <v>13</v>
      </c>
      <c r="B6" s="423"/>
      <c r="C6" s="424"/>
      <c r="D6" s="678" t="s">
        <v>14</v>
      </c>
      <c r="E6" s="679"/>
      <c r="F6" s="679"/>
      <c r="G6" s="679"/>
      <c r="H6" s="679"/>
      <c r="I6" s="679"/>
      <c r="J6" s="679"/>
      <c r="K6" s="679"/>
      <c r="L6" s="679"/>
      <c r="M6" s="528"/>
      <c r="N6" s="59"/>
      <c r="P6" s="24" t="s">
        <v>15</v>
      </c>
      <c r="Q6" s="748" t="str">
        <f>IF(Q5=0," ",CHOOSE(WEEKDAY(Q5,2),"Понедельник","Вторник","Среда","Четверг","Пятница","Суббота","Воскресенье"))</f>
        <v>Воскресенье</v>
      </c>
      <c r="R6" s="387"/>
      <c r="T6" s="583" t="s">
        <v>16</v>
      </c>
      <c r="U6" s="577"/>
      <c r="V6" s="604" t="s">
        <v>17</v>
      </c>
      <c r="W6" s="466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89"/>
      <c r="U7" s="577"/>
      <c r="V7" s="605"/>
      <c r="W7" s="606"/>
      <c r="AB7" s="51"/>
      <c r="AC7" s="51"/>
      <c r="AD7" s="51"/>
      <c r="AE7" s="51"/>
    </row>
    <row r="8" spans="1:32" s="379" customFormat="1" ht="25.5" customHeight="1" x14ac:dyDescent="0.2">
      <c r="A8" s="750" t="s">
        <v>18</v>
      </c>
      <c r="B8" s="398"/>
      <c r="C8" s="399"/>
      <c r="D8" s="450"/>
      <c r="E8" s="451"/>
      <c r="F8" s="451"/>
      <c r="G8" s="451"/>
      <c r="H8" s="451"/>
      <c r="I8" s="451"/>
      <c r="J8" s="451"/>
      <c r="K8" s="451"/>
      <c r="L8" s="451"/>
      <c r="M8" s="452"/>
      <c r="N8" s="61"/>
      <c r="P8" s="24" t="s">
        <v>19</v>
      </c>
      <c r="Q8" s="535">
        <v>0.375</v>
      </c>
      <c r="R8" s="448"/>
      <c r="T8" s="389"/>
      <c r="U8" s="577"/>
      <c r="V8" s="605"/>
      <c r="W8" s="606"/>
      <c r="AB8" s="51"/>
      <c r="AC8" s="51"/>
      <c r="AD8" s="51"/>
      <c r="AE8" s="51"/>
    </row>
    <row r="9" spans="1:32" s="379" customFormat="1" ht="39.950000000000003" customHeight="1" x14ac:dyDescent="0.2">
      <c r="A9" s="5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42"/>
      <c r="E9" s="470"/>
      <c r="F9" s="5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469" t="str">
        <f>IF(AND($A$9="Тип доверенности/получателя при получении в адресе перегруза:",$D$9="Разовая доверенность"),"Введите ФИО","")</f>
        <v/>
      </c>
      <c r="I9" s="470"/>
      <c r="J9" s="4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0"/>
      <c r="L9" s="470"/>
      <c r="M9" s="470"/>
      <c r="N9" s="380"/>
      <c r="P9" s="26" t="s">
        <v>20</v>
      </c>
      <c r="Q9" s="523"/>
      <c r="R9" s="524"/>
      <c r="T9" s="389"/>
      <c r="U9" s="577"/>
      <c r="V9" s="607"/>
      <c r="W9" s="608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42"/>
      <c r="E10" s="470"/>
      <c r="F10" s="5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43" t="str">
        <f>IFERROR(VLOOKUP($D$10,Proxy,2,FALSE),"")</f>
        <v/>
      </c>
      <c r="I10" s="389"/>
      <c r="J10" s="389"/>
      <c r="K10" s="389"/>
      <c r="L10" s="389"/>
      <c r="M10" s="389"/>
      <c r="N10" s="378"/>
      <c r="P10" s="26" t="s">
        <v>21</v>
      </c>
      <c r="Q10" s="584"/>
      <c r="R10" s="585"/>
      <c r="U10" s="24" t="s">
        <v>22</v>
      </c>
      <c r="V10" s="465" t="s">
        <v>23</v>
      </c>
      <c r="W10" s="466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7"/>
      <c r="R11" s="528"/>
      <c r="U11" s="24" t="s">
        <v>26</v>
      </c>
      <c r="V11" s="685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67" t="s">
        <v>28</v>
      </c>
      <c r="B12" s="423"/>
      <c r="C12" s="423"/>
      <c r="D12" s="423"/>
      <c r="E12" s="423"/>
      <c r="F12" s="423"/>
      <c r="G12" s="423"/>
      <c r="H12" s="423"/>
      <c r="I12" s="423"/>
      <c r="J12" s="423"/>
      <c r="K12" s="423"/>
      <c r="L12" s="423"/>
      <c r="M12" s="424"/>
      <c r="N12" s="62"/>
      <c r="P12" s="24" t="s">
        <v>29</v>
      </c>
      <c r="Q12" s="535"/>
      <c r="R12" s="448"/>
      <c r="S12" s="23"/>
      <c r="U12" s="24"/>
      <c r="V12" s="459"/>
      <c r="W12" s="389"/>
      <c r="AB12" s="51"/>
      <c r="AC12" s="51"/>
      <c r="AD12" s="51"/>
      <c r="AE12" s="51"/>
    </row>
    <row r="13" spans="1:32" s="379" customFormat="1" ht="23.25" customHeight="1" x14ac:dyDescent="0.2">
      <c r="A13" s="567" t="s">
        <v>30</v>
      </c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424"/>
      <c r="N13" s="62"/>
      <c r="O13" s="26"/>
      <c r="P13" s="26" t="s">
        <v>31</v>
      </c>
      <c r="Q13" s="685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67" t="s">
        <v>32</v>
      </c>
      <c r="B14" s="423"/>
      <c r="C14" s="423"/>
      <c r="D14" s="423"/>
      <c r="E14" s="423"/>
      <c r="F14" s="423"/>
      <c r="G14" s="423"/>
      <c r="H14" s="423"/>
      <c r="I14" s="423"/>
      <c r="J14" s="423"/>
      <c r="K14" s="423"/>
      <c r="L14" s="423"/>
      <c r="M14" s="4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556" t="s">
        <v>33</v>
      </c>
      <c r="B15" s="423"/>
      <c r="C15" s="423"/>
      <c r="D15" s="423"/>
      <c r="E15" s="423"/>
      <c r="F15" s="423"/>
      <c r="G15" s="423"/>
      <c r="H15" s="423"/>
      <c r="I15" s="423"/>
      <c r="J15" s="423"/>
      <c r="K15" s="423"/>
      <c r="L15" s="423"/>
      <c r="M15" s="424"/>
      <c r="N15" s="63"/>
      <c r="P15" s="550" t="s">
        <v>34</v>
      </c>
      <c r="Q15" s="459"/>
      <c r="R15" s="459"/>
      <c r="S15" s="459"/>
      <c r="T15" s="4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1"/>
      <c r="Q16" s="551"/>
      <c r="R16" s="551"/>
      <c r="S16" s="551"/>
      <c r="T16" s="5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3" t="s">
        <v>35</v>
      </c>
      <c r="B17" s="413" t="s">
        <v>36</v>
      </c>
      <c r="C17" s="539" t="s">
        <v>37</v>
      </c>
      <c r="D17" s="413" t="s">
        <v>38</v>
      </c>
      <c r="E17" s="513"/>
      <c r="F17" s="413" t="s">
        <v>39</v>
      </c>
      <c r="G17" s="413" t="s">
        <v>40</v>
      </c>
      <c r="H17" s="413" t="s">
        <v>41</v>
      </c>
      <c r="I17" s="413" t="s">
        <v>42</v>
      </c>
      <c r="J17" s="413" t="s">
        <v>43</v>
      </c>
      <c r="K17" s="413" t="s">
        <v>44</v>
      </c>
      <c r="L17" s="413" t="s">
        <v>45</v>
      </c>
      <c r="M17" s="413" t="s">
        <v>46</v>
      </c>
      <c r="N17" s="413" t="s">
        <v>47</v>
      </c>
      <c r="O17" s="413" t="s">
        <v>48</v>
      </c>
      <c r="P17" s="413" t="s">
        <v>49</v>
      </c>
      <c r="Q17" s="512"/>
      <c r="R17" s="512"/>
      <c r="S17" s="512"/>
      <c r="T17" s="513"/>
      <c r="U17" s="771" t="s">
        <v>50</v>
      </c>
      <c r="V17" s="424"/>
      <c r="W17" s="413" t="s">
        <v>51</v>
      </c>
      <c r="X17" s="413" t="s">
        <v>52</v>
      </c>
      <c r="Y17" s="772" t="s">
        <v>53</v>
      </c>
      <c r="Z17" s="413" t="s">
        <v>54</v>
      </c>
      <c r="AA17" s="644" t="s">
        <v>55</v>
      </c>
      <c r="AB17" s="644" t="s">
        <v>56</v>
      </c>
      <c r="AC17" s="644" t="s">
        <v>57</v>
      </c>
      <c r="AD17" s="644" t="s">
        <v>58</v>
      </c>
      <c r="AE17" s="729"/>
      <c r="AF17" s="730"/>
      <c r="AG17" s="639"/>
      <c r="BD17" s="632" t="s">
        <v>59</v>
      </c>
    </row>
    <row r="18" spans="1:68" ht="14.25" customHeight="1" x14ac:dyDescent="0.2">
      <c r="A18" s="414"/>
      <c r="B18" s="414"/>
      <c r="C18" s="414"/>
      <c r="D18" s="514"/>
      <c r="E18" s="516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514"/>
      <c r="Q18" s="515"/>
      <c r="R18" s="515"/>
      <c r="S18" s="515"/>
      <c r="T18" s="516"/>
      <c r="U18" s="377" t="s">
        <v>60</v>
      </c>
      <c r="V18" s="377" t="s">
        <v>61</v>
      </c>
      <c r="W18" s="414"/>
      <c r="X18" s="414"/>
      <c r="Y18" s="773"/>
      <c r="Z18" s="414"/>
      <c r="AA18" s="645"/>
      <c r="AB18" s="645"/>
      <c r="AC18" s="645"/>
      <c r="AD18" s="731"/>
      <c r="AE18" s="732"/>
      <c r="AF18" s="733"/>
      <c r="AG18" s="640"/>
      <c r="BD18" s="389"/>
    </row>
    <row r="19" spans="1:68" ht="27.75" hidden="1" customHeight="1" x14ac:dyDescent="0.2">
      <c r="A19" s="460" t="s">
        <v>62</v>
      </c>
      <c r="B19" s="461"/>
      <c r="C19" s="461"/>
      <c r="D19" s="461"/>
      <c r="E19" s="461"/>
      <c r="F19" s="461"/>
      <c r="G19" s="461"/>
      <c r="H19" s="461"/>
      <c r="I19" s="461"/>
      <c r="J19" s="461"/>
      <c r="K19" s="461"/>
      <c r="L19" s="461"/>
      <c r="M19" s="461"/>
      <c r="N19" s="461"/>
      <c r="O19" s="461"/>
      <c r="P19" s="461"/>
      <c r="Q19" s="461"/>
      <c r="R19" s="461"/>
      <c r="S19" s="461"/>
      <c r="T19" s="461"/>
      <c r="U19" s="461"/>
      <c r="V19" s="461"/>
      <c r="W19" s="461"/>
      <c r="X19" s="461"/>
      <c r="Y19" s="461"/>
      <c r="Z19" s="461"/>
      <c r="AA19" s="48"/>
      <c r="AB19" s="48"/>
      <c r="AC19" s="48"/>
    </row>
    <row r="20" spans="1:68" ht="16.5" hidden="1" customHeight="1" x14ac:dyDescent="0.25">
      <c r="A20" s="415" t="s">
        <v>62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89"/>
      <c r="AA20" s="376"/>
      <c r="AB20" s="376"/>
      <c r="AC20" s="376"/>
    </row>
    <row r="21" spans="1:68" ht="14.25" hidden="1" customHeight="1" x14ac:dyDescent="0.25">
      <c r="A21" s="388" t="s">
        <v>63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89"/>
      <c r="AA21" s="375"/>
      <c r="AB21" s="375"/>
      <c r="AC21" s="37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1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2"/>
      <c r="B23" s="389"/>
      <c r="C23" s="389"/>
      <c r="D23" s="389"/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403"/>
      <c r="P23" s="397" t="s">
        <v>69</v>
      </c>
      <c r="Q23" s="398"/>
      <c r="R23" s="398"/>
      <c r="S23" s="398"/>
      <c r="T23" s="398"/>
      <c r="U23" s="398"/>
      <c r="V23" s="399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403"/>
      <c r="P24" s="397" t="s">
        <v>69</v>
      </c>
      <c r="Q24" s="398"/>
      <c r="R24" s="398"/>
      <c r="S24" s="398"/>
      <c r="T24" s="398"/>
      <c r="U24" s="398"/>
      <c r="V24" s="399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388" t="s">
        <v>71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389"/>
      <c r="AA25" s="375"/>
      <c r="AB25" s="375"/>
      <c r="AC25" s="375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1"/>
      <c r="R26" s="391"/>
      <c r="S26" s="391"/>
      <c r="T26" s="392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5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1"/>
      <c r="R28" s="391"/>
      <c r="S28" s="391"/>
      <c r="T28" s="392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57" t="s">
        <v>82</v>
      </c>
      <c r="Q30" s="391"/>
      <c r="R30" s="391"/>
      <c r="S30" s="391"/>
      <c r="T30" s="392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3" t="s">
        <v>85</v>
      </c>
      <c r="Q31" s="391"/>
      <c r="R31" s="391"/>
      <c r="S31" s="391"/>
      <c r="T31" s="392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1"/>
      <c r="R32" s="391"/>
      <c r="S32" s="391"/>
      <c r="T32" s="392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1"/>
      <c r="R33" s="391"/>
      <c r="S33" s="391"/>
      <c r="T33" s="392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402"/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89"/>
      <c r="O34" s="403"/>
      <c r="P34" s="397" t="s">
        <v>69</v>
      </c>
      <c r="Q34" s="398"/>
      <c r="R34" s="398"/>
      <c r="S34" s="398"/>
      <c r="T34" s="398"/>
      <c r="U34" s="398"/>
      <c r="V34" s="399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hidden="1" x14ac:dyDescent="0.2">
      <c r="A35" s="389"/>
      <c r="B35" s="389"/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89"/>
      <c r="O35" s="403"/>
      <c r="P35" s="397" t="s">
        <v>69</v>
      </c>
      <c r="Q35" s="398"/>
      <c r="R35" s="398"/>
      <c r="S35" s="398"/>
      <c r="T35" s="398"/>
      <c r="U35" s="398"/>
      <c r="V35" s="399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hidden="1" customHeight="1" x14ac:dyDescent="0.25">
      <c r="A36" s="388" t="s">
        <v>90</v>
      </c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89"/>
      <c r="O36" s="389"/>
      <c r="P36" s="389"/>
      <c r="Q36" s="389"/>
      <c r="R36" s="389"/>
      <c r="S36" s="389"/>
      <c r="T36" s="389"/>
      <c r="U36" s="389"/>
      <c r="V36" s="389"/>
      <c r="W36" s="389"/>
      <c r="X36" s="389"/>
      <c r="Y36" s="389"/>
      <c r="Z36" s="389"/>
      <c r="AA36" s="375"/>
      <c r="AB36" s="375"/>
      <c r="AC36" s="375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1"/>
      <c r="R37" s="391"/>
      <c r="S37" s="391"/>
      <c r="T37" s="392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402"/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403"/>
      <c r="P38" s="397" t="s">
        <v>69</v>
      </c>
      <c r="Q38" s="398"/>
      <c r="R38" s="398"/>
      <c r="S38" s="398"/>
      <c r="T38" s="398"/>
      <c r="U38" s="398"/>
      <c r="V38" s="399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hidden="1" x14ac:dyDescent="0.2">
      <c r="A39" s="389"/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  <c r="N39" s="389"/>
      <c r="O39" s="403"/>
      <c r="P39" s="397" t="s">
        <v>69</v>
      </c>
      <c r="Q39" s="398"/>
      <c r="R39" s="398"/>
      <c r="S39" s="398"/>
      <c r="T39" s="398"/>
      <c r="U39" s="398"/>
      <c r="V39" s="399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hidden="1" customHeight="1" x14ac:dyDescent="0.25">
      <c r="A40" s="388" t="s">
        <v>95</v>
      </c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89"/>
      <c r="O40" s="389"/>
      <c r="P40" s="389"/>
      <c r="Q40" s="389"/>
      <c r="R40" s="389"/>
      <c r="S40" s="389"/>
      <c r="T40" s="389"/>
      <c r="U40" s="389"/>
      <c r="V40" s="389"/>
      <c r="W40" s="389"/>
      <c r="X40" s="389"/>
      <c r="Y40" s="389"/>
      <c r="Z40" s="389"/>
      <c r="AA40" s="375"/>
      <c r="AB40" s="375"/>
      <c r="AC40" s="375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1"/>
      <c r="R41" s="391"/>
      <c r="S41" s="391"/>
      <c r="T41" s="392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402"/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403"/>
      <c r="P42" s="397" t="s">
        <v>69</v>
      </c>
      <c r="Q42" s="398"/>
      <c r="R42" s="398"/>
      <c r="S42" s="398"/>
      <c r="T42" s="398"/>
      <c r="U42" s="398"/>
      <c r="V42" s="399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hidden="1" x14ac:dyDescent="0.2">
      <c r="A43" s="389"/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  <c r="N43" s="389"/>
      <c r="O43" s="403"/>
      <c r="P43" s="397" t="s">
        <v>69</v>
      </c>
      <c r="Q43" s="398"/>
      <c r="R43" s="398"/>
      <c r="S43" s="398"/>
      <c r="T43" s="398"/>
      <c r="U43" s="398"/>
      <c r="V43" s="399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hidden="1" customHeight="1" x14ac:dyDescent="0.25">
      <c r="A44" s="388" t="s">
        <v>99</v>
      </c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89"/>
      <c r="O44" s="389"/>
      <c r="P44" s="389"/>
      <c r="Q44" s="389"/>
      <c r="R44" s="389"/>
      <c r="S44" s="389"/>
      <c r="T44" s="389"/>
      <c r="U44" s="389"/>
      <c r="V44" s="389"/>
      <c r="W44" s="389"/>
      <c r="X44" s="389"/>
      <c r="Y44" s="389"/>
      <c r="Z44" s="389"/>
      <c r="AA44" s="375"/>
      <c r="AB44" s="375"/>
      <c r="AC44" s="375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1"/>
      <c r="R45" s="391"/>
      <c r="S45" s="391"/>
      <c r="T45" s="392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402"/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403"/>
      <c r="P46" s="397" t="s">
        <v>69</v>
      </c>
      <c r="Q46" s="398"/>
      <c r="R46" s="398"/>
      <c r="S46" s="398"/>
      <c r="T46" s="398"/>
      <c r="U46" s="398"/>
      <c r="V46" s="399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hidden="1" x14ac:dyDescent="0.2">
      <c r="A47" s="389"/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89"/>
      <c r="O47" s="403"/>
      <c r="P47" s="397" t="s">
        <v>69</v>
      </c>
      <c r="Q47" s="398"/>
      <c r="R47" s="398"/>
      <c r="S47" s="398"/>
      <c r="T47" s="398"/>
      <c r="U47" s="398"/>
      <c r="V47" s="399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hidden="1" customHeight="1" x14ac:dyDescent="0.2">
      <c r="A48" s="460" t="s">
        <v>102</v>
      </c>
      <c r="B48" s="461"/>
      <c r="C48" s="461"/>
      <c r="D48" s="461"/>
      <c r="E48" s="461"/>
      <c r="F48" s="461"/>
      <c r="G48" s="461"/>
      <c r="H48" s="461"/>
      <c r="I48" s="461"/>
      <c r="J48" s="461"/>
      <c r="K48" s="461"/>
      <c r="L48" s="461"/>
      <c r="M48" s="461"/>
      <c r="N48" s="461"/>
      <c r="O48" s="461"/>
      <c r="P48" s="461"/>
      <c r="Q48" s="461"/>
      <c r="R48" s="461"/>
      <c r="S48" s="461"/>
      <c r="T48" s="461"/>
      <c r="U48" s="461"/>
      <c r="V48" s="461"/>
      <c r="W48" s="461"/>
      <c r="X48" s="461"/>
      <c r="Y48" s="461"/>
      <c r="Z48" s="461"/>
      <c r="AA48" s="48"/>
      <c r="AB48" s="48"/>
      <c r="AC48" s="48"/>
    </row>
    <row r="49" spans="1:68" ht="16.5" hidden="1" customHeight="1" x14ac:dyDescent="0.25">
      <c r="A49" s="415" t="s">
        <v>103</v>
      </c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89"/>
      <c r="O49" s="389"/>
      <c r="P49" s="389"/>
      <c r="Q49" s="389"/>
      <c r="R49" s="389"/>
      <c r="S49" s="389"/>
      <c r="T49" s="389"/>
      <c r="U49" s="389"/>
      <c r="V49" s="389"/>
      <c r="W49" s="389"/>
      <c r="X49" s="389"/>
      <c r="Y49" s="389"/>
      <c r="Z49" s="389"/>
      <c r="AA49" s="376"/>
      <c r="AB49" s="376"/>
      <c r="AC49" s="376"/>
    </row>
    <row r="50" spans="1:68" ht="14.25" hidden="1" customHeight="1" x14ac:dyDescent="0.25">
      <c r="A50" s="388" t="s">
        <v>104</v>
      </c>
      <c r="B50" s="389"/>
      <c r="C50" s="389"/>
      <c r="D50" s="389"/>
      <c r="E50" s="389"/>
      <c r="F50" s="389"/>
      <c r="G50" s="389"/>
      <c r="H50" s="389"/>
      <c r="I50" s="389"/>
      <c r="J50" s="389"/>
      <c r="K50" s="389"/>
      <c r="L50" s="389"/>
      <c r="M50" s="389"/>
      <c r="N50" s="389"/>
      <c r="O50" s="389"/>
      <c r="P50" s="389"/>
      <c r="Q50" s="389"/>
      <c r="R50" s="389"/>
      <c r="S50" s="389"/>
      <c r="T50" s="389"/>
      <c r="U50" s="389"/>
      <c r="V50" s="389"/>
      <c r="W50" s="389"/>
      <c r="X50" s="389"/>
      <c r="Y50" s="389"/>
      <c r="Z50" s="389"/>
      <c r="AA50" s="375"/>
      <c r="AB50" s="375"/>
      <c r="AC50" s="375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91"/>
      <c r="R51" s="391"/>
      <c r="S51" s="391"/>
      <c r="T51" s="392"/>
      <c r="U51" s="34"/>
      <c r="V51" s="34"/>
      <c r="W51" s="35" t="s">
        <v>68</v>
      </c>
      <c r="X51" s="382">
        <v>100</v>
      </c>
      <c r="Y51" s="383">
        <f>IFERROR(IF(X51="",0,CEILING((X51/$H51),1)*$H51),"")</f>
        <v>108</v>
      </c>
      <c r="Z51" s="36">
        <f>IFERROR(IF(Y51=0,"",ROUNDUP(Y51/H51,0)*0.02175),"")</f>
        <v>0.21749999999999997</v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104.44444444444444</v>
      </c>
      <c r="BN51" s="64">
        <f>IFERROR(Y51*I51/H51,"0")</f>
        <v>112.8</v>
      </c>
      <c r="BO51" s="64">
        <f>IFERROR(1/J51*(X51/H51),"0")</f>
        <v>0.16534391534391535</v>
      </c>
      <c r="BP51" s="64">
        <f>IFERROR(1/J51*(Y51/H51),"0")</f>
        <v>0.17857142857142855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91"/>
      <c r="R52" s="391"/>
      <c r="S52" s="391"/>
      <c r="T52" s="392"/>
      <c r="U52" s="34"/>
      <c r="V52" s="34"/>
      <c r="W52" s="35" t="s">
        <v>68</v>
      </c>
      <c r="X52" s="382">
        <v>135</v>
      </c>
      <c r="Y52" s="383">
        <f>IFERROR(IF(X52="",0,CEILING((X52/$H52),1)*$H52),"")</f>
        <v>135</v>
      </c>
      <c r="Z52" s="36">
        <f>IFERROR(IF(Y52=0,"",ROUNDUP(Y52/H52,0)*0.00753),"")</f>
        <v>0.3765</v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145</v>
      </c>
      <c r="BN52" s="64">
        <f>IFERROR(Y52*I52/H52,"0")</f>
        <v>145</v>
      </c>
      <c r="BO52" s="64">
        <f>IFERROR(1/J52*(X52/H52),"0")</f>
        <v>0.32051282051282048</v>
      </c>
      <c r="BP52" s="64">
        <f>IFERROR(1/J52*(Y52/H52),"0")</f>
        <v>0.32051282051282048</v>
      </c>
    </row>
    <row r="53" spans="1:68" x14ac:dyDescent="0.2">
      <c r="A53" s="402"/>
      <c r="B53" s="389"/>
      <c r="C53" s="389"/>
      <c r="D53" s="389"/>
      <c r="E53" s="389"/>
      <c r="F53" s="389"/>
      <c r="G53" s="389"/>
      <c r="H53" s="389"/>
      <c r="I53" s="389"/>
      <c r="J53" s="389"/>
      <c r="K53" s="389"/>
      <c r="L53" s="389"/>
      <c r="M53" s="389"/>
      <c r="N53" s="389"/>
      <c r="O53" s="403"/>
      <c r="P53" s="397" t="s">
        <v>69</v>
      </c>
      <c r="Q53" s="398"/>
      <c r="R53" s="398"/>
      <c r="S53" s="398"/>
      <c r="T53" s="398"/>
      <c r="U53" s="398"/>
      <c r="V53" s="399"/>
      <c r="W53" s="37" t="s">
        <v>70</v>
      </c>
      <c r="X53" s="384">
        <f>IFERROR(X51/H51,"0")+IFERROR(X52/H52,"0")</f>
        <v>59.25925925925926</v>
      </c>
      <c r="Y53" s="384">
        <f>IFERROR(Y51/H51,"0")+IFERROR(Y52/H52,"0")</f>
        <v>60</v>
      </c>
      <c r="Z53" s="384">
        <f>IFERROR(IF(Z51="",0,Z51),"0")+IFERROR(IF(Z52="",0,Z52),"0")</f>
        <v>0.59399999999999997</v>
      </c>
      <c r="AA53" s="385"/>
      <c r="AB53" s="385"/>
      <c r="AC53" s="385"/>
    </row>
    <row r="54" spans="1:68" x14ac:dyDescent="0.2">
      <c r="A54" s="389"/>
      <c r="B54" s="389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89"/>
      <c r="O54" s="403"/>
      <c r="P54" s="397" t="s">
        <v>69</v>
      </c>
      <c r="Q54" s="398"/>
      <c r="R54" s="398"/>
      <c r="S54" s="398"/>
      <c r="T54" s="398"/>
      <c r="U54" s="398"/>
      <c r="V54" s="399"/>
      <c r="W54" s="37" t="s">
        <v>68</v>
      </c>
      <c r="X54" s="384">
        <f>IFERROR(SUM(X51:X52),"0")</f>
        <v>235</v>
      </c>
      <c r="Y54" s="384">
        <f>IFERROR(SUM(Y51:Y52),"0")</f>
        <v>243</v>
      </c>
      <c r="Z54" s="37"/>
      <c r="AA54" s="385"/>
      <c r="AB54" s="385"/>
      <c r="AC54" s="385"/>
    </row>
    <row r="55" spans="1:68" ht="16.5" hidden="1" customHeight="1" x14ac:dyDescent="0.25">
      <c r="A55" s="415" t="s">
        <v>111</v>
      </c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89"/>
      <c r="O55" s="389"/>
      <c r="P55" s="389"/>
      <c r="Q55" s="389"/>
      <c r="R55" s="389"/>
      <c r="S55" s="389"/>
      <c r="T55" s="389"/>
      <c r="U55" s="389"/>
      <c r="V55" s="389"/>
      <c r="W55" s="389"/>
      <c r="X55" s="389"/>
      <c r="Y55" s="389"/>
      <c r="Z55" s="389"/>
      <c r="AA55" s="376"/>
      <c r="AB55" s="376"/>
      <c r="AC55" s="376"/>
    </row>
    <row r="56" spans="1:68" ht="14.25" hidden="1" customHeight="1" x14ac:dyDescent="0.25">
      <c r="A56" s="388" t="s">
        <v>112</v>
      </c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89"/>
      <c r="O56" s="389"/>
      <c r="P56" s="389"/>
      <c r="Q56" s="389"/>
      <c r="R56" s="389"/>
      <c r="S56" s="389"/>
      <c r="T56" s="389"/>
      <c r="U56" s="389"/>
      <c r="V56" s="389"/>
      <c r="W56" s="389"/>
      <c r="X56" s="389"/>
      <c r="Y56" s="389"/>
      <c r="Z56" s="389"/>
      <c r="AA56" s="375"/>
      <c r="AB56" s="375"/>
      <c r="AC56" s="375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2">
        <v>300</v>
      </c>
      <c r="Y57" s="383">
        <f>IFERROR(IF(X57="",0,CEILING((X57/$H57),1)*$H57),"")</f>
        <v>302.40000000000003</v>
      </c>
      <c r="Z57" s="36">
        <f>IFERROR(IF(Y57=0,"",ROUNDUP(Y57/H57,0)*0.02175),"")</f>
        <v>0.60899999999999999</v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313.33333333333331</v>
      </c>
      <c r="BN57" s="64">
        <f>IFERROR(Y57*I57/H57,"0")</f>
        <v>315.83999999999997</v>
      </c>
      <c r="BO57" s="64">
        <f>IFERROR(1/J57*(X57/H57),"0")</f>
        <v>0.49603174603174593</v>
      </c>
      <c r="BP57" s="64">
        <f>IFERROR(1/J57*(Y57/H57),"0")</f>
        <v>0.5</v>
      </c>
    </row>
    <row r="58" spans="1:68" ht="27" hidden="1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91"/>
      <c r="R59" s="391"/>
      <c r="S59" s="391"/>
      <c r="T59" s="392"/>
      <c r="U59" s="34"/>
      <c r="V59" s="34"/>
      <c r="W59" s="35" t="s">
        <v>68</v>
      </c>
      <c r="X59" s="382">
        <v>495</v>
      </c>
      <c r="Y59" s="383">
        <f>IFERROR(IF(X59="",0,CEILING((X59/$H59),1)*$H59),"")</f>
        <v>495</v>
      </c>
      <c r="Z59" s="36">
        <f>IFERROR(IF(Y59=0,"",ROUNDUP(Y59/H59,0)*0.00937),"")</f>
        <v>1.0306999999999999</v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521.40000000000009</v>
      </c>
      <c r="BN59" s="64">
        <f>IFERROR(Y59*I59/H59,"0")</f>
        <v>521.40000000000009</v>
      </c>
      <c r="BO59" s="64">
        <f>IFERROR(1/J59*(X59/H59),"0")</f>
        <v>0.91666666666666663</v>
      </c>
      <c r="BP59" s="64">
        <f>IFERROR(1/J59*(Y59/H59),"0")</f>
        <v>0.91666666666666663</v>
      </c>
    </row>
    <row r="60" spans="1:68" ht="27" hidden="1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8" t="s">
        <v>122</v>
      </c>
      <c r="Q60" s="391"/>
      <c r="R60" s="391"/>
      <c r="S60" s="391"/>
      <c r="T60" s="392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402"/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89"/>
      <c r="O61" s="403"/>
      <c r="P61" s="397" t="s">
        <v>69</v>
      </c>
      <c r="Q61" s="398"/>
      <c r="R61" s="398"/>
      <c r="S61" s="398"/>
      <c r="T61" s="398"/>
      <c r="U61" s="398"/>
      <c r="V61" s="399"/>
      <c r="W61" s="37" t="s">
        <v>70</v>
      </c>
      <c r="X61" s="384">
        <f>IFERROR(X57/H57,"0")+IFERROR(X58/H58,"0")+IFERROR(X59/H59,"0")+IFERROR(X60/H60,"0")</f>
        <v>137.77777777777777</v>
      </c>
      <c r="Y61" s="384">
        <f>IFERROR(Y57/H57,"0")+IFERROR(Y58/H58,"0")+IFERROR(Y59/H59,"0")+IFERROR(Y60/H60,"0")</f>
        <v>138</v>
      </c>
      <c r="Z61" s="384">
        <f>IFERROR(IF(Z57="",0,Z57),"0")+IFERROR(IF(Z58="",0,Z58),"0")+IFERROR(IF(Z59="",0,Z59),"0")+IFERROR(IF(Z60="",0,Z60),"0")</f>
        <v>1.6396999999999999</v>
      </c>
      <c r="AA61" s="385"/>
      <c r="AB61" s="385"/>
      <c r="AC61" s="385"/>
    </row>
    <row r="62" spans="1:68" x14ac:dyDescent="0.2">
      <c r="A62" s="389"/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403"/>
      <c r="P62" s="397" t="s">
        <v>69</v>
      </c>
      <c r="Q62" s="398"/>
      <c r="R62" s="398"/>
      <c r="S62" s="398"/>
      <c r="T62" s="398"/>
      <c r="U62" s="398"/>
      <c r="V62" s="399"/>
      <c r="W62" s="37" t="s">
        <v>68</v>
      </c>
      <c r="X62" s="384">
        <f>IFERROR(SUM(X57:X60),"0")</f>
        <v>795</v>
      </c>
      <c r="Y62" s="384">
        <f>IFERROR(SUM(Y57:Y60),"0")</f>
        <v>797.40000000000009</v>
      </c>
      <c r="Z62" s="37"/>
      <c r="AA62" s="385"/>
      <c r="AB62" s="385"/>
      <c r="AC62" s="385"/>
    </row>
    <row r="63" spans="1:68" ht="16.5" hidden="1" customHeight="1" x14ac:dyDescent="0.25">
      <c r="A63" s="415" t="s">
        <v>102</v>
      </c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89"/>
      <c r="O63" s="389"/>
      <c r="P63" s="389"/>
      <c r="Q63" s="389"/>
      <c r="R63" s="389"/>
      <c r="S63" s="389"/>
      <c r="T63" s="389"/>
      <c r="U63" s="389"/>
      <c r="V63" s="389"/>
      <c r="W63" s="389"/>
      <c r="X63" s="389"/>
      <c r="Y63" s="389"/>
      <c r="Z63" s="389"/>
      <c r="AA63" s="376"/>
      <c r="AB63" s="376"/>
      <c r="AC63" s="376"/>
    </row>
    <row r="64" spans="1:68" ht="14.25" hidden="1" customHeight="1" x14ac:dyDescent="0.25">
      <c r="A64" s="388" t="s">
        <v>112</v>
      </c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89"/>
      <c r="O64" s="389"/>
      <c r="P64" s="389"/>
      <c r="Q64" s="389"/>
      <c r="R64" s="389"/>
      <c r="S64" s="389"/>
      <c r="T64" s="389"/>
      <c r="U64" s="389"/>
      <c r="V64" s="389"/>
      <c r="W64" s="389"/>
      <c r="X64" s="389"/>
      <c r="Y64" s="389"/>
      <c r="Z64" s="389"/>
      <c r="AA64" s="375"/>
      <c r="AB64" s="375"/>
      <c r="AC64" s="375"/>
    </row>
    <row r="65" spans="1:68" ht="27" hidden="1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6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91"/>
      <c r="R65" s="391"/>
      <c r="S65" s="391"/>
      <c r="T65" s="392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hidden="1" customHeight="1" x14ac:dyDescent="0.25">
      <c r="A66" s="54" t="s">
        <v>125</v>
      </c>
      <c r="B66" s="54" t="s">
        <v>126</v>
      </c>
      <c r="C66" s="31">
        <v>4301011540</v>
      </c>
      <c r="D66" s="386">
        <v>4607091385670</v>
      </c>
      <c r="E66" s="387"/>
      <c r="F66" s="381">
        <v>1.4</v>
      </c>
      <c r="G66" s="32">
        <v>8</v>
      </c>
      <c r="H66" s="381">
        <v>11.2</v>
      </c>
      <c r="I66" s="381">
        <v>11.68</v>
      </c>
      <c r="J66" s="32">
        <v>56</v>
      </c>
      <c r="K66" s="32" t="s">
        <v>107</v>
      </c>
      <c r="L66" s="32"/>
      <c r="M66" s="33" t="s">
        <v>127</v>
      </c>
      <c r="N66" s="33"/>
      <c r="O66" s="32">
        <v>50</v>
      </c>
      <c r="P66" s="5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6" s="391"/>
      <c r="R66" s="391"/>
      <c r="S66" s="391"/>
      <c r="T66" s="392"/>
      <c r="U66" s="34"/>
      <c r="V66" s="34"/>
      <c r="W66" s="35" t="s">
        <v>68</v>
      </c>
      <c r="X66" s="382">
        <v>0</v>
      </c>
      <c r="Y66" s="383">
        <f t="shared" si="6"/>
        <v>0</v>
      </c>
      <c r="Z66" s="36" t="str">
        <f t="shared" si="7"/>
        <v/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0</v>
      </c>
      <c r="BN66" s="64">
        <f t="shared" si="9"/>
        <v>0</v>
      </c>
      <c r="BO66" s="64">
        <f t="shared" si="10"/>
        <v>0</v>
      </c>
      <c r="BP66" s="64">
        <f t="shared" si="11"/>
        <v>0</v>
      </c>
    </row>
    <row r="67" spans="1:68" ht="27" customHeight="1" x14ac:dyDescent="0.25">
      <c r="A67" s="54" t="s">
        <v>125</v>
      </c>
      <c r="B67" s="54" t="s">
        <v>128</v>
      </c>
      <c r="C67" s="31">
        <v>4301011380</v>
      </c>
      <c r="D67" s="386">
        <v>4607091385670</v>
      </c>
      <c r="E67" s="387"/>
      <c r="F67" s="381">
        <v>1.35</v>
      </c>
      <c r="G67" s="32">
        <v>8</v>
      </c>
      <c r="H67" s="381">
        <v>10.8</v>
      </c>
      <c r="I67" s="381">
        <v>11.28</v>
      </c>
      <c r="J67" s="32">
        <v>56</v>
      </c>
      <c r="K67" s="32" t="s">
        <v>107</v>
      </c>
      <c r="L67" s="32"/>
      <c r="M67" s="33" t="s">
        <v>108</v>
      </c>
      <c r="N67" s="33"/>
      <c r="O67" s="32">
        <v>50</v>
      </c>
      <c r="P67" s="72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7" s="391"/>
      <c r="R67" s="391"/>
      <c r="S67" s="391"/>
      <c r="T67" s="392"/>
      <c r="U67" s="34"/>
      <c r="V67" s="34"/>
      <c r="W67" s="35" t="s">
        <v>68</v>
      </c>
      <c r="X67" s="382">
        <v>180</v>
      </c>
      <c r="Y67" s="383">
        <f t="shared" si="6"/>
        <v>183.60000000000002</v>
      </c>
      <c r="Z67" s="36">
        <f t="shared" si="7"/>
        <v>0.36974999999999997</v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187.99999999999997</v>
      </c>
      <c r="BN67" s="64">
        <f t="shared" si="9"/>
        <v>191.76000000000002</v>
      </c>
      <c r="BO67" s="64">
        <f t="shared" si="10"/>
        <v>0.29761904761904756</v>
      </c>
      <c r="BP67" s="64">
        <f t="shared" si="11"/>
        <v>0.30357142857142855</v>
      </c>
    </row>
    <row r="68" spans="1:68" ht="27" hidden="1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91"/>
      <c r="R69" s="391"/>
      <c r="S69" s="391"/>
      <c r="T69" s="392"/>
      <c r="U69" s="34"/>
      <c r="V69" s="34"/>
      <c r="W69" s="35" t="s">
        <v>68</v>
      </c>
      <c r="X69" s="382">
        <v>300</v>
      </c>
      <c r="Y69" s="383">
        <f t="shared" si="6"/>
        <v>302.40000000000003</v>
      </c>
      <c r="Z69" s="36">
        <f t="shared" si="7"/>
        <v>0.60899999999999999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313.33333333333331</v>
      </c>
      <c r="BN69" s="64">
        <f t="shared" si="9"/>
        <v>315.83999999999997</v>
      </c>
      <c r="BO69" s="64">
        <f t="shared" si="10"/>
        <v>0.49603174603174593</v>
      </c>
      <c r="BP69" s="64">
        <f t="shared" si="11"/>
        <v>0.5</v>
      </c>
    </row>
    <row r="70" spans="1:68" ht="16.5" hidden="1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2">
        <v>40</v>
      </c>
      <c r="Y71" s="383">
        <f t="shared" si="6"/>
        <v>44.8</v>
      </c>
      <c r="Z71" s="36">
        <f t="shared" si="7"/>
        <v>8.6999999999999994E-2</v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41.714285714285715</v>
      </c>
      <c r="BN71" s="64">
        <f t="shared" si="9"/>
        <v>46.720000000000006</v>
      </c>
      <c r="BO71" s="64">
        <f t="shared" si="10"/>
        <v>6.3775510204081634E-2</v>
      </c>
      <c r="BP71" s="64">
        <f t="shared" si="11"/>
        <v>7.1428571428571425E-2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5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91"/>
      <c r="R72" s="391"/>
      <c r="S72" s="391"/>
      <c r="T72" s="392"/>
      <c r="U72" s="34"/>
      <c r="V72" s="34"/>
      <c r="W72" s="35" t="s">
        <v>68</v>
      </c>
      <c r="X72" s="382">
        <v>10</v>
      </c>
      <c r="Y72" s="383">
        <f t="shared" si="6"/>
        <v>12</v>
      </c>
      <c r="Z72" s="36">
        <f>IFERROR(IF(Y72=0,"",ROUNDUP(Y72/H72,0)*0.00753),"")</f>
        <v>3.0120000000000001E-2</v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10.666666666666666</v>
      </c>
      <c r="BN72" s="64">
        <f t="shared" si="9"/>
        <v>12.800000000000002</v>
      </c>
      <c r="BO72" s="64">
        <f t="shared" si="10"/>
        <v>2.1367521367521368E-2</v>
      </c>
      <c r="BP72" s="64">
        <f t="shared" si="11"/>
        <v>2.564102564102564E-2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127</v>
      </c>
      <c r="N73" s="33"/>
      <c r="O73" s="32">
        <v>50</v>
      </c>
      <c r="P73" s="4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91"/>
      <c r="R73" s="391"/>
      <c r="S73" s="391"/>
      <c r="T73" s="392"/>
      <c r="U73" s="34"/>
      <c r="V73" s="34"/>
      <c r="W73" s="35" t="s">
        <v>68</v>
      </c>
      <c r="X73" s="382">
        <v>284</v>
      </c>
      <c r="Y73" s="383">
        <f t="shared" si="6"/>
        <v>284</v>
      </c>
      <c r="Z73" s="36">
        <f t="shared" ref="Z73:Z79" si="12">IFERROR(IF(Y73=0,"",ROUNDUP(Y73/H73,0)*0.00937),"")</f>
        <v>0.66527000000000003</v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301.04000000000002</v>
      </c>
      <c r="BN73" s="64">
        <f t="shared" si="9"/>
        <v>301.04000000000002</v>
      </c>
      <c r="BO73" s="64">
        <f t="shared" si="10"/>
        <v>0.59166666666666667</v>
      </c>
      <c r="BP73" s="64">
        <f t="shared" si="11"/>
        <v>0.59166666666666667</v>
      </c>
    </row>
    <row r="74" spans="1:68" ht="27" hidden="1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127</v>
      </c>
      <c r="N74" s="33"/>
      <c r="O74" s="32">
        <v>50</v>
      </c>
      <c r="P74" s="5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hidden="1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2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hidden="1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91"/>
      <c r="R76" s="391"/>
      <c r="S76" s="391"/>
      <c r="T76" s="392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hidden="1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55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91"/>
      <c r="R77" s="391"/>
      <c r="S77" s="391"/>
      <c r="T77" s="392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hidden="1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6" t="s">
        <v>150</v>
      </c>
      <c r="Q78" s="391"/>
      <c r="R78" s="391"/>
      <c r="S78" s="391"/>
      <c r="T78" s="392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409" t="s">
        <v>153</v>
      </c>
      <c r="Q79" s="391"/>
      <c r="R79" s="391"/>
      <c r="S79" s="391"/>
      <c r="T79" s="392"/>
      <c r="U79" s="34"/>
      <c r="V79" s="34"/>
      <c r="W79" s="35" t="s">
        <v>68</v>
      </c>
      <c r="X79" s="382">
        <v>315</v>
      </c>
      <c r="Y79" s="383">
        <f t="shared" si="6"/>
        <v>315</v>
      </c>
      <c r="Z79" s="36">
        <f t="shared" si="12"/>
        <v>0.65590000000000004</v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329.70000000000005</v>
      </c>
      <c r="BN79" s="64">
        <f t="shared" si="9"/>
        <v>329.70000000000005</v>
      </c>
      <c r="BO79" s="64">
        <f t="shared" si="10"/>
        <v>0.58333333333333337</v>
      </c>
      <c r="BP79" s="64">
        <f t="shared" si="11"/>
        <v>0.58333333333333337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5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91"/>
      <c r="R80" s="391"/>
      <c r="S80" s="391"/>
      <c r="T80" s="392"/>
      <c r="U80" s="34"/>
      <c r="V80" s="34"/>
      <c r="W80" s="35" t="s">
        <v>68</v>
      </c>
      <c r="X80" s="382">
        <v>88</v>
      </c>
      <c r="Y80" s="383">
        <f t="shared" si="6"/>
        <v>89.600000000000009</v>
      </c>
      <c r="Z80" s="36">
        <f>IFERROR(IF(Y80=0,"",ROUNDUP(Y80/H80,0)*0.00753),"")</f>
        <v>0.21084</v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93.499999999999986</v>
      </c>
      <c r="BN80" s="64">
        <f t="shared" si="9"/>
        <v>95.2</v>
      </c>
      <c r="BO80" s="64">
        <f t="shared" si="10"/>
        <v>0.17628205128205127</v>
      </c>
      <c r="BP80" s="64">
        <f t="shared" si="11"/>
        <v>0.17948717948717949</v>
      </c>
    </row>
    <row r="81" spans="1:68" ht="27" hidden="1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1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91"/>
      <c r="R81" s="391"/>
      <c r="S81" s="391"/>
      <c r="T81" s="392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hidden="1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2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91"/>
      <c r="R82" s="391"/>
      <c r="S82" s="391"/>
      <c r="T82" s="392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hidden="1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127</v>
      </c>
      <c r="N83" s="33"/>
      <c r="O83" s="32">
        <v>50</v>
      </c>
      <c r="P83" s="7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91"/>
      <c r="R83" s="391"/>
      <c r="S83" s="391"/>
      <c r="T83" s="392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09" t="s">
        <v>163</v>
      </c>
      <c r="Q84" s="391"/>
      <c r="R84" s="391"/>
      <c r="S84" s="391"/>
      <c r="T84" s="392"/>
      <c r="U84" s="34"/>
      <c r="V84" s="34"/>
      <c r="W84" s="35" t="s">
        <v>68</v>
      </c>
      <c r="X84" s="382">
        <v>675</v>
      </c>
      <c r="Y84" s="383">
        <f t="shared" si="6"/>
        <v>675</v>
      </c>
      <c r="Z84" s="36">
        <f>IFERROR(IF(Y84=0,"",ROUNDUP(Y84/H84,0)*0.00937),"")</f>
        <v>1.4055</v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711</v>
      </c>
      <c r="BN84" s="64">
        <f t="shared" si="9"/>
        <v>711</v>
      </c>
      <c r="BO84" s="64">
        <f t="shared" si="10"/>
        <v>1.25</v>
      </c>
      <c r="BP84" s="64">
        <f t="shared" si="11"/>
        <v>1.25</v>
      </c>
    </row>
    <row r="85" spans="1:68" ht="16.5" hidden="1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127</v>
      </c>
      <c r="N85" s="33"/>
      <c r="O85" s="32">
        <v>50</v>
      </c>
      <c r="P85" s="7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91"/>
      <c r="R85" s="391"/>
      <c r="S85" s="391"/>
      <c r="T85" s="392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402"/>
      <c r="B86" s="389"/>
      <c r="C86" s="389"/>
      <c r="D86" s="389"/>
      <c r="E86" s="389"/>
      <c r="F86" s="389"/>
      <c r="G86" s="389"/>
      <c r="H86" s="389"/>
      <c r="I86" s="389"/>
      <c r="J86" s="389"/>
      <c r="K86" s="389"/>
      <c r="L86" s="389"/>
      <c r="M86" s="389"/>
      <c r="N86" s="389"/>
      <c r="O86" s="403"/>
      <c r="P86" s="397" t="s">
        <v>69</v>
      </c>
      <c r="Q86" s="398"/>
      <c r="R86" s="398"/>
      <c r="S86" s="398"/>
      <c r="T86" s="398"/>
      <c r="U86" s="398"/>
      <c r="V86" s="399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369.84920634920638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372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4.0333800000000002</v>
      </c>
      <c r="AA86" s="385"/>
      <c r="AB86" s="385"/>
      <c r="AC86" s="385"/>
    </row>
    <row r="87" spans="1:68" x14ac:dyDescent="0.2">
      <c r="A87" s="389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89"/>
      <c r="O87" s="403"/>
      <c r="P87" s="397" t="s">
        <v>69</v>
      </c>
      <c r="Q87" s="398"/>
      <c r="R87" s="398"/>
      <c r="S87" s="398"/>
      <c r="T87" s="398"/>
      <c r="U87" s="398"/>
      <c r="V87" s="399"/>
      <c r="W87" s="37" t="s">
        <v>68</v>
      </c>
      <c r="X87" s="384">
        <f>IFERROR(SUM(X65:X85),"0")</f>
        <v>1892</v>
      </c>
      <c r="Y87" s="384">
        <f>IFERROR(SUM(Y65:Y85),"0")</f>
        <v>1906.4</v>
      </c>
      <c r="Z87" s="37"/>
      <c r="AA87" s="385"/>
      <c r="AB87" s="385"/>
      <c r="AC87" s="385"/>
    </row>
    <row r="88" spans="1:68" ht="14.25" hidden="1" customHeight="1" x14ac:dyDescent="0.25">
      <c r="A88" s="388" t="s">
        <v>104</v>
      </c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89"/>
      <c r="O88" s="389"/>
      <c r="P88" s="389"/>
      <c r="Q88" s="389"/>
      <c r="R88" s="389"/>
      <c r="S88" s="389"/>
      <c r="T88" s="389"/>
      <c r="U88" s="389"/>
      <c r="V88" s="389"/>
      <c r="W88" s="389"/>
      <c r="X88" s="389"/>
      <c r="Y88" s="389"/>
      <c r="Z88" s="389"/>
      <c r="AA88" s="375"/>
      <c r="AB88" s="375"/>
      <c r="AC88" s="375"/>
    </row>
    <row r="89" spans="1:68" ht="16.5" hidden="1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91"/>
      <c r="R89" s="391"/>
      <c r="S89" s="391"/>
      <c r="T89" s="392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127</v>
      </c>
      <c r="N90" s="33"/>
      <c r="O90" s="32">
        <v>50</v>
      </c>
      <c r="P90" s="6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91"/>
      <c r="R90" s="391"/>
      <c r="S90" s="391"/>
      <c r="T90" s="392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64" t="s">
        <v>172</v>
      </c>
      <c r="Q91" s="391"/>
      <c r="R91" s="391"/>
      <c r="S91" s="391"/>
      <c r="T91" s="392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402"/>
      <c r="B92" s="389"/>
      <c r="C92" s="389"/>
      <c r="D92" s="389"/>
      <c r="E92" s="389"/>
      <c r="F92" s="389"/>
      <c r="G92" s="389"/>
      <c r="H92" s="389"/>
      <c r="I92" s="389"/>
      <c r="J92" s="389"/>
      <c r="K92" s="389"/>
      <c r="L92" s="389"/>
      <c r="M92" s="389"/>
      <c r="N92" s="389"/>
      <c r="O92" s="403"/>
      <c r="P92" s="397" t="s">
        <v>69</v>
      </c>
      <c r="Q92" s="398"/>
      <c r="R92" s="398"/>
      <c r="S92" s="398"/>
      <c r="T92" s="398"/>
      <c r="U92" s="398"/>
      <c r="V92" s="399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hidden="1" x14ac:dyDescent="0.2">
      <c r="A93" s="389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89"/>
      <c r="O93" s="403"/>
      <c r="P93" s="397" t="s">
        <v>69</v>
      </c>
      <c r="Q93" s="398"/>
      <c r="R93" s="398"/>
      <c r="S93" s="398"/>
      <c r="T93" s="398"/>
      <c r="U93" s="398"/>
      <c r="V93" s="399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hidden="1" customHeight="1" x14ac:dyDescent="0.25">
      <c r="A94" s="388" t="s">
        <v>63</v>
      </c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89"/>
      <c r="O94" s="389"/>
      <c r="P94" s="389"/>
      <c r="Q94" s="389"/>
      <c r="R94" s="389"/>
      <c r="S94" s="389"/>
      <c r="T94" s="389"/>
      <c r="U94" s="389"/>
      <c r="V94" s="389"/>
      <c r="W94" s="389"/>
      <c r="X94" s="389"/>
      <c r="Y94" s="389"/>
      <c r="Z94" s="389"/>
      <c r="AA94" s="375"/>
      <c r="AB94" s="375"/>
      <c r="AC94" s="375"/>
    </row>
    <row r="95" spans="1:68" ht="27" hidden="1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29" t="s">
        <v>175</v>
      </c>
      <c r="Q95" s="391"/>
      <c r="R95" s="391"/>
      <c r="S95" s="391"/>
      <c r="T95" s="392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hidden="1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0" t="s">
        <v>179</v>
      </c>
      <c r="Q96" s="391"/>
      <c r="R96" s="391"/>
      <c r="S96" s="391"/>
      <c r="T96" s="392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hidden="1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87" t="s">
        <v>182</v>
      </c>
      <c r="Q97" s="391"/>
      <c r="R97" s="391"/>
      <c r="S97" s="391"/>
      <c r="T97" s="392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75" t="s">
        <v>185</v>
      </c>
      <c r="Q98" s="391"/>
      <c r="R98" s="391"/>
      <c r="S98" s="391"/>
      <c r="T98" s="392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hidden="1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19" t="s">
        <v>188</v>
      </c>
      <c r="Q99" s="391"/>
      <c r="R99" s="391"/>
      <c r="S99" s="391"/>
      <c r="T99" s="392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35" t="s">
        <v>191</v>
      </c>
      <c r="Q100" s="391"/>
      <c r="R100" s="391"/>
      <c r="S100" s="391"/>
      <c r="T100" s="392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hidden="1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91"/>
      <c r="R101" s="391"/>
      <c r="S101" s="391"/>
      <c r="T101" s="392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91"/>
      <c r="R102" s="391"/>
      <c r="S102" s="391"/>
      <c r="T102" s="392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hidden="1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91"/>
      <c r="R103" s="391"/>
      <c r="S103" s="391"/>
      <c r="T103" s="392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91"/>
      <c r="R104" s="391"/>
      <c r="S104" s="391"/>
      <c r="T104" s="392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hidden="1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hidden="1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91"/>
      <c r="R107" s="391"/>
      <c r="S107" s="391"/>
      <c r="T107" s="392"/>
      <c r="U107" s="34"/>
      <c r="V107" s="34"/>
      <c r="W107" s="35" t="s">
        <v>68</v>
      </c>
      <c r="X107" s="382">
        <v>52.5</v>
      </c>
      <c r="Y107" s="383">
        <f t="shared" si="13"/>
        <v>53.199999999999996</v>
      </c>
      <c r="Z107" s="36">
        <f>IFERROR(IF(Y107=0,"",ROUNDUP(Y107/H107,0)*0.00753),"")</f>
        <v>0.14307</v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57.900000000000006</v>
      </c>
      <c r="BN107" s="64">
        <f t="shared" si="15"/>
        <v>58.672000000000004</v>
      </c>
      <c r="BO107" s="64">
        <f t="shared" si="16"/>
        <v>0.12019230769230768</v>
      </c>
      <c r="BP107" s="64">
        <f t="shared" si="17"/>
        <v>0.12179487179487179</v>
      </c>
    </row>
    <row r="108" spans="1:68" x14ac:dyDescent="0.2">
      <c r="A108" s="402"/>
      <c r="B108" s="389"/>
      <c r="C108" s="389"/>
      <c r="D108" s="389"/>
      <c r="E108" s="389"/>
      <c r="F108" s="389"/>
      <c r="G108" s="389"/>
      <c r="H108" s="389"/>
      <c r="I108" s="389"/>
      <c r="J108" s="389"/>
      <c r="K108" s="389"/>
      <c r="L108" s="389"/>
      <c r="M108" s="389"/>
      <c r="N108" s="389"/>
      <c r="O108" s="403"/>
      <c r="P108" s="397" t="s">
        <v>69</v>
      </c>
      <c r="Q108" s="398"/>
      <c r="R108" s="398"/>
      <c r="S108" s="398"/>
      <c r="T108" s="398"/>
      <c r="U108" s="398"/>
      <c r="V108" s="399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18.75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19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0.14307</v>
      </c>
      <c r="AA108" s="385"/>
      <c r="AB108" s="385"/>
      <c r="AC108" s="385"/>
    </row>
    <row r="109" spans="1:68" x14ac:dyDescent="0.2">
      <c r="A109" s="389"/>
      <c r="B109" s="389"/>
      <c r="C109" s="389"/>
      <c r="D109" s="389"/>
      <c r="E109" s="389"/>
      <c r="F109" s="389"/>
      <c r="G109" s="389"/>
      <c r="H109" s="389"/>
      <c r="I109" s="389"/>
      <c r="J109" s="389"/>
      <c r="K109" s="389"/>
      <c r="L109" s="389"/>
      <c r="M109" s="389"/>
      <c r="N109" s="389"/>
      <c r="O109" s="403"/>
      <c r="P109" s="397" t="s">
        <v>69</v>
      </c>
      <c r="Q109" s="398"/>
      <c r="R109" s="398"/>
      <c r="S109" s="398"/>
      <c r="T109" s="398"/>
      <c r="U109" s="398"/>
      <c r="V109" s="399"/>
      <c r="W109" s="37" t="s">
        <v>68</v>
      </c>
      <c r="X109" s="384">
        <f>IFERROR(SUM(X95:X107),"0")</f>
        <v>52.5</v>
      </c>
      <c r="Y109" s="384">
        <f>IFERROR(SUM(Y95:Y107),"0")</f>
        <v>53.199999999999996</v>
      </c>
      <c r="Z109" s="37"/>
      <c r="AA109" s="385"/>
      <c r="AB109" s="385"/>
      <c r="AC109" s="385"/>
    </row>
    <row r="110" spans="1:68" ht="14.25" hidden="1" customHeight="1" x14ac:dyDescent="0.25">
      <c r="A110" s="388" t="s">
        <v>71</v>
      </c>
      <c r="B110" s="389"/>
      <c r="C110" s="389"/>
      <c r="D110" s="389"/>
      <c r="E110" s="389"/>
      <c r="F110" s="389"/>
      <c r="G110" s="389"/>
      <c r="H110" s="389"/>
      <c r="I110" s="389"/>
      <c r="J110" s="389"/>
      <c r="K110" s="389"/>
      <c r="L110" s="389"/>
      <c r="M110" s="389"/>
      <c r="N110" s="389"/>
      <c r="O110" s="389"/>
      <c r="P110" s="389"/>
      <c r="Q110" s="389"/>
      <c r="R110" s="389"/>
      <c r="S110" s="389"/>
      <c r="T110" s="389"/>
      <c r="U110" s="389"/>
      <c r="V110" s="389"/>
      <c r="W110" s="389"/>
      <c r="X110" s="389"/>
      <c r="Y110" s="389"/>
      <c r="Z110" s="389"/>
      <c r="AA110" s="375"/>
      <c r="AB110" s="375"/>
      <c r="AC110" s="375"/>
    </row>
    <row r="111" spans="1:68" ht="27" hidden="1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127</v>
      </c>
      <c r="N111" s="33"/>
      <c r="O111" s="32">
        <v>45</v>
      </c>
      <c r="P111" s="6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1"/>
      <c r="R111" s="391"/>
      <c r="S111" s="391"/>
      <c r="T111" s="392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91"/>
      <c r="R112" s="391"/>
      <c r="S112" s="391"/>
      <c r="T112" s="392"/>
      <c r="U112" s="34"/>
      <c r="V112" s="34"/>
      <c r="W112" s="35" t="s">
        <v>68</v>
      </c>
      <c r="X112" s="382">
        <v>100</v>
      </c>
      <c r="Y112" s="383">
        <f t="shared" si="18"/>
        <v>100.80000000000001</v>
      </c>
      <c r="Z112" s="36">
        <f>IFERROR(IF(Y112=0,"",ROUNDUP(Y112/H112,0)*0.02175),"")</f>
        <v>0.26100000000000001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106.71428571428572</v>
      </c>
      <c r="BN112" s="64">
        <f t="shared" si="20"/>
        <v>107.56800000000001</v>
      </c>
      <c r="BO112" s="64">
        <f t="shared" si="21"/>
        <v>0.21258503401360543</v>
      </c>
      <c r="BP112" s="64">
        <f t="shared" si="22"/>
        <v>0.21428571428571427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91"/>
      <c r="R113" s="391"/>
      <c r="S113" s="391"/>
      <c r="T113" s="392"/>
      <c r="U113" s="34"/>
      <c r="V113" s="34"/>
      <c r="W113" s="35" t="s">
        <v>68</v>
      </c>
      <c r="X113" s="382">
        <v>20</v>
      </c>
      <c r="Y113" s="383">
        <f t="shared" si="18"/>
        <v>25.200000000000003</v>
      </c>
      <c r="Z113" s="36">
        <f>IFERROR(IF(Y113=0,"",ROUNDUP(Y113/H113,0)*0.02175),"")</f>
        <v>6.5250000000000002E-2</v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21.342857142857142</v>
      </c>
      <c r="BN113" s="64">
        <f t="shared" si="20"/>
        <v>26.892000000000003</v>
      </c>
      <c r="BO113" s="64">
        <f t="shared" si="21"/>
        <v>4.2517006802721087E-2</v>
      </c>
      <c r="BP113" s="64">
        <f t="shared" si="22"/>
        <v>5.3571428571428568E-2</v>
      </c>
    </row>
    <row r="114" spans="1:68" ht="16.5" hidden="1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7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hidden="1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3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91"/>
      <c r="R115" s="391"/>
      <c r="S115" s="391"/>
      <c r="T115" s="392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91"/>
      <c r="R116" s="391"/>
      <c r="S116" s="391"/>
      <c r="T116" s="392"/>
      <c r="U116" s="34"/>
      <c r="V116" s="34"/>
      <c r="W116" s="35" t="s">
        <v>68</v>
      </c>
      <c r="X116" s="382">
        <v>82.5</v>
      </c>
      <c r="Y116" s="383">
        <f t="shared" si="18"/>
        <v>84.48</v>
      </c>
      <c r="Z116" s="36">
        <f>IFERROR(IF(Y116=0,"",ROUNDUP(Y116/H116,0)*0.00753),"")</f>
        <v>0.24096000000000001</v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91.5</v>
      </c>
      <c r="BN116" s="64">
        <f t="shared" si="20"/>
        <v>93.695999999999998</v>
      </c>
      <c r="BO116" s="64">
        <f t="shared" si="21"/>
        <v>0.2003205128205128</v>
      </c>
      <c r="BP116" s="64">
        <f t="shared" si="22"/>
        <v>0.20512820512820512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127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2">
        <v>540</v>
      </c>
      <c r="Y117" s="383">
        <f t="shared" si="18"/>
        <v>540</v>
      </c>
      <c r="Z117" s="36">
        <f>IFERROR(IF(Y117=0,"",ROUNDUP(Y117/H117,0)*0.00753),"")</f>
        <v>1.506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594.39999999999986</v>
      </c>
      <c r="BN117" s="64">
        <f t="shared" si="20"/>
        <v>594.39999999999986</v>
      </c>
      <c r="BO117" s="64">
        <f t="shared" si="21"/>
        <v>1.2820512820512819</v>
      </c>
      <c r="BP117" s="64">
        <f t="shared" si="22"/>
        <v>1.2820512820512819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127</v>
      </c>
      <c r="N118" s="33"/>
      <c r="O118" s="32">
        <v>45</v>
      </c>
      <c r="P118" s="53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127</v>
      </c>
      <c r="N119" s="33"/>
      <c r="O119" s="32">
        <v>45</v>
      </c>
      <c r="P119" s="5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91"/>
      <c r="R119" s="391"/>
      <c r="S119" s="391"/>
      <c r="T119" s="392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127</v>
      </c>
      <c r="N120" s="33"/>
      <c r="O120" s="32">
        <v>40</v>
      </c>
      <c r="P120" s="462" t="s">
        <v>223</v>
      </c>
      <c r="Q120" s="391"/>
      <c r="R120" s="391"/>
      <c r="S120" s="391"/>
      <c r="T120" s="392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hidden="1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127</v>
      </c>
      <c r="N121" s="33"/>
      <c r="O121" s="32">
        <v>40</v>
      </c>
      <c r="P121" s="708" t="s">
        <v>226</v>
      </c>
      <c r="Q121" s="391"/>
      <c r="R121" s="391"/>
      <c r="S121" s="391"/>
      <c r="T121" s="392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91"/>
      <c r="R122" s="391"/>
      <c r="S122" s="391"/>
      <c r="T122" s="392"/>
      <c r="U122" s="34"/>
      <c r="V122" s="34"/>
      <c r="W122" s="35" t="s">
        <v>68</v>
      </c>
      <c r="X122" s="382">
        <v>15</v>
      </c>
      <c r="Y122" s="383">
        <f t="shared" si="18"/>
        <v>15</v>
      </c>
      <c r="Z122" s="36">
        <f>IFERROR(IF(Y122=0,"",ROUNDUP(Y122/H122,0)*0.00753),"")</f>
        <v>3.7650000000000003E-2</v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16.36</v>
      </c>
      <c r="BN122" s="64">
        <f t="shared" si="20"/>
        <v>16.36</v>
      </c>
      <c r="BO122" s="64">
        <f t="shared" si="21"/>
        <v>3.2051282051282048E-2</v>
      </c>
      <c r="BP122" s="64">
        <f t="shared" si="22"/>
        <v>3.2051282051282048E-2</v>
      </c>
    </row>
    <row r="123" spans="1:68" ht="16.5" hidden="1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hidden="1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127</v>
      </c>
      <c r="N124" s="33"/>
      <c r="O124" s="32">
        <v>40</v>
      </c>
      <c r="P124" s="756" t="s">
        <v>233</v>
      </c>
      <c r="Q124" s="391"/>
      <c r="R124" s="391"/>
      <c r="S124" s="391"/>
      <c r="T124" s="392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hidden="1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740" t="s">
        <v>236</v>
      </c>
      <c r="Q125" s="391"/>
      <c r="R125" s="391"/>
      <c r="S125" s="391"/>
      <c r="T125" s="392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402"/>
      <c r="B126" s="389"/>
      <c r="C126" s="389"/>
      <c r="D126" s="389"/>
      <c r="E126" s="389"/>
      <c r="F126" s="389"/>
      <c r="G126" s="389"/>
      <c r="H126" s="389"/>
      <c r="I126" s="389"/>
      <c r="J126" s="389"/>
      <c r="K126" s="389"/>
      <c r="L126" s="389"/>
      <c r="M126" s="389"/>
      <c r="N126" s="389"/>
      <c r="O126" s="403"/>
      <c r="P126" s="397" t="s">
        <v>69</v>
      </c>
      <c r="Q126" s="398"/>
      <c r="R126" s="398"/>
      <c r="S126" s="398"/>
      <c r="T126" s="398"/>
      <c r="U126" s="398"/>
      <c r="V126" s="399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250.53571428571428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252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2.1108600000000002</v>
      </c>
      <c r="AA126" s="385"/>
      <c r="AB126" s="385"/>
      <c r="AC126" s="385"/>
    </row>
    <row r="127" spans="1:68" x14ac:dyDescent="0.2">
      <c r="A127" s="389"/>
      <c r="B127" s="389"/>
      <c r="C127" s="389"/>
      <c r="D127" s="389"/>
      <c r="E127" s="389"/>
      <c r="F127" s="389"/>
      <c r="G127" s="389"/>
      <c r="H127" s="389"/>
      <c r="I127" s="389"/>
      <c r="J127" s="389"/>
      <c r="K127" s="389"/>
      <c r="L127" s="389"/>
      <c r="M127" s="389"/>
      <c r="N127" s="389"/>
      <c r="O127" s="403"/>
      <c r="P127" s="397" t="s">
        <v>69</v>
      </c>
      <c r="Q127" s="398"/>
      <c r="R127" s="398"/>
      <c r="S127" s="398"/>
      <c r="T127" s="398"/>
      <c r="U127" s="398"/>
      <c r="V127" s="399"/>
      <c r="W127" s="37" t="s">
        <v>68</v>
      </c>
      <c r="X127" s="384">
        <f>IFERROR(SUM(X111:X125),"0")</f>
        <v>757.5</v>
      </c>
      <c r="Y127" s="384">
        <f>IFERROR(SUM(Y111:Y125),"0")</f>
        <v>765.48</v>
      </c>
      <c r="Z127" s="37"/>
      <c r="AA127" s="385"/>
      <c r="AB127" s="385"/>
      <c r="AC127" s="385"/>
    </row>
    <row r="128" spans="1:68" ht="14.25" hidden="1" customHeight="1" x14ac:dyDescent="0.25">
      <c r="A128" s="388" t="s">
        <v>237</v>
      </c>
      <c r="B128" s="389"/>
      <c r="C128" s="389"/>
      <c r="D128" s="389"/>
      <c r="E128" s="389"/>
      <c r="F128" s="389"/>
      <c r="G128" s="389"/>
      <c r="H128" s="389"/>
      <c r="I128" s="389"/>
      <c r="J128" s="389"/>
      <c r="K128" s="389"/>
      <c r="L128" s="389"/>
      <c r="M128" s="389"/>
      <c r="N128" s="389"/>
      <c r="O128" s="389"/>
      <c r="P128" s="389"/>
      <c r="Q128" s="389"/>
      <c r="R128" s="389"/>
      <c r="S128" s="389"/>
      <c r="T128" s="389"/>
      <c r="U128" s="389"/>
      <c r="V128" s="389"/>
      <c r="W128" s="389"/>
      <c r="X128" s="389"/>
      <c r="Y128" s="389"/>
      <c r="Z128" s="389"/>
      <c r="AA128" s="375"/>
      <c r="AB128" s="375"/>
      <c r="AC128" s="375"/>
    </row>
    <row r="129" spans="1:68" ht="27" customHeight="1" x14ac:dyDescent="0.25">
      <c r="A129" s="54" t="s">
        <v>238</v>
      </c>
      <c r="B129" s="54" t="s">
        <v>239</v>
      </c>
      <c r="C129" s="31">
        <v>4301060371</v>
      </c>
      <c r="D129" s="386">
        <v>4680115881532</v>
      </c>
      <c r="E129" s="387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91"/>
      <c r="R129" s="391"/>
      <c r="S129" s="391"/>
      <c r="T129" s="392"/>
      <c r="U129" s="34"/>
      <c r="V129" s="34"/>
      <c r="W129" s="35" t="s">
        <v>68</v>
      </c>
      <c r="X129" s="382">
        <v>60</v>
      </c>
      <c r="Y129" s="383">
        <f>IFERROR(IF(X129="",0,CEILING((X129/$H129),1)*$H129),"")</f>
        <v>67.2</v>
      </c>
      <c r="Z129" s="36">
        <f>IFERROR(IF(Y129=0,"",ROUNDUP(Y129/H129,0)*0.02175),"")</f>
        <v>0.17399999999999999</v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64.028571428571425</v>
      </c>
      <c r="BN129" s="64">
        <f>IFERROR(Y129*I129/H129,"0")</f>
        <v>71.712000000000003</v>
      </c>
      <c r="BO129" s="64">
        <f>IFERROR(1/J129*(X129/H129),"0")</f>
        <v>0.12755102040816324</v>
      </c>
      <c r="BP129" s="64">
        <f>IFERROR(1/J129*(Y129/H129),"0")</f>
        <v>0.14285714285714285</v>
      </c>
    </row>
    <row r="130" spans="1:68" ht="27" hidden="1" customHeight="1" x14ac:dyDescent="0.25">
      <c r="A130" s="54" t="s">
        <v>238</v>
      </c>
      <c r="B130" s="54" t="s">
        <v>240</v>
      </c>
      <c r="C130" s="31">
        <v>4301060366</v>
      </c>
      <c r="D130" s="386">
        <v>4680115881532</v>
      </c>
      <c r="E130" s="387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91"/>
      <c r="R130" s="391"/>
      <c r="S130" s="391"/>
      <c r="T130" s="392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91"/>
      <c r="R131" s="391"/>
      <c r="S131" s="391"/>
      <c r="T131" s="392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4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2">
        <v>33</v>
      </c>
      <c r="Y132" s="383">
        <f>IFERROR(IF(X132="",0,CEILING((X132/$H132),1)*$H132),"")</f>
        <v>33.659999999999997</v>
      </c>
      <c r="Z132" s="36">
        <f>IFERROR(IF(Y132=0,"",ROUNDUP(Y132/H132,0)*0.00753),"")</f>
        <v>0.12801000000000001</v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37.633333333333333</v>
      </c>
      <c r="BN132" s="64">
        <f>IFERROR(Y132*I132/H132,"0")</f>
        <v>38.385999999999996</v>
      </c>
      <c r="BO132" s="64">
        <f>IFERROR(1/J132*(X132/H132),"0")</f>
        <v>0.10683760683760685</v>
      </c>
      <c r="BP132" s="64">
        <f>IFERROR(1/J132*(Y132/H132),"0")</f>
        <v>0.10897435897435898</v>
      </c>
    </row>
    <row r="133" spans="1:68" ht="27" hidden="1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127</v>
      </c>
      <c r="N133" s="33"/>
      <c r="O133" s="32">
        <v>30</v>
      </c>
      <c r="P133" s="7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402"/>
      <c r="B134" s="389"/>
      <c r="C134" s="389"/>
      <c r="D134" s="389"/>
      <c r="E134" s="389"/>
      <c r="F134" s="389"/>
      <c r="G134" s="389"/>
      <c r="H134" s="389"/>
      <c r="I134" s="389"/>
      <c r="J134" s="389"/>
      <c r="K134" s="389"/>
      <c r="L134" s="389"/>
      <c r="M134" s="389"/>
      <c r="N134" s="389"/>
      <c r="O134" s="403"/>
      <c r="P134" s="397" t="s">
        <v>69</v>
      </c>
      <c r="Q134" s="398"/>
      <c r="R134" s="398"/>
      <c r="S134" s="398"/>
      <c r="T134" s="398"/>
      <c r="U134" s="398"/>
      <c r="V134" s="399"/>
      <c r="W134" s="37" t="s">
        <v>70</v>
      </c>
      <c r="X134" s="384">
        <f>IFERROR(X129/H129,"0")+IFERROR(X130/H130,"0")+IFERROR(X131/H131,"0")+IFERROR(X132/H132,"0")+IFERROR(X133/H133,"0")</f>
        <v>23.80952380952381</v>
      </c>
      <c r="Y134" s="384">
        <f>IFERROR(Y129/H129,"0")+IFERROR(Y130/H130,"0")+IFERROR(Y131/H131,"0")+IFERROR(Y132/H132,"0")+IFERROR(Y133/H133,"0")</f>
        <v>25</v>
      </c>
      <c r="Z134" s="384">
        <f>IFERROR(IF(Z129="",0,Z129),"0")+IFERROR(IF(Z130="",0,Z130),"0")+IFERROR(IF(Z131="",0,Z131),"0")+IFERROR(IF(Z132="",0,Z132),"0")+IFERROR(IF(Z133="",0,Z133),"0")</f>
        <v>0.30201</v>
      </c>
      <c r="AA134" s="385"/>
      <c r="AB134" s="385"/>
      <c r="AC134" s="385"/>
    </row>
    <row r="135" spans="1:68" x14ac:dyDescent="0.2">
      <c r="A135" s="389"/>
      <c r="B135" s="389"/>
      <c r="C135" s="389"/>
      <c r="D135" s="389"/>
      <c r="E135" s="389"/>
      <c r="F135" s="389"/>
      <c r="G135" s="389"/>
      <c r="H135" s="389"/>
      <c r="I135" s="389"/>
      <c r="J135" s="389"/>
      <c r="K135" s="389"/>
      <c r="L135" s="389"/>
      <c r="M135" s="389"/>
      <c r="N135" s="389"/>
      <c r="O135" s="403"/>
      <c r="P135" s="397" t="s">
        <v>69</v>
      </c>
      <c r="Q135" s="398"/>
      <c r="R135" s="398"/>
      <c r="S135" s="398"/>
      <c r="T135" s="398"/>
      <c r="U135" s="398"/>
      <c r="V135" s="399"/>
      <c r="W135" s="37" t="s">
        <v>68</v>
      </c>
      <c r="X135" s="384">
        <f>IFERROR(SUM(X129:X133),"0")</f>
        <v>93</v>
      </c>
      <c r="Y135" s="384">
        <f>IFERROR(SUM(Y129:Y133),"0")</f>
        <v>100.86</v>
      </c>
      <c r="Z135" s="37"/>
      <c r="AA135" s="385"/>
      <c r="AB135" s="385"/>
      <c r="AC135" s="385"/>
    </row>
    <row r="136" spans="1:68" ht="16.5" hidden="1" customHeight="1" x14ac:dyDescent="0.25">
      <c r="A136" s="415" t="s">
        <v>247</v>
      </c>
      <c r="B136" s="389"/>
      <c r="C136" s="389"/>
      <c r="D136" s="389"/>
      <c r="E136" s="389"/>
      <c r="F136" s="389"/>
      <c r="G136" s="389"/>
      <c r="H136" s="389"/>
      <c r="I136" s="389"/>
      <c r="J136" s="389"/>
      <c r="K136" s="389"/>
      <c r="L136" s="389"/>
      <c r="M136" s="389"/>
      <c r="N136" s="389"/>
      <c r="O136" s="389"/>
      <c r="P136" s="389"/>
      <c r="Q136" s="389"/>
      <c r="R136" s="389"/>
      <c r="S136" s="389"/>
      <c r="T136" s="389"/>
      <c r="U136" s="389"/>
      <c r="V136" s="389"/>
      <c r="W136" s="389"/>
      <c r="X136" s="389"/>
      <c r="Y136" s="389"/>
      <c r="Z136" s="389"/>
      <c r="AA136" s="376"/>
      <c r="AB136" s="376"/>
      <c r="AC136" s="376"/>
    </row>
    <row r="137" spans="1:68" ht="14.25" hidden="1" customHeight="1" x14ac:dyDescent="0.25">
      <c r="A137" s="388" t="s">
        <v>71</v>
      </c>
      <c r="B137" s="389"/>
      <c r="C137" s="389"/>
      <c r="D137" s="389"/>
      <c r="E137" s="389"/>
      <c r="F137" s="389"/>
      <c r="G137" s="389"/>
      <c r="H137" s="389"/>
      <c r="I137" s="389"/>
      <c r="J137" s="389"/>
      <c r="K137" s="389"/>
      <c r="L137" s="389"/>
      <c r="M137" s="389"/>
      <c r="N137" s="389"/>
      <c r="O137" s="389"/>
      <c r="P137" s="389"/>
      <c r="Q137" s="389"/>
      <c r="R137" s="389"/>
      <c r="S137" s="389"/>
      <c r="T137" s="389"/>
      <c r="U137" s="389"/>
      <c r="V137" s="389"/>
      <c r="W137" s="389"/>
      <c r="X137" s="389"/>
      <c r="Y137" s="389"/>
      <c r="Z137" s="389"/>
      <c r="AA137" s="375"/>
      <c r="AB137" s="375"/>
      <c r="AC137" s="375"/>
    </row>
    <row r="138" spans="1:68" ht="27" hidden="1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127</v>
      </c>
      <c r="N138" s="33"/>
      <c r="O138" s="32">
        <v>45</v>
      </c>
      <c r="P138" s="57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3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82">
        <v>300</v>
      </c>
      <c r="Y139" s="383">
        <f>IFERROR(IF(X139="",0,CEILING((X139/$H139),1)*$H139),"")</f>
        <v>302.40000000000003</v>
      </c>
      <c r="Z139" s="36">
        <f>IFERROR(IF(Y139=0,"",ROUNDUP(Y139/H139,0)*0.02175),"")</f>
        <v>0.78299999999999992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319.92857142857144</v>
      </c>
      <c r="BN139" s="64">
        <f>IFERROR(Y139*I139/H139,"0")</f>
        <v>322.488</v>
      </c>
      <c r="BO139" s="64">
        <f>IFERROR(1/J139*(X139/H139),"0")</f>
        <v>0.63775510204081631</v>
      </c>
      <c r="BP139" s="64">
        <f>IFERROR(1/J139*(Y139/H139),"0")</f>
        <v>0.64285714285714279</v>
      </c>
    </row>
    <row r="140" spans="1:68" ht="16.5" hidden="1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127</v>
      </c>
      <c r="N140" s="33"/>
      <c r="O140" s="32">
        <v>45</v>
      </c>
      <c r="P14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127</v>
      </c>
      <c r="N141" s="33"/>
      <c r="O141" s="32">
        <v>45</v>
      </c>
      <c r="P141" s="5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82">
        <v>540</v>
      </c>
      <c r="Y141" s="383">
        <f>IFERROR(IF(X141="",0,CEILING((X141/$H141),1)*$H141),"")</f>
        <v>540</v>
      </c>
      <c r="Z141" s="36">
        <f>IFERROR(IF(Y141=0,"",ROUNDUP(Y141/H141,0)*0.00753),"")</f>
        <v>1.506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594.39999999999986</v>
      </c>
      <c r="BN141" s="64">
        <f>IFERROR(Y141*I141/H141,"0")</f>
        <v>594.39999999999986</v>
      </c>
      <c r="BO141" s="64">
        <f>IFERROR(1/J141*(X141/H141),"0")</f>
        <v>1.2820512820512819</v>
      </c>
      <c r="BP141" s="64">
        <f>IFERROR(1/J141*(Y141/H141),"0")</f>
        <v>1.2820512820512819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82">
        <v>24</v>
      </c>
      <c r="Y142" s="383">
        <f>IFERROR(IF(X142="",0,CEILING((X142/$H142),1)*$H142),"")</f>
        <v>25.2</v>
      </c>
      <c r="Z142" s="36">
        <f>IFERROR(IF(Y142=0,"",ROUNDUP(Y142/H142,0)*0.00753),"")</f>
        <v>0.10542</v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26.666666666666664</v>
      </c>
      <c r="BN142" s="64">
        <f>IFERROR(Y142*I142/H142,"0")</f>
        <v>28</v>
      </c>
      <c r="BO142" s="64">
        <f>IFERROR(1/J142*(X142/H142),"0")</f>
        <v>8.5470085470085458E-2</v>
      </c>
      <c r="BP142" s="64">
        <f>IFERROR(1/J142*(Y142/H142),"0")</f>
        <v>8.9743589743589744E-2</v>
      </c>
    </row>
    <row r="143" spans="1:68" x14ac:dyDescent="0.2">
      <c r="A143" s="402"/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  <c r="N143" s="389"/>
      <c r="O143" s="403"/>
      <c r="P143" s="397" t="s">
        <v>69</v>
      </c>
      <c r="Q143" s="398"/>
      <c r="R143" s="398"/>
      <c r="S143" s="398"/>
      <c r="T143" s="398"/>
      <c r="U143" s="398"/>
      <c r="V143" s="399"/>
      <c r="W143" s="37" t="s">
        <v>70</v>
      </c>
      <c r="X143" s="384">
        <f>IFERROR(X138/H138,"0")+IFERROR(X139/H139,"0")+IFERROR(X140/H140,"0")+IFERROR(X141/H141,"0")+IFERROR(X142/H142,"0")</f>
        <v>249.04761904761907</v>
      </c>
      <c r="Y143" s="384">
        <f>IFERROR(Y138/H138,"0")+IFERROR(Y139/H139,"0")+IFERROR(Y140/H140,"0")+IFERROR(Y141/H141,"0")+IFERROR(Y142/H142,"0")</f>
        <v>250</v>
      </c>
      <c r="Z143" s="384">
        <f>IFERROR(IF(Z138="",0,Z138),"0")+IFERROR(IF(Z139="",0,Z139),"0")+IFERROR(IF(Z140="",0,Z140),"0")+IFERROR(IF(Z141="",0,Z141),"0")+IFERROR(IF(Z142="",0,Z142),"0")</f>
        <v>2.3944199999999998</v>
      </c>
      <c r="AA143" s="385"/>
      <c r="AB143" s="385"/>
      <c r="AC143" s="385"/>
    </row>
    <row r="144" spans="1:68" x14ac:dyDescent="0.2">
      <c r="A144" s="389"/>
      <c r="B144" s="389"/>
      <c r="C144" s="389"/>
      <c r="D144" s="389"/>
      <c r="E144" s="389"/>
      <c r="F144" s="389"/>
      <c r="G144" s="389"/>
      <c r="H144" s="389"/>
      <c r="I144" s="389"/>
      <c r="J144" s="389"/>
      <c r="K144" s="389"/>
      <c r="L144" s="389"/>
      <c r="M144" s="389"/>
      <c r="N144" s="389"/>
      <c r="O144" s="403"/>
      <c r="P144" s="397" t="s">
        <v>69</v>
      </c>
      <c r="Q144" s="398"/>
      <c r="R144" s="398"/>
      <c r="S144" s="398"/>
      <c r="T144" s="398"/>
      <c r="U144" s="398"/>
      <c r="V144" s="399"/>
      <c r="W144" s="37" t="s">
        <v>68</v>
      </c>
      <c r="X144" s="384">
        <f>IFERROR(SUM(X138:X142),"0")</f>
        <v>864</v>
      </c>
      <c r="Y144" s="384">
        <f>IFERROR(SUM(Y138:Y142),"0")</f>
        <v>867.60000000000014</v>
      </c>
      <c r="Z144" s="37"/>
      <c r="AA144" s="385"/>
      <c r="AB144" s="385"/>
      <c r="AC144" s="385"/>
    </row>
    <row r="145" spans="1:68" ht="27.75" hidden="1" customHeight="1" x14ac:dyDescent="0.2">
      <c r="A145" s="460" t="s">
        <v>257</v>
      </c>
      <c r="B145" s="461"/>
      <c r="C145" s="461"/>
      <c r="D145" s="461"/>
      <c r="E145" s="461"/>
      <c r="F145" s="461"/>
      <c r="G145" s="461"/>
      <c r="H145" s="461"/>
      <c r="I145" s="461"/>
      <c r="J145" s="461"/>
      <c r="K145" s="461"/>
      <c r="L145" s="461"/>
      <c r="M145" s="461"/>
      <c r="N145" s="461"/>
      <c r="O145" s="461"/>
      <c r="P145" s="461"/>
      <c r="Q145" s="461"/>
      <c r="R145" s="461"/>
      <c r="S145" s="461"/>
      <c r="T145" s="461"/>
      <c r="U145" s="461"/>
      <c r="V145" s="461"/>
      <c r="W145" s="461"/>
      <c r="X145" s="461"/>
      <c r="Y145" s="461"/>
      <c r="Z145" s="461"/>
      <c r="AA145" s="48"/>
      <c r="AB145" s="48"/>
      <c r="AC145" s="48"/>
    </row>
    <row r="146" spans="1:68" ht="16.5" hidden="1" customHeight="1" x14ac:dyDescent="0.25">
      <c r="A146" s="415" t="s">
        <v>258</v>
      </c>
      <c r="B146" s="389"/>
      <c r="C146" s="389"/>
      <c r="D146" s="389"/>
      <c r="E146" s="389"/>
      <c r="F146" s="389"/>
      <c r="G146" s="389"/>
      <c r="H146" s="389"/>
      <c r="I146" s="389"/>
      <c r="J146" s="389"/>
      <c r="K146" s="389"/>
      <c r="L146" s="389"/>
      <c r="M146" s="389"/>
      <c r="N146" s="389"/>
      <c r="O146" s="389"/>
      <c r="P146" s="389"/>
      <c r="Q146" s="389"/>
      <c r="R146" s="389"/>
      <c r="S146" s="389"/>
      <c r="T146" s="389"/>
      <c r="U146" s="389"/>
      <c r="V146" s="389"/>
      <c r="W146" s="389"/>
      <c r="X146" s="389"/>
      <c r="Y146" s="389"/>
      <c r="Z146" s="389"/>
      <c r="AA146" s="376"/>
      <c r="AB146" s="376"/>
      <c r="AC146" s="376"/>
    </row>
    <row r="147" spans="1:68" ht="14.25" hidden="1" customHeight="1" x14ac:dyDescent="0.25">
      <c r="A147" s="388" t="s">
        <v>112</v>
      </c>
      <c r="B147" s="389"/>
      <c r="C147" s="389"/>
      <c r="D147" s="389"/>
      <c r="E147" s="389"/>
      <c r="F147" s="389"/>
      <c r="G147" s="389"/>
      <c r="H147" s="389"/>
      <c r="I147" s="389"/>
      <c r="J147" s="389"/>
      <c r="K147" s="389"/>
      <c r="L147" s="389"/>
      <c r="M147" s="389"/>
      <c r="N147" s="389"/>
      <c r="O147" s="389"/>
      <c r="P147" s="389"/>
      <c r="Q147" s="389"/>
      <c r="R147" s="389"/>
      <c r="S147" s="389"/>
      <c r="T147" s="389"/>
      <c r="U147" s="389"/>
      <c r="V147" s="389"/>
      <c r="W147" s="389"/>
      <c r="X147" s="389"/>
      <c r="Y147" s="389"/>
      <c r="Z147" s="389"/>
      <c r="AA147" s="375"/>
      <c r="AB147" s="375"/>
      <c r="AC147" s="375"/>
    </row>
    <row r="148" spans="1:68" ht="27" hidden="1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127</v>
      </c>
      <c r="N148" s="33"/>
      <c r="O148" s="32">
        <v>35</v>
      </c>
      <c r="P148" s="4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91"/>
      <c r="R148" s="391"/>
      <c r="S148" s="391"/>
      <c r="T148" s="392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9" t="s">
        <v>263</v>
      </c>
      <c r="Q149" s="391"/>
      <c r="R149" s="391"/>
      <c r="S149" s="391"/>
      <c r="T149" s="392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39" t="s">
        <v>266</v>
      </c>
      <c r="Q150" s="391"/>
      <c r="R150" s="391"/>
      <c r="S150" s="391"/>
      <c r="T150" s="392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hidden="1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60" t="s">
        <v>269</v>
      </c>
      <c r="Q151" s="391"/>
      <c r="R151" s="391"/>
      <c r="S151" s="391"/>
      <c r="T151" s="392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2"/>
      <c r="B152" s="389"/>
      <c r="C152" s="389"/>
      <c r="D152" s="389"/>
      <c r="E152" s="389"/>
      <c r="F152" s="389"/>
      <c r="G152" s="389"/>
      <c r="H152" s="389"/>
      <c r="I152" s="389"/>
      <c r="J152" s="389"/>
      <c r="K152" s="389"/>
      <c r="L152" s="389"/>
      <c r="M152" s="389"/>
      <c r="N152" s="389"/>
      <c r="O152" s="403"/>
      <c r="P152" s="397" t="s">
        <v>69</v>
      </c>
      <c r="Q152" s="398"/>
      <c r="R152" s="398"/>
      <c r="S152" s="398"/>
      <c r="T152" s="398"/>
      <c r="U152" s="398"/>
      <c r="V152" s="399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hidden="1" x14ac:dyDescent="0.2">
      <c r="A153" s="389"/>
      <c r="B153" s="389"/>
      <c r="C153" s="389"/>
      <c r="D153" s="389"/>
      <c r="E153" s="389"/>
      <c r="F153" s="389"/>
      <c r="G153" s="389"/>
      <c r="H153" s="389"/>
      <c r="I153" s="389"/>
      <c r="J153" s="389"/>
      <c r="K153" s="389"/>
      <c r="L153" s="389"/>
      <c r="M153" s="389"/>
      <c r="N153" s="389"/>
      <c r="O153" s="403"/>
      <c r="P153" s="397" t="s">
        <v>69</v>
      </c>
      <c r="Q153" s="398"/>
      <c r="R153" s="398"/>
      <c r="S153" s="398"/>
      <c r="T153" s="398"/>
      <c r="U153" s="398"/>
      <c r="V153" s="399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hidden="1" customHeight="1" x14ac:dyDescent="0.25">
      <c r="A154" s="415" t="s">
        <v>270</v>
      </c>
      <c r="B154" s="389"/>
      <c r="C154" s="389"/>
      <c r="D154" s="389"/>
      <c r="E154" s="389"/>
      <c r="F154" s="389"/>
      <c r="G154" s="389"/>
      <c r="H154" s="389"/>
      <c r="I154" s="389"/>
      <c r="J154" s="389"/>
      <c r="K154" s="389"/>
      <c r="L154" s="389"/>
      <c r="M154" s="389"/>
      <c r="N154" s="389"/>
      <c r="O154" s="389"/>
      <c r="P154" s="389"/>
      <c r="Q154" s="389"/>
      <c r="R154" s="389"/>
      <c r="S154" s="389"/>
      <c r="T154" s="389"/>
      <c r="U154" s="389"/>
      <c r="V154" s="389"/>
      <c r="W154" s="389"/>
      <c r="X154" s="389"/>
      <c r="Y154" s="389"/>
      <c r="Z154" s="389"/>
      <c r="AA154" s="376"/>
      <c r="AB154" s="376"/>
      <c r="AC154" s="376"/>
    </row>
    <row r="155" spans="1:68" ht="14.25" hidden="1" customHeight="1" x14ac:dyDescent="0.25">
      <c r="A155" s="388" t="s">
        <v>63</v>
      </c>
      <c r="B155" s="389"/>
      <c r="C155" s="389"/>
      <c r="D155" s="389"/>
      <c r="E155" s="389"/>
      <c r="F155" s="389"/>
      <c r="G155" s="389"/>
      <c r="H155" s="389"/>
      <c r="I155" s="389"/>
      <c r="J155" s="389"/>
      <c r="K155" s="389"/>
      <c r="L155" s="389"/>
      <c r="M155" s="389"/>
      <c r="N155" s="389"/>
      <c r="O155" s="389"/>
      <c r="P155" s="389"/>
      <c r="Q155" s="389"/>
      <c r="R155" s="389"/>
      <c r="S155" s="389"/>
      <c r="T155" s="389"/>
      <c r="U155" s="389"/>
      <c r="V155" s="389"/>
      <c r="W155" s="389"/>
      <c r="X155" s="389"/>
      <c r="Y155" s="389"/>
      <c r="Z155" s="389"/>
      <c r="AA155" s="375"/>
      <c r="AB155" s="375"/>
      <c r="AC155" s="375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6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91"/>
      <c r="R156" s="391"/>
      <c r="S156" s="391"/>
      <c r="T156" s="392"/>
      <c r="U156" s="34"/>
      <c r="V156" s="34"/>
      <c r="W156" s="35" t="s">
        <v>68</v>
      </c>
      <c r="X156" s="382">
        <v>40</v>
      </c>
      <c r="Y156" s="383">
        <f t="shared" ref="Y156:Y163" si="23">IFERROR(IF(X156="",0,CEILING((X156/$H156),1)*$H156),"")</f>
        <v>42</v>
      </c>
      <c r="Z156" s="36">
        <f>IFERROR(IF(Y156=0,"",ROUNDUP(Y156/H156,0)*0.00753),"")</f>
        <v>7.5300000000000006E-2</v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42.476190476190474</v>
      </c>
      <c r="BN156" s="64">
        <f t="shared" ref="BN156:BN163" si="25">IFERROR(Y156*I156/H156,"0")</f>
        <v>44.599999999999994</v>
      </c>
      <c r="BO156" s="64">
        <f t="shared" ref="BO156:BO163" si="26">IFERROR(1/J156*(X156/H156),"0")</f>
        <v>6.1050061050061048E-2</v>
      </c>
      <c r="BP156" s="64">
        <f t="shared" ref="BP156:BP163" si="27">IFERROR(1/J156*(Y156/H156),"0")</f>
        <v>6.4102564102564097E-2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91"/>
      <c r="R157" s="391"/>
      <c r="S157" s="391"/>
      <c r="T157" s="392"/>
      <c r="U157" s="34"/>
      <c r="V157" s="34"/>
      <c r="W157" s="35" t="s">
        <v>68</v>
      </c>
      <c r="X157" s="382">
        <v>20</v>
      </c>
      <c r="Y157" s="383">
        <f t="shared" si="23"/>
        <v>21</v>
      </c>
      <c r="Z157" s="36">
        <f>IFERROR(IF(Y157=0,"",ROUNDUP(Y157/H157,0)*0.00753),"")</f>
        <v>3.7650000000000003E-2</v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21.238095238095237</v>
      </c>
      <c r="BN157" s="64">
        <f t="shared" si="25"/>
        <v>22.299999999999997</v>
      </c>
      <c r="BO157" s="64">
        <f t="shared" si="26"/>
        <v>3.0525030525030524E-2</v>
      </c>
      <c r="BP157" s="64">
        <f t="shared" si="27"/>
        <v>3.2051282051282048E-2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91"/>
      <c r="R158" s="391"/>
      <c r="S158" s="391"/>
      <c r="T158" s="392"/>
      <c r="U158" s="34"/>
      <c r="V158" s="34"/>
      <c r="W158" s="35" t="s">
        <v>68</v>
      </c>
      <c r="X158" s="382">
        <v>30</v>
      </c>
      <c r="Y158" s="383">
        <f t="shared" si="23"/>
        <v>33.6</v>
      </c>
      <c r="Z158" s="36">
        <f>IFERROR(IF(Y158=0,"",ROUNDUP(Y158/H158,0)*0.00753),"")</f>
        <v>6.0240000000000002E-2</v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31.428571428571427</v>
      </c>
      <c r="BN158" s="64">
        <f t="shared" si="25"/>
        <v>35.200000000000003</v>
      </c>
      <c r="BO158" s="64">
        <f t="shared" si="26"/>
        <v>4.5787545787545784E-2</v>
      </c>
      <c r="BP158" s="64">
        <f t="shared" si="27"/>
        <v>5.128205128205128E-2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91"/>
      <c r="R159" s="391"/>
      <c r="S159" s="391"/>
      <c r="T159" s="392"/>
      <c r="U159" s="34"/>
      <c r="V159" s="34"/>
      <c r="W159" s="35" t="s">
        <v>68</v>
      </c>
      <c r="X159" s="382">
        <v>94.5</v>
      </c>
      <c r="Y159" s="383">
        <f t="shared" si="23"/>
        <v>94.5</v>
      </c>
      <c r="Z159" s="36">
        <f>IFERROR(IF(Y159=0,"",ROUNDUP(Y159/H159,0)*0.00502),"")</f>
        <v>0.22590000000000002</v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100.35</v>
      </c>
      <c r="BN159" s="64">
        <f t="shared" si="25"/>
        <v>100.35</v>
      </c>
      <c r="BO159" s="64">
        <f t="shared" si="26"/>
        <v>0.19230769230769232</v>
      </c>
      <c r="BP159" s="64">
        <f t="shared" si="27"/>
        <v>0.19230769230769232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91"/>
      <c r="R160" s="391"/>
      <c r="S160" s="391"/>
      <c r="T160" s="392"/>
      <c r="U160" s="34"/>
      <c r="V160" s="34"/>
      <c r="W160" s="35" t="s">
        <v>68</v>
      </c>
      <c r="X160" s="382">
        <v>105</v>
      </c>
      <c r="Y160" s="383">
        <f t="shared" si="23"/>
        <v>105</v>
      </c>
      <c r="Z160" s="36">
        <f>IFERROR(IF(Y160=0,"",ROUNDUP(Y160/H160,0)*0.00502),"")</f>
        <v>0.251</v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111.5</v>
      </c>
      <c r="BN160" s="64">
        <f t="shared" si="25"/>
        <v>111.5</v>
      </c>
      <c r="BO160" s="64">
        <f t="shared" si="26"/>
        <v>0.21367521367521369</v>
      </c>
      <c r="BP160" s="64">
        <f t="shared" si="27"/>
        <v>0.21367521367521369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91"/>
      <c r="R161" s="391"/>
      <c r="S161" s="391"/>
      <c r="T161" s="392"/>
      <c r="U161" s="34"/>
      <c r="V161" s="34"/>
      <c r="W161" s="35" t="s">
        <v>68</v>
      </c>
      <c r="X161" s="382">
        <v>140</v>
      </c>
      <c r="Y161" s="383">
        <f t="shared" si="23"/>
        <v>140.70000000000002</v>
      </c>
      <c r="Z161" s="36">
        <f>IFERROR(IF(Y161=0,"",ROUNDUP(Y161/H161,0)*0.00502),"")</f>
        <v>0.33634000000000003</v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146.66666666666666</v>
      </c>
      <c r="BN161" s="64">
        <f t="shared" si="25"/>
        <v>147.40000000000003</v>
      </c>
      <c r="BO161" s="64">
        <f t="shared" si="26"/>
        <v>0.28490028490028491</v>
      </c>
      <c r="BP161" s="64">
        <f t="shared" si="27"/>
        <v>0.28632478632478636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91"/>
      <c r="R162" s="391"/>
      <c r="S162" s="391"/>
      <c r="T162" s="392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hidden="1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91"/>
      <c r="R163" s="391"/>
      <c r="S163" s="391"/>
      <c r="T163" s="392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402"/>
      <c r="B164" s="389"/>
      <c r="C164" s="389"/>
      <c r="D164" s="389"/>
      <c r="E164" s="389"/>
      <c r="F164" s="389"/>
      <c r="G164" s="389"/>
      <c r="H164" s="389"/>
      <c r="I164" s="389"/>
      <c r="J164" s="389"/>
      <c r="K164" s="389"/>
      <c r="L164" s="389"/>
      <c r="M164" s="389"/>
      <c r="N164" s="389"/>
      <c r="O164" s="403"/>
      <c r="P164" s="397" t="s">
        <v>69</v>
      </c>
      <c r="Q164" s="398"/>
      <c r="R164" s="398"/>
      <c r="S164" s="398"/>
      <c r="T164" s="398"/>
      <c r="U164" s="398"/>
      <c r="V164" s="399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183.09523809523807</v>
      </c>
      <c r="Y164" s="384">
        <f>IFERROR(Y156/H156,"0")+IFERROR(Y157/H157,"0")+IFERROR(Y158/H158,"0")+IFERROR(Y159/H159,"0")+IFERROR(Y160/H160,"0")+IFERROR(Y161/H161,"0")+IFERROR(Y162/H162,"0")+IFERROR(Y163/H163,"0")</f>
        <v>185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0.98643000000000014</v>
      </c>
      <c r="AA164" s="385"/>
      <c r="AB164" s="385"/>
      <c r="AC164" s="385"/>
    </row>
    <row r="165" spans="1:68" x14ac:dyDescent="0.2">
      <c r="A165" s="389"/>
      <c r="B165" s="389"/>
      <c r="C165" s="389"/>
      <c r="D165" s="389"/>
      <c r="E165" s="389"/>
      <c r="F165" s="389"/>
      <c r="G165" s="389"/>
      <c r="H165" s="389"/>
      <c r="I165" s="389"/>
      <c r="J165" s="389"/>
      <c r="K165" s="389"/>
      <c r="L165" s="389"/>
      <c r="M165" s="389"/>
      <c r="N165" s="389"/>
      <c r="O165" s="403"/>
      <c r="P165" s="397" t="s">
        <v>69</v>
      </c>
      <c r="Q165" s="398"/>
      <c r="R165" s="398"/>
      <c r="S165" s="398"/>
      <c r="T165" s="398"/>
      <c r="U165" s="398"/>
      <c r="V165" s="399"/>
      <c r="W165" s="37" t="s">
        <v>68</v>
      </c>
      <c r="X165" s="384">
        <f>IFERROR(SUM(X156:X163),"0")</f>
        <v>429.5</v>
      </c>
      <c r="Y165" s="384">
        <f>IFERROR(SUM(Y156:Y163),"0")</f>
        <v>436.80000000000007</v>
      </c>
      <c r="Z165" s="37"/>
      <c r="AA165" s="385"/>
      <c r="AB165" s="385"/>
      <c r="AC165" s="385"/>
    </row>
    <row r="166" spans="1:68" ht="16.5" hidden="1" customHeight="1" x14ac:dyDescent="0.25">
      <c r="A166" s="415" t="s">
        <v>287</v>
      </c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89"/>
      <c r="O166" s="389"/>
      <c r="P166" s="389"/>
      <c r="Q166" s="389"/>
      <c r="R166" s="389"/>
      <c r="S166" s="389"/>
      <c r="T166" s="389"/>
      <c r="U166" s="389"/>
      <c r="V166" s="389"/>
      <c r="W166" s="389"/>
      <c r="X166" s="389"/>
      <c r="Y166" s="389"/>
      <c r="Z166" s="389"/>
      <c r="AA166" s="376"/>
      <c r="AB166" s="376"/>
      <c r="AC166" s="376"/>
    </row>
    <row r="167" spans="1:68" ht="14.25" hidden="1" customHeight="1" x14ac:dyDescent="0.25">
      <c r="A167" s="388" t="s">
        <v>112</v>
      </c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89"/>
      <c r="O167" s="389"/>
      <c r="P167" s="389"/>
      <c r="Q167" s="389"/>
      <c r="R167" s="389"/>
      <c r="S167" s="389"/>
      <c r="T167" s="389"/>
      <c r="U167" s="389"/>
      <c r="V167" s="389"/>
      <c r="W167" s="389"/>
      <c r="X167" s="389"/>
      <c r="Y167" s="389"/>
      <c r="Z167" s="389"/>
      <c r="AA167" s="375"/>
      <c r="AB167" s="375"/>
      <c r="AC167" s="375"/>
    </row>
    <row r="168" spans="1:68" ht="16.5" hidden="1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91"/>
      <c r="R168" s="391"/>
      <c r="S168" s="391"/>
      <c r="T168" s="392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hidden="1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91"/>
      <c r="R169" s="391"/>
      <c r="S169" s="391"/>
      <c r="T169" s="392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402"/>
      <c r="B170" s="389"/>
      <c r="C170" s="389"/>
      <c r="D170" s="389"/>
      <c r="E170" s="389"/>
      <c r="F170" s="389"/>
      <c r="G170" s="389"/>
      <c r="H170" s="389"/>
      <c r="I170" s="389"/>
      <c r="J170" s="389"/>
      <c r="K170" s="389"/>
      <c r="L170" s="389"/>
      <c r="M170" s="389"/>
      <c r="N170" s="389"/>
      <c r="O170" s="403"/>
      <c r="P170" s="397" t="s">
        <v>69</v>
      </c>
      <c r="Q170" s="398"/>
      <c r="R170" s="398"/>
      <c r="S170" s="398"/>
      <c r="T170" s="398"/>
      <c r="U170" s="398"/>
      <c r="V170" s="399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hidden="1" x14ac:dyDescent="0.2">
      <c r="A171" s="389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89"/>
      <c r="O171" s="403"/>
      <c r="P171" s="397" t="s">
        <v>69</v>
      </c>
      <c r="Q171" s="398"/>
      <c r="R171" s="398"/>
      <c r="S171" s="398"/>
      <c r="T171" s="398"/>
      <c r="U171" s="398"/>
      <c r="V171" s="399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hidden="1" customHeight="1" x14ac:dyDescent="0.25">
      <c r="A172" s="388" t="s">
        <v>104</v>
      </c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89"/>
      <c r="O172" s="389"/>
      <c r="P172" s="389"/>
      <c r="Q172" s="389"/>
      <c r="R172" s="389"/>
      <c r="S172" s="389"/>
      <c r="T172" s="389"/>
      <c r="U172" s="389"/>
      <c r="V172" s="389"/>
      <c r="W172" s="389"/>
      <c r="X172" s="389"/>
      <c r="Y172" s="389"/>
      <c r="Z172" s="389"/>
      <c r="AA172" s="375"/>
      <c r="AB172" s="375"/>
      <c r="AC172" s="375"/>
    </row>
    <row r="173" spans="1:68" ht="16.5" hidden="1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127</v>
      </c>
      <c r="N173" s="33"/>
      <c r="O173" s="32">
        <v>50</v>
      </c>
      <c r="P173" s="4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91"/>
      <c r="R173" s="391"/>
      <c r="S173" s="391"/>
      <c r="T173" s="392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91"/>
      <c r="R174" s="391"/>
      <c r="S174" s="391"/>
      <c r="T174" s="392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402"/>
      <c r="B175" s="389"/>
      <c r="C175" s="389"/>
      <c r="D175" s="389"/>
      <c r="E175" s="389"/>
      <c r="F175" s="389"/>
      <c r="G175" s="389"/>
      <c r="H175" s="389"/>
      <c r="I175" s="389"/>
      <c r="J175" s="389"/>
      <c r="K175" s="389"/>
      <c r="L175" s="389"/>
      <c r="M175" s="389"/>
      <c r="N175" s="389"/>
      <c r="O175" s="403"/>
      <c r="P175" s="397" t="s">
        <v>69</v>
      </c>
      <c r="Q175" s="398"/>
      <c r="R175" s="398"/>
      <c r="S175" s="398"/>
      <c r="T175" s="398"/>
      <c r="U175" s="398"/>
      <c r="V175" s="399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89"/>
      <c r="B176" s="389"/>
      <c r="C176" s="389"/>
      <c r="D176" s="389"/>
      <c r="E176" s="389"/>
      <c r="F176" s="389"/>
      <c r="G176" s="389"/>
      <c r="H176" s="389"/>
      <c r="I176" s="389"/>
      <c r="J176" s="389"/>
      <c r="K176" s="389"/>
      <c r="L176" s="389"/>
      <c r="M176" s="389"/>
      <c r="N176" s="389"/>
      <c r="O176" s="403"/>
      <c r="P176" s="397" t="s">
        <v>69</v>
      </c>
      <c r="Q176" s="398"/>
      <c r="R176" s="398"/>
      <c r="S176" s="398"/>
      <c r="T176" s="398"/>
      <c r="U176" s="398"/>
      <c r="V176" s="399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388" t="s">
        <v>63</v>
      </c>
      <c r="B177" s="389"/>
      <c r="C177" s="389"/>
      <c r="D177" s="389"/>
      <c r="E177" s="389"/>
      <c r="F177" s="389"/>
      <c r="G177" s="389"/>
      <c r="H177" s="389"/>
      <c r="I177" s="389"/>
      <c r="J177" s="389"/>
      <c r="K177" s="389"/>
      <c r="L177" s="389"/>
      <c r="M177" s="389"/>
      <c r="N177" s="389"/>
      <c r="O177" s="389"/>
      <c r="P177" s="389"/>
      <c r="Q177" s="389"/>
      <c r="R177" s="389"/>
      <c r="S177" s="389"/>
      <c r="T177" s="389"/>
      <c r="U177" s="389"/>
      <c r="V177" s="389"/>
      <c r="W177" s="389"/>
      <c r="X177" s="389"/>
      <c r="Y177" s="389"/>
      <c r="Z177" s="389"/>
      <c r="AA177" s="375"/>
      <c r="AB177" s="375"/>
      <c r="AC177" s="375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91"/>
      <c r="R178" s="391"/>
      <c r="S178" s="391"/>
      <c r="T178" s="392"/>
      <c r="U178" s="34"/>
      <c r="V178" s="34"/>
      <c r="W178" s="35" t="s">
        <v>68</v>
      </c>
      <c r="X178" s="382">
        <v>100</v>
      </c>
      <c r="Y178" s="383">
        <f t="shared" ref="Y178:Y185" si="28">IFERROR(IF(X178="",0,CEILING((X178/$H178),1)*$H178),"")</f>
        <v>102.60000000000001</v>
      </c>
      <c r="Z178" s="36">
        <f>IFERROR(IF(Y178=0,"",ROUNDUP(Y178/H178,0)*0.00937),"")</f>
        <v>0.17802999999999999</v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103.88888888888889</v>
      </c>
      <c r="BN178" s="64">
        <f t="shared" ref="BN178:BN185" si="30">IFERROR(Y178*I178/H178,"0")</f>
        <v>106.59000000000002</v>
      </c>
      <c r="BO178" s="64">
        <f t="shared" ref="BO178:BO185" si="31">IFERROR(1/J178*(X178/H178),"0")</f>
        <v>0.15432098765432098</v>
      </c>
      <c r="BP178" s="64">
        <f t="shared" ref="BP178:BP185" si="32">IFERROR(1/J178*(Y178/H178),"0")</f>
        <v>0.15833333333333333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5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91"/>
      <c r="R179" s="391"/>
      <c r="S179" s="391"/>
      <c r="T179" s="392"/>
      <c r="U179" s="34"/>
      <c r="V179" s="34"/>
      <c r="W179" s="35" t="s">
        <v>68</v>
      </c>
      <c r="X179" s="382">
        <v>70</v>
      </c>
      <c r="Y179" s="383">
        <f t="shared" si="28"/>
        <v>70.2</v>
      </c>
      <c r="Z179" s="36">
        <f>IFERROR(IF(Y179=0,"",ROUNDUP(Y179/H179,0)*0.00937),"")</f>
        <v>0.12181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72.722222222222229</v>
      </c>
      <c r="BN179" s="64">
        <f t="shared" si="30"/>
        <v>72.930000000000007</v>
      </c>
      <c r="BO179" s="64">
        <f t="shared" si="31"/>
        <v>0.10802469135802469</v>
      </c>
      <c r="BP179" s="64">
        <f t="shared" si="32"/>
        <v>0.10833333333333334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91"/>
      <c r="R180" s="391"/>
      <c r="S180" s="391"/>
      <c r="T180" s="392"/>
      <c r="U180" s="34"/>
      <c r="V180" s="34"/>
      <c r="W180" s="35" t="s">
        <v>68</v>
      </c>
      <c r="X180" s="382">
        <v>60</v>
      </c>
      <c r="Y180" s="383">
        <f t="shared" si="28"/>
        <v>64.800000000000011</v>
      </c>
      <c r="Z180" s="36">
        <f>IFERROR(IF(Y180=0,"",ROUNDUP(Y180/H180,0)*0.00937),"")</f>
        <v>0.11244</v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62.333333333333336</v>
      </c>
      <c r="BN180" s="64">
        <f t="shared" si="30"/>
        <v>67.320000000000007</v>
      </c>
      <c r="BO180" s="64">
        <f t="shared" si="31"/>
        <v>9.2592592592592587E-2</v>
      </c>
      <c r="BP180" s="64">
        <f t="shared" si="32"/>
        <v>0.10000000000000002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6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91"/>
      <c r="R181" s="391"/>
      <c r="S181" s="391"/>
      <c r="T181" s="392"/>
      <c r="U181" s="34"/>
      <c r="V181" s="34"/>
      <c r="W181" s="35" t="s">
        <v>68</v>
      </c>
      <c r="X181" s="382">
        <v>90</v>
      </c>
      <c r="Y181" s="383">
        <f t="shared" si="28"/>
        <v>91.800000000000011</v>
      </c>
      <c r="Z181" s="36">
        <f>IFERROR(IF(Y181=0,"",ROUNDUP(Y181/H181,0)*0.00937),"")</f>
        <v>0.15928999999999999</v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93.5</v>
      </c>
      <c r="BN181" s="64">
        <f t="shared" si="30"/>
        <v>95.37</v>
      </c>
      <c r="BO181" s="64">
        <f t="shared" si="31"/>
        <v>0.13888888888888887</v>
      </c>
      <c r="BP181" s="64">
        <f t="shared" si="32"/>
        <v>0.14166666666666666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91"/>
      <c r="R183" s="391"/>
      <c r="S183" s="391"/>
      <c r="T183" s="392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91"/>
      <c r="R184" s="391"/>
      <c r="S184" s="391"/>
      <c r="T184" s="392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6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91"/>
      <c r="R185" s="391"/>
      <c r="S185" s="391"/>
      <c r="T185" s="392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402"/>
      <c r="B186" s="389"/>
      <c r="C186" s="389"/>
      <c r="D186" s="389"/>
      <c r="E186" s="389"/>
      <c r="F186" s="389"/>
      <c r="G186" s="389"/>
      <c r="H186" s="389"/>
      <c r="I186" s="389"/>
      <c r="J186" s="389"/>
      <c r="K186" s="389"/>
      <c r="L186" s="389"/>
      <c r="M186" s="389"/>
      <c r="N186" s="389"/>
      <c r="O186" s="403"/>
      <c r="P186" s="397" t="s">
        <v>69</v>
      </c>
      <c r="Q186" s="398"/>
      <c r="R186" s="398"/>
      <c r="S186" s="398"/>
      <c r="T186" s="398"/>
      <c r="U186" s="398"/>
      <c r="V186" s="399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59.25925925925926</v>
      </c>
      <c r="Y186" s="384">
        <f>IFERROR(Y178/H178,"0")+IFERROR(Y179/H179,"0")+IFERROR(Y180/H180,"0")+IFERROR(Y181/H181,"0")+IFERROR(Y182/H182,"0")+IFERROR(Y183/H183,"0")+IFERROR(Y184/H184,"0")+IFERROR(Y185/H185,"0")</f>
        <v>61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0.57156999999999991</v>
      </c>
      <c r="AA186" s="385"/>
      <c r="AB186" s="385"/>
      <c r="AC186" s="385"/>
    </row>
    <row r="187" spans="1:68" x14ac:dyDescent="0.2">
      <c r="A187" s="389"/>
      <c r="B187" s="389"/>
      <c r="C187" s="389"/>
      <c r="D187" s="389"/>
      <c r="E187" s="389"/>
      <c r="F187" s="389"/>
      <c r="G187" s="389"/>
      <c r="H187" s="389"/>
      <c r="I187" s="389"/>
      <c r="J187" s="389"/>
      <c r="K187" s="389"/>
      <c r="L187" s="389"/>
      <c r="M187" s="389"/>
      <c r="N187" s="389"/>
      <c r="O187" s="403"/>
      <c r="P187" s="397" t="s">
        <v>69</v>
      </c>
      <c r="Q187" s="398"/>
      <c r="R187" s="398"/>
      <c r="S187" s="398"/>
      <c r="T187" s="398"/>
      <c r="U187" s="398"/>
      <c r="V187" s="399"/>
      <c r="W187" s="37" t="s">
        <v>68</v>
      </c>
      <c r="X187" s="384">
        <f>IFERROR(SUM(X178:X185),"0")</f>
        <v>320</v>
      </c>
      <c r="Y187" s="384">
        <f>IFERROR(SUM(Y178:Y185),"0")</f>
        <v>329.40000000000003</v>
      </c>
      <c r="Z187" s="37"/>
      <c r="AA187" s="385"/>
      <c r="AB187" s="385"/>
      <c r="AC187" s="385"/>
    </row>
    <row r="188" spans="1:68" ht="14.25" hidden="1" customHeight="1" x14ac:dyDescent="0.25">
      <c r="A188" s="388" t="s">
        <v>71</v>
      </c>
      <c r="B188" s="389"/>
      <c r="C188" s="389"/>
      <c r="D188" s="389"/>
      <c r="E188" s="389"/>
      <c r="F188" s="389"/>
      <c r="G188" s="389"/>
      <c r="H188" s="389"/>
      <c r="I188" s="389"/>
      <c r="J188" s="389"/>
      <c r="K188" s="389"/>
      <c r="L188" s="389"/>
      <c r="M188" s="389"/>
      <c r="N188" s="389"/>
      <c r="O188" s="389"/>
      <c r="P188" s="389"/>
      <c r="Q188" s="389"/>
      <c r="R188" s="389"/>
      <c r="S188" s="389"/>
      <c r="T188" s="389"/>
      <c r="U188" s="389"/>
      <c r="V188" s="389"/>
      <c r="W188" s="389"/>
      <c r="X188" s="389"/>
      <c r="Y188" s="389"/>
      <c r="Z188" s="389"/>
      <c r="AA188" s="375"/>
      <c r="AB188" s="375"/>
      <c r="AC188" s="375"/>
    </row>
    <row r="189" spans="1:68" ht="27" hidden="1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127</v>
      </c>
      <c r="N189" s="33"/>
      <c r="O189" s="32">
        <v>45</v>
      </c>
      <c r="P189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91"/>
      <c r="R189" s="391"/>
      <c r="S189" s="391"/>
      <c r="T189" s="392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hidden="1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127</v>
      </c>
      <c r="N190" s="33"/>
      <c r="O190" s="32">
        <v>40</v>
      </c>
      <c r="P190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91"/>
      <c r="R190" s="391"/>
      <c r="S190" s="391"/>
      <c r="T190" s="392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hidden="1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17" t="s">
        <v>318</v>
      </c>
      <c r="Q191" s="391"/>
      <c r="R191" s="391"/>
      <c r="S191" s="391"/>
      <c r="T191" s="392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127</v>
      </c>
      <c r="N192" s="33"/>
      <c r="O192" s="32">
        <v>40</v>
      </c>
      <c r="P192" s="5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91"/>
      <c r="R192" s="391"/>
      <c r="S192" s="391"/>
      <c r="T192" s="392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72" t="s">
        <v>323</v>
      </c>
      <c r="Q193" s="391"/>
      <c r="R193" s="391"/>
      <c r="S193" s="391"/>
      <c r="T193" s="392"/>
      <c r="U193" s="34"/>
      <c r="V193" s="34"/>
      <c r="W193" s="35" t="s">
        <v>68</v>
      </c>
      <c r="X193" s="382">
        <v>110</v>
      </c>
      <c r="Y193" s="383">
        <f t="shared" si="33"/>
        <v>113.1</v>
      </c>
      <c r="Z193" s="36">
        <f>IFERROR(IF(Y193=0,"",ROUNDUP(Y193/H193,0)*0.02175),"")</f>
        <v>0.28275</v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117.13103448275862</v>
      </c>
      <c r="BN193" s="64">
        <f t="shared" si="35"/>
        <v>120.432</v>
      </c>
      <c r="BO193" s="64">
        <f t="shared" si="36"/>
        <v>0.22577996715927753</v>
      </c>
      <c r="BP193" s="64">
        <f t="shared" si="37"/>
        <v>0.23214285714285712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91"/>
      <c r="R194" s="391"/>
      <c r="S194" s="391"/>
      <c r="T194" s="392"/>
      <c r="U194" s="34"/>
      <c r="V194" s="34"/>
      <c r="W194" s="35" t="s">
        <v>68</v>
      </c>
      <c r="X194" s="382">
        <v>200</v>
      </c>
      <c r="Y194" s="383">
        <f t="shared" si="33"/>
        <v>201.6</v>
      </c>
      <c r="Z194" s="36">
        <f>IFERROR(IF(Y194=0,"",ROUNDUP(Y194/H194,0)*0.00753),"")</f>
        <v>0.63251999999999997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222.66666666666666</v>
      </c>
      <c r="BN194" s="64">
        <f t="shared" si="35"/>
        <v>224.44800000000001</v>
      </c>
      <c r="BO194" s="64">
        <f t="shared" si="36"/>
        <v>0.53418803418803418</v>
      </c>
      <c r="BP194" s="64">
        <f t="shared" si="37"/>
        <v>0.53846153846153844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91"/>
      <c r="R195" s="391"/>
      <c r="S195" s="391"/>
      <c r="T195" s="392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91"/>
      <c r="R196" s="391"/>
      <c r="S196" s="391"/>
      <c r="T196" s="392"/>
      <c r="U196" s="34"/>
      <c r="V196" s="34"/>
      <c r="W196" s="35" t="s">
        <v>68</v>
      </c>
      <c r="X196" s="382">
        <v>280</v>
      </c>
      <c r="Y196" s="383">
        <f t="shared" si="33"/>
        <v>280.8</v>
      </c>
      <c r="Z196" s="36">
        <f>IFERROR(IF(Y196=0,"",ROUNDUP(Y196/H196,0)*0.00753),"")</f>
        <v>0.88101000000000007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303.33333333333337</v>
      </c>
      <c r="BN196" s="64">
        <f t="shared" si="35"/>
        <v>304.20000000000005</v>
      </c>
      <c r="BO196" s="64">
        <f t="shared" si="36"/>
        <v>0.74786324786324787</v>
      </c>
      <c r="BP196" s="64">
        <f t="shared" si="37"/>
        <v>0.75000000000000011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127</v>
      </c>
      <c r="N198" s="33"/>
      <c r="O198" s="32">
        <v>40</v>
      </c>
      <c r="P198" s="7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82">
        <v>240</v>
      </c>
      <c r="Y198" s="383">
        <f t="shared" si="33"/>
        <v>240</v>
      </c>
      <c r="Z198" s="36">
        <f t="shared" ref="Z198:Z204" si="38">IFERROR(IF(Y198=0,"",ROUNDUP(Y198/H198,0)*0.00753),"")</f>
        <v>0.753</v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269</v>
      </c>
      <c r="BN198" s="64">
        <f t="shared" si="35"/>
        <v>269</v>
      </c>
      <c r="BO198" s="64">
        <f t="shared" si="36"/>
        <v>0.64102564102564097</v>
      </c>
      <c r="BP198" s="64">
        <f t="shared" si="37"/>
        <v>0.64102564102564097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3" t="s">
        <v>336</v>
      </c>
      <c r="Q199" s="391"/>
      <c r="R199" s="391"/>
      <c r="S199" s="391"/>
      <c r="T199" s="392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49" t="s">
        <v>339</v>
      </c>
      <c r="Q200" s="391"/>
      <c r="R200" s="391"/>
      <c r="S200" s="391"/>
      <c r="T200" s="392"/>
      <c r="U200" s="34"/>
      <c r="V200" s="34"/>
      <c r="W200" s="35" t="s">
        <v>68</v>
      </c>
      <c r="X200" s="382">
        <v>440</v>
      </c>
      <c r="Y200" s="383">
        <f t="shared" si="33"/>
        <v>441.59999999999997</v>
      </c>
      <c r="Z200" s="36">
        <f t="shared" si="38"/>
        <v>1.3855200000000001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489.86666666666673</v>
      </c>
      <c r="BN200" s="64">
        <f t="shared" si="35"/>
        <v>491.64799999999997</v>
      </c>
      <c r="BO200" s="64">
        <f t="shared" si="36"/>
        <v>1.1752136752136753</v>
      </c>
      <c r="BP200" s="64">
        <f t="shared" si="37"/>
        <v>1.1794871794871795</v>
      </c>
    </row>
    <row r="201" spans="1:68" ht="27" hidden="1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12" t="s">
        <v>342</v>
      </c>
      <c r="Q201" s="391"/>
      <c r="R201" s="391"/>
      <c r="S201" s="391"/>
      <c r="T201" s="392"/>
      <c r="U201" s="34"/>
      <c r="V201" s="34"/>
      <c r="W201" s="35" t="s">
        <v>68</v>
      </c>
      <c r="X201" s="382">
        <v>0</v>
      </c>
      <c r="Y201" s="383">
        <f t="shared" si="33"/>
        <v>0</v>
      </c>
      <c r="Z201" s="36" t="str">
        <f t="shared" si="38"/>
        <v/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0</v>
      </c>
      <c r="BN201" s="64">
        <f t="shared" si="35"/>
        <v>0</v>
      </c>
      <c r="BO201" s="64">
        <f t="shared" si="36"/>
        <v>0</v>
      </c>
      <c r="BP201" s="64">
        <f t="shared" si="37"/>
        <v>0</v>
      </c>
    </row>
    <row r="202" spans="1:68" ht="27" hidden="1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1" t="s">
        <v>345</v>
      </c>
      <c r="Q202" s="391"/>
      <c r="R202" s="391"/>
      <c r="S202" s="391"/>
      <c r="T202" s="392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80" t="s">
        <v>348</v>
      </c>
      <c r="Q203" s="391"/>
      <c r="R203" s="391"/>
      <c r="S203" s="391"/>
      <c r="T203" s="392"/>
      <c r="U203" s="34"/>
      <c r="V203" s="34"/>
      <c r="W203" s="35" t="s">
        <v>68</v>
      </c>
      <c r="X203" s="382">
        <v>96</v>
      </c>
      <c r="Y203" s="383">
        <f t="shared" si="33"/>
        <v>96</v>
      </c>
      <c r="Z203" s="36">
        <f t="shared" si="38"/>
        <v>0.30120000000000002</v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106.88000000000001</v>
      </c>
      <c r="BN203" s="64">
        <f t="shared" si="35"/>
        <v>106.88000000000001</v>
      </c>
      <c r="BO203" s="64">
        <f t="shared" si="36"/>
        <v>0.25641025641025639</v>
      </c>
      <c r="BP203" s="64">
        <f t="shared" si="37"/>
        <v>0.25641025641025639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127</v>
      </c>
      <c r="N204" s="33"/>
      <c r="O204" s="32">
        <v>40</v>
      </c>
      <c r="P204" s="5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82">
        <v>200</v>
      </c>
      <c r="Y204" s="383">
        <f t="shared" si="33"/>
        <v>201.6</v>
      </c>
      <c r="Z204" s="36">
        <f t="shared" si="38"/>
        <v>0.63251999999999997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223.16666666666669</v>
      </c>
      <c r="BN204" s="64">
        <f t="shared" si="35"/>
        <v>224.95199999999997</v>
      </c>
      <c r="BO204" s="64">
        <f t="shared" si="36"/>
        <v>0.53418803418803418</v>
      </c>
      <c r="BP204" s="64">
        <f t="shared" si="37"/>
        <v>0.53846153846153844</v>
      </c>
    </row>
    <row r="205" spans="1:68" x14ac:dyDescent="0.2">
      <c r="A205" s="402"/>
      <c r="B205" s="389"/>
      <c r="C205" s="389"/>
      <c r="D205" s="389"/>
      <c r="E205" s="389"/>
      <c r="F205" s="389"/>
      <c r="G205" s="389"/>
      <c r="H205" s="389"/>
      <c r="I205" s="389"/>
      <c r="J205" s="389"/>
      <c r="K205" s="389"/>
      <c r="L205" s="389"/>
      <c r="M205" s="389"/>
      <c r="N205" s="389"/>
      <c r="O205" s="403"/>
      <c r="P205" s="397" t="s">
        <v>69</v>
      </c>
      <c r="Q205" s="398"/>
      <c r="R205" s="398"/>
      <c r="S205" s="398"/>
      <c r="T205" s="398"/>
      <c r="U205" s="398"/>
      <c r="V205" s="399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619.31034482758628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622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4.8685200000000002</v>
      </c>
      <c r="AA205" s="385"/>
      <c r="AB205" s="385"/>
      <c r="AC205" s="385"/>
    </row>
    <row r="206" spans="1:68" x14ac:dyDescent="0.2">
      <c r="A206" s="389"/>
      <c r="B206" s="389"/>
      <c r="C206" s="389"/>
      <c r="D206" s="389"/>
      <c r="E206" s="389"/>
      <c r="F206" s="389"/>
      <c r="G206" s="389"/>
      <c r="H206" s="389"/>
      <c r="I206" s="389"/>
      <c r="J206" s="389"/>
      <c r="K206" s="389"/>
      <c r="L206" s="389"/>
      <c r="M206" s="389"/>
      <c r="N206" s="389"/>
      <c r="O206" s="403"/>
      <c r="P206" s="397" t="s">
        <v>69</v>
      </c>
      <c r="Q206" s="398"/>
      <c r="R206" s="398"/>
      <c r="S206" s="398"/>
      <c r="T206" s="398"/>
      <c r="U206" s="398"/>
      <c r="V206" s="399"/>
      <c r="W206" s="37" t="s">
        <v>68</v>
      </c>
      <c r="X206" s="384">
        <f>IFERROR(SUM(X189:X204),"0")</f>
        <v>1566</v>
      </c>
      <c r="Y206" s="384">
        <f>IFERROR(SUM(Y189:Y204),"0")</f>
        <v>1574.6999999999998</v>
      </c>
      <c r="Z206" s="37"/>
      <c r="AA206" s="385"/>
      <c r="AB206" s="385"/>
      <c r="AC206" s="385"/>
    </row>
    <row r="207" spans="1:68" ht="14.25" hidden="1" customHeight="1" x14ac:dyDescent="0.25">
      <c r="A207" s="388" t="s">
        <v>237</v>
      </c>
      <c r="B207" s="389"/>
      <c r="C207" s="389"/>
      <c r="D207" s="389"/>
      <c r="E207" s="389"/>
      <c r="F207" s="389"/>
      <c r="G207" s="389"/>
      <c r="H207" s="389"/>
      <c r="I207" s="389"/>
      <c r="J207" s="389"/>
      <c r="K207" s="389"/>
      <c r="L207" s="389"/>
      <c r="M207" s="389"/>
      <c r="N207" s="389"/>
      <c r="O207" s="389"/>
      <c r="P207" s="389"/>
      <c r="Q207" s="389"/>
      <c r="R207" s="389"/>
      <c r="S207" s="389"/>
      <c r="T207" s="389"/>
      <c r="U207" s="389"/>
      <c r="V207" s="389"/>
      <c r="W207" s="389"/>
      <c r="X207" s="389"/>
      <c r="Y207" s="389"/>
      <c r="Z207" s="389"/>
      <c r="AA207" s="375"/>
      <c r="AB207" s="375"/>
      <c r="AC207" s="375"/>
    </row>
    <row r="208" spans="1:68" ht="16.5" hidden="1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6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21" t="s">
        <v>354</v>
      </c>
      <c r="Q209" s="391"/>
      <c r="R209" s="391"/>
      <c r="S209" s="391"/>
      <c r="T209" s="392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4" t="s">
        <v>359</v>
      </c>
      <c r="Q211" s="391"/>
      <c r="R211" s="391"/>
      <c r="S211" s="391"/>
      <c r="T211" s="392"/>
      <c r="U211" s="34"/>
      <c r="V211" s="34"/>
      <c r="W211" s="35" t="s">
        <v>68</v>
      </c>
      <c r="X211" s="382">
        <v>44</v>
      </c>
      <c r="Y211" s="383">
        <f>IFERROR(IF(X211="",0,CEILING((X211/$H211),1)*$H211),"")</f>
        <v>45.6</v>
      </c>
      <c r="Z211" s="36">
        <f>IFERROR(IF(Y211=0,"",ROUNDUP(Y211/H211,0)*0.00753),"")</f>
        <v>0.14307</v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48.986666666666672</v>
      </c>
      <c r="BN211" s="64">
        <f>IFERROR(Y211*I211/H211,"0")</f>
        <v>50.768000000000008</v>
      </c>
      <c r="BO211" s="64">
        <f>IFERROR(1/J211*(X211/H211),"0")</f>
        <v>0.11752136752136753</v>
      </c>
      <c r="BP211" s="64">
        <f>IFERROR(1/J211*(Y211/H211),"0")</f>
        <v>0.12179487179487179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127</v>
      </c>
      <c r="N212" s="33"/>
      <c r="O212" s="32">
        <v>40</v>
      </c>
      <c r="P212" s="646" t="s">
        <v>362</v>
      </c>
      <c r="Q212" s="391"/>
      <c r="R212" s="391"/>
      <c r="S212" s="391"/>
      <c r="T212" s="392"/>
      <c r="U212" s="34"/>
      <c r="V212" s="34"/>
      <c r="W212" s="35" t="s">
        <v>68</v>
      </c>
      <c r="X212" s="382">
        <v>48</v>
      </c>
      <c r="Y212" s="383">
        <f>IFERROR(IF(X212="",0,CEILING((X212/$H212),1)*$H212),"")</f>
        <v>48</v>
      </c>
      <c r="Z212" s="36">
        <f>IFERROR(IF(Y212=0,"",ROUNDUP(Y212/H212,0)*0.00753),"")</f>
        <v>0.15060000000000001</v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53.440000000000005</v>
      </c>
      <c r="BN212" s="64">
        <f>IFERROR(Y212*I212/H212,"0")</f>
        <v>53.440000000000005</v>
      </c>
      <c r="BO212" s="64">
        <f>IFERROR(1/J212*(X212/H212),"0")</f>
        <v>0.12820512820512819</v>
      </c>
      <c r="BP212" s="64">
        <f>IFERROR(1/J212*(Y212/H212),"0")</f>
        <v>0.12820512820512819</v>
      </c>
    </row>
    <row r="213" spans="1:68" x14ac:dyDescent="0.2">
      <c r="A213" s="402"/>
      <c r="B213" s="389"/>
      <c r="C213" s="389"/>
      <c r="D213" s="389"/>
      <c r="E213" s="389"/>
      <c r="F213" s="389"/>
      <c r="G213" s="389"/>
      <c r="H213" s="389"/>
      <c r="I213" s="389"/>
      <c r="J213" s="389"/>
      <c r="K213" s="389"/>
      <c r="L213" s="389"/>
      <c r="M213" s="389"/>
      <c r="N213" s="389"/>
      <c r="O213" s="403"/>
      <c r="P213" s="397" t="s">
        <v>69</v>
      </c>
      <c r="Q213" s="398"/>
      <c r="R213" s="398"/>
      <c r="S213" s="398"/>
      <c r="T213" s="398"/>
      <c r="U213" s="398"/>
      <c r="V213" s="399"/>
      <c r="W213" s="37" t="s">
        <v>70</v>
      </c>
      <c r="X213" s="384">
        <f>IFERROR(X208/H208,"0")+IFERROR(X209/H209,"0")+IFERROR(X210/H210,"0")+IFERROR(X211/H211,"0")+IFERROR(X212/H212,"0")</f>
        <v>38.333333333333336</v>
      </c>
      <c r="Y213" s="384">
        <f>IFERROR(Y208/H208,"0")+IFERROR(Y209/H209,"0")+IFERROR(Y210/H210,"0")+IFERROR(Y211/H211,"0")+IFERROR(Y212/H212,"0")</f>
        <v>39</v>
      </c>
      <c r="Z213" s="384">
        <f>IFERROR(IF(Z208="",0,Z208),"0")+IFERROR(IF(Z209="",0,Z209),"0")+IFERROR(IF(Z210="",0,Z210),"0")+IFERROR(IF(Z211="",0,Z211),"0")+IFERROR(IF(Z212="",0,Z212),"0")</f>
        <v>0.29366999999999999</v>
      </c>
      <c r="AA213" s="385"/>
      <c r="AB213" s="385"/>
      <c r="AC213" s="385"/>
    </row>
    <row r="214" spans="1:68" x14ac:dyDescent="0.2">
      <c r="A214" s="389"/>
      <c r="B214" s="389"/>
      <c r="C214" s="389"/>
      <c r="D214" s="389"/>
      <c r="E214" s="389"/>
      <c r="F214" s="389"/>
      <c r="G214" s="389"/>
      <c r="H214" s="389"/>
      <c r="I214" s="389"/>
      <c r="J214" s="389"/>
      <c r="K214" s="389"/>
      <c r="L214" s="389"/>
      <c r="M214" s="389"/>
      <c r="N214" s="389"/>
      <c r="O214" s="403"/>
      <c r="P214" s="397" t="s">
        <v>69</v>
      </c>
      <c r="Q214" s="398"/>
      <c r="R214" s="398"/>
      <c r="S214" s="398"/>
      <c r="T214" s="398"/>
      <c r="U214" s="398"/>
      <c r="V214" s="399"/>
      <c r="W214" s="37" t="s">
        <v>68</v>
      </c>
      <c r="X214" s="384">
        <f>IFERROR(SUM(X208:X212),"0")</f>
        <v>92</v>
      </c>
      <c r="Y214" s="384">
        <f>IFERROR(SUM(Y208:Y212),"0")</f>
        <v>93.6</v>
      </c>
      <c r="Z214" s="37"/>
      <c r="AA214" s="385"/>
      <c r="AB214" s="385"/>
      <c r="AC214" s="385"/>
    </row>
    <row r="215" spans="1:68" ht="16.5" hidden="1" customHeight="1" x14ac:dyDescent="0.25">
      <c r="A215" s="415" t="s">
        <v>363</v>
      </c>
      <c r="B215" s="389"/>
      <c r="C215" s="389"/>
      <c r="D215" s="389"/>
      <c r="E215" s="389"/>
      <c r="F215" s="389"/>
      <c r="G215" s="389"/>
      <c r="H215" s="389"/>
      <c r="I215" s="389"/>
      <c r="J215" s="389"/>
      <c r="K215" s="389"/>
      <c r="L215" s="389"/>
      <c r="M215" s="389"/>
      <c r="N215" s="389"/>
      <c r="O215" s="389"/>
      <c r="P215" s="389"/>
      <c r="Q215" s="389"/>
      <c r="R215" s="389"/>
      <c r="S215" s="389"/>
      <c r="T215" s="389"/>
      <c r="U215" s="389"/>
      <c r="V215" s="389"/>
      <c r="W215" s="389"/>
      <c r="X215" s="389"/>
      <c r="Y215" s="389"/>
      <c r="Z215" s="389"/>
      <c r="AA215" s="376"/>
      <c r="AB215" s="376"/>
      <c r="AC215" s="376"/>
    </row>
    <row r="216" spans="1:68" ht="14.25" hidden="1" customHeight="1" x14ac:dyDescent="0.25">
      <c r="A216" s="388" t="s">
        <v>112</v>
      </c>
      <c r="B216" s="389"/>
      <c r="C216" s="389"/>
      <c r="D216" s="389"/>
      <c r="E216" s="389"/>
      <c r="F216" s="389"/>
      <c r="G216" s="389"/>
      <c r="H216" s="389"/>
      <c r="I216" s="389"/>
      <c r="J216" s="389"/>
      <c r="K216" s="389"/>
      <c r="L216" s="389"/>
      <c r="M216" s="389"/>
      <c r="N216" s="389"/>
      <c r="O216" s="389"/>
      <c r="P216" s="389"/>
      <c r="Q216" s="389"/>
      <c r="R216" s="389"/>
      <c r="S216" s="389"/>
      <c r="T216" s="389"/>
      <c r="U216" s="389"/>
      <c r="V216" s="389"/>
      <c r="W216" s="389"/>
      <c r="X216" s="389"/>
      <c r="Y216" s="389"/>
      <c r="Z216" s="389"/>
      <c r="AA216" s="375"/>
      <c r="AB216" s="375"/>
      <c r="AC216" s="375"/>
    </row>
    <row r="217" spans="1:68" ht="27" hidden="1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hidden="1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51" t="s">
        <v>367</v>
      </c>
      <c r="Q218" s="391"/>
      <c r="R218" s="391"/>
      <c r="S218" s="391"/>
      <c r="T218" s="392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127</v>
      </c>
      <c r="N220" s="33"/>
      <c r="O220" s="32">
        <v>55</v>
      </c>
      <c r="P220" s="4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2">
        <v>20</v>
      </c>
      <c r="Y220" s="383">
        <f t="shared" si="39"/>
        <v>23.2</v>
      </c>
      <c r="Z220" s="36">
        <f>IFERROR(IF(Y220=0,"",ROUNDUP(Y220/H220,0)*0.02175),"")</f>
        <v>4.3499999999999997E-2</v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20.827586206896552</v>
      </c>
      <c r="BN220" s="64">
        <f t="shared" si="41"/>
        <v>24.159999999999997</v>
      </c>
      <c r="BO220" s="64">
        <f t="shared" si="42"/>
        <v>3.0788177339901478E-2</v>
      </c>
      <c r="BP220" s="64">
        <f t="shared" si="43"/>
        <v>3.5714285714285712E-2</v>
      </c>
    </row>
    <row r="221" spans="1:68" ht="27" hidden="1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40" t="s">
        <v>373</v>
      </c>
      <c r="Q221" s="391"/>
      <c r="R221" s="391"/>
      <c r="S221" s="391"/>
      <c r="T221" s="392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hidden="1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hidden="1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82">
        <v>8</v>
      </c>
      <c r="Y224" s="383">
        <f t="shared" si="39"/>
        <v>8</v>
      </c>
      <c r="Z224" s="36">
        <f>IFERROR(IF(Y224=0,"",ROUNDUP(Y224/H224,0)*0.00937),"")</f>
        <v>1.874E-2</v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8.48</v>
      </c>
      <c r="BN224" s="64">
        <f t="shared" si="41"/>
        <v>8.48</v>
      </c>
      <c r="BO224" s="64">
        <f t="shared" si="42"/>
        <v>1.6666666666666666E-2</v>
      </c>
      <c r="BP224" s="64">
        <f t="shared" si="43"/>
        <v>1.6666666666666666E-2</v>
      </c>
    </row>
    <row r="225" spans="1:68" ht="27" hidden="1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7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402"/>
      <c r="B226" s="389"/>
      <c r="C226" s="389"/>
      <c r="D226" s="389"/>
      <c r="E226" s="389"/>
      <c r="F226" s="389"/>
      <c r="G226" s="389"/>
      <c r="H226" s="389"/>
      <c r="I226" s="389"/>
      <c r="J226" s="389"/>
      <c r="K226" s="389"/>
      <c r="L226" s="389"/>
      <c r="M226" s="389"/>
      <c r="N226" s="389"/>
      <c r="O226" s="403"/>
      <c r="P226" s="397" t="s">
        <v>69</v>
      </c>
      <c r="Q226" s="398"/>
      <c r="R226" s="398"/>
      <c r="S226" s="398"/>
      <c r="T226" s="398"/>
      <c r="U226" s="398"/>
      <c r="V226" s="399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3.7241379310344831</v>
      </c>
      <c r="Y226" s="384">
        <f>IFERROR(Y217/H217,"0")+IFERROR(Y218/H218,"0")+IFERROR(Y219/H219,"0")+IFERROR(Y220/H220,"0")+IFERROR(Y221/H221,"0")+IFERROR(Y222/H222,"0")+IFERROR(Y223/H223,"0")+IFERROR(Y224/H224,"0")+IFERROR(Y225/H225,"0")</f>
        <v>4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6.2239999999999997E-2</v>
      </c>
      <c r="AA226" s="385"/>
      <c r="AB226" s="385"/>
      <c r="AC226" s="385"/>
    </row>
    <row r="227" spans="1:68" x14ac:dyDescent="0.2">
      <c r="A227" s="389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89"/>
      <c r="O227" s="403"/>
      <c r="P227" s="397" t="s">
        <v>69</v>
      </c>
      <c r="Q227" s="398"/>
      <c r="R227" s="398"/>
      <c r="S227" s="398"/>
      <c r="T227" s="398"/>
      <c r="U227" s="398"/>
      <c r="V227" s="399"/>
      <c r="W227" s="37" t="s">
        <v>68</v>
      </c>
      <c r="X227" s="384">
        <f>IFERROR(SUM(X217:X225),"0")</f>
        <v>28</v>
      </c>
      <c r="Y227" s="384">
        <f>IFERROR(SUM(Y217:Y225),"0")</f>
        <v>31.2</v>
      </c>
      <c r="Z227" s="37"/>
      <c r="AA227" s="385"/>
      <c r="AB227" s="385"/>
      <c r="AC227" s="385"/>
    </row>
    <row r="228" spans="1:68" ht="14.25" hidden="1" customHeight="1" x14ac:dyDescent="0.25">
      <c r="A228" s="388" t="s">
        <v>63</v>
      </c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89"/>
      <c r="O228" s="389"/>
      <c r="P228" s="389"/>
      <c r="Q228" s="389"/>
      <c r="R228" s="389"/>
      <c r="S228" s="389"/>
      <c r="T228" s="389"/>
      <c r="U228" s="389"/>
      <c r="V228" s="389"/>
      <c r="W228" s="389"/>
      <c r="X228" s="389"/>
      <c r="Y228" s="389"/>
      <c r="Z228" s="389"/>
      <c r="AA228" s="375"/>
      <c r="AB228" s="375"/>
      <c r="AC228" s="375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91"/>
      <c r="R229" s="391"/>
      <c r="S229" s="391"/>
      <c r="T229" s="392"/>
      <c r="U229" s="34"/>
      <c r="V229" s="34"/>
      <c r="W229" s="35" t="s">
        <v>68</v>
      </c>
      <c r="X229" s="382">
        <v>210</v>
      </c>
      <c r="Y229" s="383">
        <f>IFERROR(IF(X229="",0,CEILING((X229/$H229),1)*$H229),"")</f>
        <v>210</v>
      </c>
      <c r="Z229" s="36">
        <f>IFERROR(IF(Y229=0,"",ROUNDUP(Y229/H229,0)*0.00502),"")</f>
        <v>0.502</v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220.00000000000003</v>
      </c>
      <c r="BN229" s="64">
        <f>IFERROR(Y229*I229/H229,"0")</f>
        <v>220.00000000000003</v>
      </c>
      <c r="BO229" s="64">
        <f>IFERROR(1/J229*(X229/H229),"0")</f>
        <v>0.42735042735042739</v>
      </c>
      <c r="BP229" s="64">
        <f>IFERROR(1/J229*(Y229/H229),"0")</f>
        <v>0.42735042735042739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8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402"/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  <c r="N231" s="389"/>
      <c r="O231" s="403"/>
      <c r="P231" s="397" t="s">
        <v>69</v>
      </c>
      <c r="Q231" s="398"/>
      <c r="R231" s="398"/>
      <c r="S231" s="398"/>
      <c r="T231" s="398"/>
      <c r="U231" s="398"/>
      <c r="V231" s="399"/>
      <c r="W231" s="37" t="s">
        <v>70</v>
      </c>
      <c r="X231" s="384">
        <f>IFERROR(X229/H229,"0")+IFERROR(X230/H230,"0")</f>
        <v>100</v>
      </c>
      <c r="Y231" s="384">
        <f>IFERROR(Y229/H229,"0")+IFERROR(Y230/H230,"0")</f>
        <v>100</v>
      </c>
      <c r="Z231" s="384">
        <f>IFERROR(IF(Z229="",0,Z229),"0")+IFERROR(IF(Z230="",0,Z230),"0")</f>
        <v>0.502</v>
      </c>
      <c r="AA231" s="385"/>
      <c r="AB231" s="385"/>
      <c r="AC231" s="385"/>
    </row>
    <row r="232" spans="1:68" x14ac:dyDescent="0.2">
      <c r="A232" s="389"/>
      <c r="B232" s="389"/>
      <c r="C232" s="389"/>
      <c r="D232" s="389"/>
      <c r="E232" s="389"/>
      <c r="F232" s="389"/>
      <c r="G232" s="389"/>
      <c r="H232" s="389"/>
      <c r="I232" s="389"/>
      <c r="J232" s="389"/>
      <c r="K232" s="389"/>
      <c r="L232" s="389"/>
      <c r="M232" s="389"/>
      <c r="N232" s="389"/>
      <c r="O232" s="403"/>
      <c r="P232" s="397" t="s">
        <v>69</v>
      </c>
      <c r="Q232" s="398"/>
      <c r="R232" s="398"/>
      <c r="S232" s="398"/>
      <c r="T232" s="398"/>
      <c r="U232" s="398"/>
      <c r="V232" s="399"/>
      <c r="W232" s="37" t="s">
        <v>68</v>
      </c>
      <c r="X232" s="384">
        <f>IFERROR(SUM(X229:X230),"0")</f>
        <v>210</v>
      </c>
      <c r="Y232" s="384">
        <f>IFERROR(SUM(Y229:Y230),"0")</f>
        <v>210</v>
      </c>
      <c r="Z232" s="37"/>
      <c r="AA232" s="385"/>
      <c r="AB232" s="385"/>
      <c r="AC232" s="385"/>
    </row>
    <row r="233" spans="1:68" ht="16.5" hidden="1" customHeight="1" x14ac:dyDescent="0.25">
      <c r="A233" s="415" t="s">
        <v>386</v>
      </c>
      <c r="B233" s="389"/>
      <c r="C233" s="389"/>
      <c r="D233" s="389"/>
      <c r="E233" s="389"/>
      <c r="F233" s="389"/>
      <c r="G233" s="389"/>
      <c r="H233" s="389"/>
      <c r="I233" s="389"/>
      <c r="J233" s="389"/>
      <c r="K233" s="389"/>
      <c r="L233" s="389"/>
      <c r="M233" s="389"/>
      <c r="N233" s="389"/>
      <c r="O233" s="389"/>
      <c r="P233" s="389"/>
      <c r="Q233" s="389"/>
      <c r="R233" s="389"/>
      <c r="S233" s="389"/>
      <c r="T233" s="389"/>
      <c r="U233" s="389"/>
      <c r="V233" s="389"/>
      <c r="W233" s="389"/>
      <c r="X233" s="389"/>
      <c r="Y233" s="389"/>
      <c r="Z233" s="389"/>
      <c r="AA233" s="376"/>
      <c r="AB233" s="376"/>
      <c r="AC233" s="376"/>
    </row>
    <row r="234" spans="1:68" ht="14.25" hidden="1" customHeight="1" x14ac:dyDescent="0.25">
      <c r="A234" s="388" t="s">
        <v>112</v>
      </c>
      <c r="B234" s="389"/>
      <c r="C234" s="389"/>
      <c r="D234" s="389"/>
      <c r="E234" s="389"/>
      <c r="F234" s="389"/>
      <c r="G234" s="389"/>
      <c r="H234" s="389"/>
      <c r="I234" s="389"/>
      <c r="J234" s="389"/>
      <c r="K234" s="389"/>
      <c r="L234" s="389"/>
      <c r="M234" s="389"/>
      <c r="N234" s="389"/>
      <c r="O234" s="389"/>
      <c r="P234" s="389"/>
      <c r="Q234" s="389"/>
      <c r="R234" s="389"/>
      <c r="S234" s="389"/>
      <c r="T234" s="389"/>
      <c r="U234" s="389"/>
      <c r="V234" s="389"/>
      <c r="W234" s="389"/>
      <c r="X234" s="389"/>
      <c r="Y234" s="389"/>
      <c r="Z234" s="389"/>
      <c r="AA234" s="375"/>
      <c r="AB234" s="375"/>
      <c r="AC234" s="375"/>
    </row>
    <row r="235" spans="1:68" ht="27" hidden="1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hidden="1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32" t="s">
        <v>390</v>
      </c>
      <c r="Q236" s="391"/>
      <c r="R236" s="391"/>
      <c r="S236" s="391"/>
      <c r="T236" s="392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3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5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91"/>
      <c r="R239" s="391"/>
      <c r="S239" s="391"/>
      <c r="T239" s="392"/>
      <c r="U239" s="34"/>
      <c r="V239" s="34"/>
      <c r="W239" s="35" t="s">
        <v>68</v>
      </c>
      <c r="X239" s="382">
        <v>12</v>
      </c>
      <c r="Y239" s="383">
        <f t="shared" si="44"/>
        <v>12</v>
      </c>
      <c r="Z239" s="36">
        <f>IFERROR(IF(Y239=0,"",ROUNDUP(Y239/H239,0)*0.00937),"")</f>
        <v>2.811E-2</v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12.72</v>
      </c>
      <c r="BN239" s="64">
        <f t="shared" si="46"/>
        <v>12.72</v>
      </c>
      <c r="BO239" s="64">
        <f t="shared" si="47"/>
        <v>2.5000000000000001E-2</v>
      </c>
      <c r="BP239" s="64">
        <f t="shared" si="48"/>
        <v>2.5000000000000001E-2</v>
      </c>
    </row>
    <row r="240" spans="1:68" ht="27" hidden="1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5" t="s">
        <v>399</v>
      </c>
      <c r="Q240" s="391"/>
      <c r="R240" s="391"/>
      <c r="S240" s="391"/>
      <c r="T240" s="392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hidden="1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2">
        <v>68</v>
      </c>
      <c r="Y242" s="383">
        <f t="shared" si="44"/>
        <v>68</v>
      </c>
      <c r="Z242" s="36">
        <f>IFERROR(IF(Y242=0,"",ROUNDUP(Y242/H242,0)*0.00937),"")</f>
        <v>0.15928999999999999</v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72.08</v>
      </c>
      <c r="BN242" s="64">
        <f t="shared" si="46"/>
        <v>72.08</v>
      </c>
      <c r="BO242" s="64">
        <f t="shared" si="47"/>
        <v>0.14166666666666666</v>
      </c>
      <c r="BP242" s="64">
        <f t="shared" si="48"/>
        <v>0.14166666666666666</v>
      </c>
    </row>
    <row r="243" spans="1:68" x14ac:dyDescent="0.2">
      <c r="A243" s="402"/>
      <c r="B243" s="389"/>
      <c r="C243" s="389"/>
      <c r="D243" s="389"/>
      <c r="E243" s="389"/>
      <c r="F243" s="389"/>
      <c r="G243" s="389"/>
      <c r="H243" s="389"/>
      <c r="I243" s="389"/>
      <c r="J243" s="389"/>
      <c r="K243" s="389"/>
      <c r="L243" s="389"/>
      <c r="M243" s="389"/>
      <c r="N243" s="389"/>
      <c r="O243" s="403"/>
      <c r="P243" s="397" t="s">
        <v>69</v>
      </c>
      <c r="Q243" s="398"/>
      <c r="R243" s="398"/>
      <c r="S243" s="398"/>
      <c r="T243" s="398"/>
      <c r="U243" s="398"/>
      <c r="V243" s="399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20</v>
      </c>
      <c r="Y243" s="384">
        <f>IFERROR(Y235/H235,"0")+IFERROR(Y236/H236,"0")+IFERROR(Y237/H237,"0")+IFERROR(Y238/H238,"0")+IFERROR(Y239/H239,"0")+IFERROR(Y240/H240,"0")+IFERROR(Y241/H241,"0")+IFERROR(Y242/H242,"0")</f>
        <v>20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0.18739999999999998</v>
      </c>
      <c r="AA243" s="385"/>
      <c r="AB243" s="385"/>
      <c r="AC243" s="385"/>
    </row>
    <row r="244" spans="1:68" x14ac:dyDescent="0.2">
      <c r="A244" s="389"/>
      <c r="B244" s="389"/>
      <c r="C244" s="389"/>
      <c r="D244" s="389"/>
      <c r="E244" s="389"/>
      <c r="F244" s="389"/>
      <c r="G244" s="389"/>
      <c r="H244" s="389"/>
      <c r="I244" s="389"/>
      <c r="J244" s="389"/>
      <c r="K244" s="389"/>
      <c r="L244" s="389"/>
      <c r="M244" s="389"/>
      <c r="N244" s="389"/>
      <c r="O244" s="403"/>
      <c r="P244" s="397" t="s">
        <v>69</v>
      </c>
      <c r="Q244" s="398"/>
      <c r="R244" s="398"/>
      <c r="S244" s="398"/>
      <c r="T244" s="398"/>
      <c r="U244" s="398"/>
      <c r="V244" s="399"/>
      <c r="W244" s="37" t="s">
        <v>68</v>
      </c>
      <c r="X244" s="384">
        <f>IFERROR(SUM(X235:X242),"0")</f>
        <v>80</v>
      </c>
      <c r="Y244" s="384">
        <f>IFERROR(SUM(Y235:Y242),"0")</f>
        <v>80</v>
      </c>
      <c r="Z244" s="37"/>
      <c r="AA244" s="385"/>
      <c r="AB244" s="385"/>
      <c r="AC244" s="385"/>
    </row>
    <row r="245" spans="1:68" ht="16.5" hidden="1" customHeight="1" x14ac:dyDescent="0.25">
      <c r="A245" s="415" t="s">
        <v>404</v>
      </c>
      <c r="B245" s="389"/>
      <c r="C245" s="389"/>
      <c r="D245" s="389"/>
      <c r="E245" s="389"/>
      <c r="F245" s="389"/>
      <c r="G245" s="389"/>
      <c r="H245" s="389"/>
      <c r="I245" s="389"/>
      <c r="J245" s="389"/>
      <c r="K245" s="389"/>
      <c r="L245" s="389"/>
      <c r="M245" s="389"/>
      <c r="N245" s="389"/>
      <c r="O245" s="389"/>
      <c r="P245" s="389"/>
      <c r="Q245" s="389"/>
      <c r="R245" s="389"/>
      <c r="S245" s="389"/>
      <c r="T245" s="389"/>
      <c r="U245" s="389"/>
      <c r="V245" s="389"/>
      <c r="W245" s="389"/>
      <c r="X245" s="389"/>
      <c r="Y245" s="389"/>
      <c r="Z245" s="389"/>
      <c r="AA245" s="376"/>
      <c r="AB245" s="376"/>
      <c r="AC245" s="376"/>
    </row>
    <row r="246" spans="1:68" ht="14.25" hidden="1" customHeight="1" x14ac:dyDescent="0.25">
      <c r="A246" s="388" t="s">
        <v>112</v>
      </c>
      <c r="B246" s="389"/>
      <c r="C246" s="389"/>
      <c r="D246" s="389"/>
      <c r="E246" s="389"/>
      <c r="F246" s="389"/>
      <c r="G246" s="389"/>
      <c r="H246" s="389"/>
      <c r="I246" s="389"/>
      <c r="J246" s="389"/>
      <c r="K246" s="389"/>
      <c r="L246" s="389"/>
      <c r="M246" s="389"/>
      <c r="N246" s="389"/>
      <c r="O246" s="389"/>
      <c r="P246" s="389"/>
      <c r="Q246" s="389"/>
      <c r="R246" s="389"/>
      <c r="S246" s="389"/>
      <c r="T246" s="389"/>
      <c r="U246" s="389"/>
      <c r="V246" s="389"/>
      <c r="W246" s="389"/>
      <c r="X246" s="389"/>
      <c r="Y246" s="389"/>
      <c r="Z246" s="389"/>
      <c r="AA246" s="375"/>
      <c r="AB246" s="375"/>
      <c r="AC246" s="375"/>
    </row>
    <row r="247" spans="1:68" ht="27" hidden="1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5" t="s">
        <v>407</v>
      </c>
      <c r="Q247" s="391"/>
      <c r="R247" s="391"/>
      <c r="S247" s="391"/>
      <c r="T247" s="392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4" t="s">
        <v>410</v>
      </c>
      <c r="Q248" s="391"/>
      <c r="R248" s="391"/>
      <c r="S248" s="391"/>
      <c r="T248" s="392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394" t="s">
        <v>413</v>
      </c>
      <c r="Q249" s="391"/>
      <c r="R249" s="391"/>
      <c r="S249" s="391"/>
      <c r="T249" s="392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19" t="s">
        <v>416</v>
      </c>
      <c r="Q250" s="391"/>
      <c r="R250" s="391"/>
      <c r="S250" s="391"/>
      <c r="T250" s="392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9" t="s">
        <v>419</v>
      </c>
      <c r="Q251" s="391"/>
      <c r="R251" s="391"/>
      <c r="S251" s="391"/>
      <c r="T251" s="392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402"/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89"/>
      <c r="N252" s="389"/>
      <c r="O252" s="403"/>
      <c r="P252" s="397" t="s">
        <v>69</v>
      </c>
      <c r="Q252" s="398"/>
      <c r="R252" s="398"/>
      <c r="S252" s="398"/>
      <c r="T252" s="398"/>
      <c r="U252" s="398"/>
      <c r="V252" s="399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hidden="1" x14ac:dyDescent="0.2">
      <c r="A253" s="389"/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89"/>
      <c r="N253" s="389"/>
      <c r="O253" s="403"/>
      <c r="P253" s="397" t="s">
        <v>69</v>
      </c>
      <c r="Q253" s="398"/>
      <c r="R253" s="398"/>
      <c r="S253" s="398"/>
      <c r="T253" s="398"/>
      <c r="U253" s="398"/>
      <c r="V253" s="399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hidden="1" customHeight="1" x14ac:dyDescent="0.25">
      <c r="A254" s="415" t="s">
        <v>420</v>
      </c>
      <c r="B254" s="389"/>
      <c r="C254" s="389"/>
      <c r="D254" s="389"/>
      <c r="E254" s="389"/>
      <c r="F254" s="389"/>
      <c r="G254" s="389"/>
      <c r="H254" s="389"/>
      <c r="I254" s="389"/>
      <c r="J254" s="389"/>
      <c r="K254" s="389"/>
      <c r="L254" s="389"/>
      <c r="M254" s="389"/>
      <c r="N254" s="389"/>
      <c r="O254" s="389"/>
      <c r="P254" s="389"/>
      <c r="Q254" s="389"/>
      <c r="R254" s="389"/>
      <c r="S254" s="389"/>
      <c r="T254" s="389"/>
      <c r="U254" s="389"/>
      <c r="V254" s="389"/>
      <c r="W254" s="389"/>
      <c r="X254" s="389"/>
      <c r="Y254" s="389"/>
      <c r="Z254" s="389"/>
      <c r="AA254" s="376"/>
      <c r="AB254" s="376"/>
      <c r="AC254" s="376"/>
    </row>
    <row r="255" spans="1:68" ht="14.25" hidden="1" customHeight="1" x14ac:dyDescent="0.25">
      <c r="A255" s="388" t="s">
        <v>112</v>
      </c>
      <c r="B255" s="389"/>
      <c r="C255" s="389"/>
      <c r="D255" s="389"/>
      <c r="E255" s="389"/>
      <c r="F255" s="389"/>
      <c r="G255" s="389"/>
      <c r="H255" s="389"/>
      <c r="I255" s="389"/>
      <c r="J255" s="389"/>
      <c r="K255" s="389"/>
      <c r="L255" s="389"/>
      <c r="M255" s="389"/>
      <c r="N255" s="389"/>
      <c r="O255" s="389"/>
      <c r="P255" s="389"/>
      <c r="Q255" s="389"/>
      <c r="R255" s="389"/>
      <c r="S255" s="389"/>
      <c r="T255" s="389"/>
      <c r="U255" s="389"/>
      <c r="V255" s="389"/>
      <c r="W255" s="389"/>
      <c r="X255" s="389"/>
      <c r="Y255" s="389"/>
      <c r="Z255" s="389"/>
      <c r="AA255" s="375"/>
      <c r="AB255" s="375"/>
      <c r="AC255" s="375"/>
    </row>
    <row r="256" spans="1:68" ht="27" hidden="1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127</v>
      </c>
      <c r="N256" s="33"/>
      <c r="O256" s="32">
        <v>55</v>
      </c>
      <c r="P256" s="655" t="s">
        <v>423</v>
      </c>
      <c r="Q256" s="391"/>
      <c r="R256" s="391"/>
      <c r="S256" s="391"/>
      <c r="T256" s="392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127</v>
      </c>
      <c r="N257" s="33"/>
      <c r="O257" s="32">
        <v>55</v>
      </c>
      <c r="P257" s="668" t="s">
        <v>426</v>
      </c>
      <c r="Q257" s="391"/>
      <c r="R257" s="391"/>
      <c r="S257" s="391"/>
      <c r="T257" s="392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hidden="1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06" t="s">
        <v>429</v>
      </c>
      <c r="Q258" s="391"/>
      <c r="R258" s="391"/>
      <c r="S258" s="391"/>
      <c r="T258" s="392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hidden="1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3" t="s">
        <v>432</v>
      </c>
      <c r="Q259" s="391"/>
      <c r="R259" s="391"/>
      <c r="S259" s="391"/>
      <c r="T259" s="392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hidden="1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5" t="s">
        <v>435</v>
      </c>
      <c r="Q260" s="391"/>
      <c r="R260" s="391"/>
      <c r="S260" s="391"/>
      <c r="T260" s="392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hidden="1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91"/>
      <c r="R262" s="391"/>
      <c r="S262" s="391"/>
      <c r="T262" s="392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hidden="1" x14ac:dyDescent="0.2">
      <c r="A263" s="402"/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403"/>
      <c r="P263" s="397" t="s">
        <v>69</v>
      </c>
      <c r="Q263" s="398"/>
      <c r="R263" s="398"/>
      <c r="S263" s="398"/>
      <c r="T263" s="398"/>
      <c r="U263" s="398"/>
      <c r="V263" s="399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hidden="1" x14ac:dyDescent="0.2">
      <c r="A264" s="389"/>
      <c r="B264" s="389"/>
      <c r="C264" s="389"/>
      <c r="D264" s="389"/>
      <c r="E264" s="389"/>
      <c r="F264" s="389"/>
      <c r="G264" s="389"/>
      <c r="H264" s="389"/>
      <c r="I264" s="389"/>
      <c r="J264" s="389"/>
      <c r="K264" s="389"/>
      <c r="L264" s="389"/>
      <c r="M264" s="389"/>
      <c r="N264" s="389"/>
      <c r="O264" s="403"/>
      <c r="P264" s="397" t="s">
        <v>69</v>
      </c>
      <c r="Q264" s="398"/>
      <c r="R264" s="398"/>
      <c r="S264" s="398"/>
      <c r="T264" s="398"/>
      <c r="U264" s="398"/>
      <c r="V264" s="399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hidden="1" customHeight="1" x14ac:dyDescent="0.25">
      <c r="A265" s="388" t="s">
        <v>63</v>
      </c>
      <c r="B265" s="389"/>
      <c r="C265" s="389"/>
      <c r="D265" s="389"/>
      <c r="E265" s="389"/>
      <c r="F265" s="389"/>
      <c r="G265" s="389"/>
      <c r="H265" s="389"/>
      <c r="I265" s="389"/>
      <c r="J265" s="389"/>
      <c r="K265" s="389"/>
      <c r="L265" s="389"/>
      <c r="M265" s="389"/>
      <c r="N265" s="389"/>
      <c r="O265" s="389"/>
      <c r="P265" s="389"/>
      <c r="Q265" s="389"/>
      <c r="R265" s="389"/>
      <c r="S265" s="389"/>
      <c r="T265" s="389"/>
      <c r="U265" s="389"/>
      <c r="V265" s="389"/>
      <c r="W265" s="389"/>
      <c r="X265" s="389"/>
      <c r="Y265" s="389"/>
      <c r="Z265" s="389"/>
      <c r="AA265" s="375"/>
      <c r="AB265" s="375"/>
      <c r="AC265" s="375"/>
    </row>
    <row r="266" spans="1:68" ht="27" hidden="1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91"/>
      <c r="R266" s="391"/>
      <c r="S266" s="391"/>
      <c r="T266" s="392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91"/>
      <c r="R267" s="391"/>
      <c r="S267" s="391"/>
      <c r="T267" s="392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91"/>
      <c r="R268" s="391"/>
      <c r="S268" s="391"/>
      <c r="T268" s="392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402"/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403"/>
      <c r="P269" s="397" t="s">
        <v>69</v>
      </c>
      <c r="Q269" s="398"/>
      <c r="R269" s="398"/>
      <c r="S269" s="398"/>
      <c r="T269" s="398"/>
      <c r="U269" s="398"/>
      <c r="V269" s="399"/>
      <c r="W269" s="37" t="s">
        <v>70</v>
      </c>
      <c r="X269" s="384">
        <f>IFERROR(X266/H266,"0")+IFERROR(X267/H267,"0")+IFERROR(X268/H268,"0")</f>
        <v>0</v>
      </c>
      <c r="Y269" s="384">
        <f>IFERROR(Y266/H266,"0")+IFERROR(Y267/H267,"0")+IFERROR(Y268/H268,"0")</f>
        <v>0</v>
      </c>
      <c r="Z269" s="384">
        <f>IFERROR(IF(Z266="",0,Z266),"0")+IFERROR(IF(Z267="",0,Z267),"0")+IFERROR(IF(Z268="",0,Z268),"0")</f>
        <v>0</v>
      </c>
      <c r="AA269" s="385"/>
      <c r="AB269" s="385"/>
      <c r="AC269" s="385"/>
    </row>
    <row r="270" spans="1:68" hidden="1" x14ac:dyDescent="0.2">
      <c r="A270" s="389"/>
      <c r="B270" s="389"/>
      <c r="C270" s="389"/>
      <c r="D270" s="389"/>
      <c r="E270" s="389"/>
      <c r="F270" s="389"/>
      <c r="G270" s="389"/>
      <c r="H270" s="389"/>
      <c r="I270" s="389"/>
      <c r="J270" s="389"/>
      <c r="K270" s="389"/>
      <c r="L270" s="389"/>
      <c r="M270" s="389"/>
      <c r="N270" s="389"/>
      <c r="O270" s="403"/>
      <c r="P270" s="397" t="s">
        <v>69</v>
      </c>
      <c r="Q270" s="398"/>
      <c r="R270" s="398"/>
      <c r="S270" s="398"/>
      <c r="T270" s="398"/>
      <c r="U270" s="398"/>
      <c r="V270" s="399"/>
      <c r="W270" s="37" t="s">
        <v>68</v>
      </c>
      <c r="X270" s="384">
        <f>IFERROR(SUM(X266:X268),"0")</f>
        <v>0</v>
      </c>
      <c r="Y270" s="384">
        <f>IFERROR(SUM(Y266:Y268),"0")</f>
        <v>0</v>
      </c>
      <c r="Z270" s="37"/>
      <c r="AA270" s="385"/>
      <c r="AB270" s="385"/>
      <c r="AC270" s="385"/>
    </row>
    <row r="271" spans="1:68" ht="14.25" hidden="1" customHeight="1" x14ac:dyDescent="0.25">
      <c r="A271" s="388" t="s">
        <v>71</v>
      </c>
      <c r="B271" s="389"/>
      <c r="C271" s="389"/>
      <c r="D271" s="389"/>
      <c r="E271" s="389"/>
      <c r="F271" s="389"/>
      <c r="G271" s="389"/>
      <c r="H271" s="389"/>
      <c r="I271" s="389"/>
      <c r="J271" s="389"/>
      <c r="K271" s="389"/>
      <c r="L271" s="389"/>
      <c r="M271" s="389"/>
      <c r="N271" s="389"/>
      <c r="O271" s="389"/>
      <c r="P271" s="389"/>
      <c r="Q271" s="389"/>
      <c r="R271" s="389"/>
      <c r="S271" s="389"/>
      <c r="T271" s="389"/>
      <c r="U271" s="389"/>
      <c r="V271" s="389"/>
      <c r="W271" s="389"/>
      <c r="X271" s="389"/>
      <c r="Y271" s="389"/>
      <c r="Z271" s="389"/>
      <c r="AA271" s="375"/>
      <c r="AB271" s="375"/>
      <c r="AC271" s="375"/>
    </row>
    <row r="272" spans="1:68" ht="16.5" hidden="1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127</v>
      </c>
      <c r="N272" s="33"/>
      <c r="O272" s="32">
        <v>40</v>
      </c>
      <c r="P272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91"/>
      <c r="R272" s="391"/>
      <c r="S272" s="391"/>
      <c r="T272" s="392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hidden="1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91"/>
      <c r="R273" s="391"/>
      <c r="S273" s="391"/>
      <c r="T273" s="392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hidden="1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91"/>
      <c r="R274" s="391"/>
      <c r="S274" s="391"/>
      <c r="T274" s="392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hidden="1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hidden="1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3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hidden="1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6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91"/>
      <c r="R277" s="391"/>
      <c r="S277" s="391"/>
      <c r="T277" s="392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hidden="1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91"/>
      <c r="R278" s="391"/>
      <c r="S278" s="391"/>
      <c r="T278" s="392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hidden="1" x14ac:dyDescent="0.2">
      <c r="A279" s="402"/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403"/>
      <c r="P279" s="397" t="s">
        <v>69</v>
      </c>
      <c r="Q279" s="398"/>
      <c r="R279" s="398"/>
      <c r="S279" s="398"/>
      <c r="T279" s="398"/>
      <c r="U279" s="398"/>
      <c r="V279" s="399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hidden="1" x14ac:dyDescent="0.2">
      <c r="A280" s="389"/>
      <c r="B280" s="389"/>
      <c r="C280" s="389"/>
      <c r="D280" s="389"/>
      <c r="E280" s="389"/>
      <c r="F280" s="389"/>
      <c r="G280" s="389"/>
      <c r="H280" s="389"/>
      <c r="I280" s="389"/>
      <c r="J280" s="389"/>
      <c r="K280" s="389"/>
      <c r="L280" s="389"/>
      <c r="M280" s="389"/>
      <c r="N280" s="389"/>
      <c r="O280" s="403"/>
      <c r="P280" s="397" t="s">
        <v>69</v>
      </c>
      <c r="Q280" s="398"/>
      <c r="R280" s="398"/>
      <c r="S280" s="398"/>
      <c r="T280" s="398"/>
      <c r="U280" s="398"/>
      <c r="V280" s="399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hidden="1" customHeight="1" x14ac:dyDescent="0.25">
      <c r="A281" s="388" t="s">
        <v>237</v>
      </c>
      <c r="B281" s="389"/>
      <c r="C281" s="389"/>
      <c r="D281" s="389"/>
      <c r="E281" s="389"/>
      <c r="F281" s="389"/>
      <c r="G281" s="389"/>
      <c r="H281" s="389"/>
      <c r="I281" s="389"/>
      <c r="J281" s="389"/>
      <c r="K281" s="389"/>
      <c r="L281" s="389"/>
      <c r="M281" s="389"/>
      <c r="N281" s="389"/>
      <c r="O281" s="389"/>
      <c r="P281" s="389"/>
      <c r="Q281" s="389"/>
      <c r="R281" s="389"/>
      <c r="S281" s="389"/>
      <c r="T281" s="389"/>
      <c r="U281" s="389"/>
      <c r="V281" s="389"/>
      <c r="W281" s="389"/>
      <c r="X281" s="389"/>
      <c r="Y281" s="389"/>
      <c r="Z281" s="389"/>
      <c r="AA281" s="375"/>
      <c r="AB281" s="375"/>
      <c r="AC281" s="375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61" t="s">
        <v>462</v>
      </c>
      <c r="Q282" s="391"/>
      <c r="R282" s="391"/>
      <c r="S282" s="391"/>
      <c r="T282" s="392"/>
      <c r="U282" s="34"/>
      <c r="V282" s="34"/>
      <c r="W282" s="35" t="s">
        <v>68</v>
      </c>
      <c r="X282" s="382">
        <v>30</v>
      </c>
      <c r="Y282" s="383">
        <f>IFERROR(IF(X282="",0,CEILING((X282/$H282),1)*$H282),"")</f>
        <v>33.6</v>
      </c>
      <c r="Z282" s="36">
        <f>IFERROR(IF(Y282=0,"",ROUNDUP(Y282/H282,0)*0.02175),"")</f>
        <v>8.6999999999999994E-2</v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32.014285714285712</v>
      </c>
      <c r="BN282" s="64">
        <f>IFERROR(Y282*I282/H282,"0")</f>
        <v>35.856000000000002</v>
      </c>
      <c r="BO282" s="64">
        <f>IFERROR(1/J282*(X282/H282),"0")</f>
        <v>6.377551020408162E-2</v>
      </c>
      <c r="BP282" s="64">
        <f>IFERROR(1/J282*(Y282/H282),"0")</f>
        <v>7.1428571428571425E-2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91"/>
      <c r="R283" s="391"/>
      <c r="S283" s="391"/>
      <c r="T283" s="392"/>
      <c r="U283" s="34"/>
      <c r="V283" s="34"/>
      <c r="W283" s="35" t="s">
        <v>68</v>
      </c>
      <c r="X283" s="382">
        <v>220</v>
      </c>
      <c r="Y283" s="383">
        <f>IFERROR(IF(X283="",0,CEILING((X283/$H283),1)*$H283),"")</f>
        <v>226.2</v>
      </c>
      <c r="Z283" s="36">
        <f>IFERROR(IF(Y283=0,"",ROUNDUP(Y283/H283,0)*0.02175),"")</f>
        <v>0.63074999999999992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235.90769230769234</v>
      </c>
      <c r="BN283" s="64">
        <f>IFERROR(Y283*I283/H283,"0")</f>
        <v>242.55600000000004</v>
      </c>
      <c r="BO283" s="64">
        <f>IFERROR(1/J283*(X283/H283),"0")</f>
        <v>0.50366300366300365</v>
      </c>
      <c r="BP283" s="64">
        <f>IFERROR(1/J283*(Y283/H283),"0")</f>
        <v>0.51785714285714279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91"/>
      <c r="R284" s="391"/>
      <c r="S284" s="391"/>
      <c r="T284" s="392"/>
      <c r="U284" s="34"/>
      <c r="V284" s="34"/>
      <c r="W284" s="35" t="s">
        <v>68</v>
      </c>
      <c r="X284" s="382">
        <v>30</v>
      </c>
      <c r="Y284" s="383">
        <f>IFERROR(IF(X284="",0,CEILING((X284/$H284),1)*$H284),"")</f>
        <v>33.6</v>
      </c>
      <c r="Z284" s="36">
        <f>IFERROR(IF(Y284=0,"",ROUNDUP(Y284/H284,0)*0.02175),"")</f>
        <v>8.6999999999999994E-2</v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32.014285714285712</v>
      </c>
      <c r="BN284" s="64">
        <f>IFERROR(Y284*I284/H284,"0")</f>
        <v>35.856000000000002</v>
      </c>
      <c r="BO284" s="64">
        <f>IFERROR(1/J284*(X284/H284),"0")</f>
        <v>6.377551020408162E-2</v>
      </c>
      <c r="BP284" s="64">
        <f>IFERROR(1/J284*(Y284/H284),"0")</f>
        <v>7.1428571428571425E-2</v>
      </c>
    </row>
    <row r="285" spans="1:68" x14ac:dyDescent="0.2">
      <c r="A285" s="402"/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403"/>
      <c r="P285" s="397" t="s">
        <v>69</v>
      </c>
      <c r="Q285" s="398"/>
      <c r="R285" s="398"/>
      <c r="S285" s="398"/>
      <c r="T285" s="398"/>
      <c r="U285" s="398"/>
      <c r="V285" s="399"/>
      <c r="W285" s="37" t="s">
        <v>70</v>
      </c>
      <c r="X285" s="384">
        <f>IFERROR(X282/H282,"0")+IFERROR(X283/H283,"0")+IFERROR(X284/H284,"0")</f>
        <v>35.347985347985343</v>
      </c>
      <c r="Y285" s="384">
        <f>IFERROR(Y282/H282,"0")+IFERROR(Y283/H283,"0")+IFERROR(Y284/H284,"0")</f>
        <v>37</v>
      </c>
      <c r="Z285" s="384">
        <f>IFERROR(IF(Z282="",0,Z282),"0")+IFERROR(IF(Z283="",0,Z283),"0")+IFERROR(IF(Z284="",0,Z284),"0")</f>
        <v>0.80474999999999985</v>
      </c>
      <c r="AA285" s="385"/>
      <c r="AB285" s="385"/>
      <c r="AC285" s="385"/>
    </row>
    <row r="286" spans="1:68" x14ac:dyDescent="0.2">
      <c r="A286" s="389"/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89"/>
      <c r="N286" s="389"/>
      <c r="O286" s="403"/>
      <c r="P286" s="397" t="s">
        <v>69</v>
      </c>
      <c r="Q286" s="398"/>
      <c r="R286" s="398"/>
      <c r="S286" s="398"/>
      <c r="T286" s="398"/>
      <c r="U286" s="398"/>
      <c r="V286" s="399"/>
      <c r="W286" s="37" t="s">
        <v>68</v>
      </c>
      <c r="X286" s="384">
        <f>IFERROR(SUM(X282:X284),"0")</f>
        <v>280</v>
      </c>
      <c r="Y286" s="384">
        <f>IFERROR(SUM(Y282:Y284),"0")</f>
        <v>293.40000000000003</v>
      </c>
      <c r="Z286" s="37"/>
      <c r="AA286" s="385"/>
      <c r="AB286" s="385"/>
      <c r="AC286" s="385"/>
    </row>
    <row r="287" spans="1:68" ht="14.25" hidden="1" customHeight="1" x14ac:dyDescent="0.25">
      <c r="A287" s="388" t="s">
        <v>90</v>
      </c>
      <c r="B287" s="389"/>
      <c r="C287" s="389"/>
      <c r="D287" s="389"/>
      <c r="E287" s="389"/>
      <c r="F287" s="389"/>
      <c r="G287" s="389"/>
      <c r="H287" s="389"/>
      <c r="I287" s="389"/>
      <c r="J287" s="389"/>
      <c r="K287" s="389"/>
      <c r="L287" s="389"/>
      <c r="M287" s="389"/>
      <c r="N287" s="389"/>
      <c r="O287" s="389"/>
      <c r="P287" s="389"/>
      <c r="Q287" s="389"/>
      <c r="R287" s="389"/>
      <c r="S287" s="389"/>
      <c r="T287" s="389"/>
      <c r="U287" s="389"/>
      <c r="V287" s="389"/>
      <c r="W287" s="389"/>
      <c r="X287" s="389"/>
      <c r="Y287" s="389"/>
      <c r="Z287" s="389"/>
      <c r="AA287" s="375"/>
      <c r="AB287" s="375"/>
      <c r="AC287" s="375"/>
    </row>
    <row r="288" spans="1:68" ht="16.5" hidden="1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45" t="s">
        <v>469</v>
      </c>
      <c r="Q288" s="391"/>
      <c r="R288" s="391"/>
      <c r="S288" s="391"/>
      <c r="T288" s="392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45" t="s">
        <v>472</v>
      </c>
      <c r="Q289" s="391"/>
      <c r="R289" s="391"/>
      <c r="S289" s="391"/>
      <c r="T289" s="392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91"/>
      <c r="R290" s="391"/>
      <c r="S290" s="391"/>
      <c r="T290" s="392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2"/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403"/>
      <c r="P291" s="397" t="s">
        <v>69</v>
      </c>
      <c r="Q291" s="398"/>
      <c r="R291" s="398"/>
      <c r="S291" s="398"/>
      <c r="T291" s="398"/>
      <c r="U291" s="398"/>
      <c r="V291" s="399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hidden="1" x14ac:dyDescent="0.2">
      <c r="A292" s="389"/>
      <c r="B292" s="389"/>
      <c r="C292" s="389"/>
      <c r="D292" s="389"/>
      <c r="E292" s="389"/>
      <c r="F292" s="389"/>
      <c r="G292" s="389"/>
      <c r="H292" s="389"/>
      <c r="I292" s="389"/>
      <c r="J292" s="389"/>
      <c r="K292" s="389"/>
      <c r="L292" s="389"/>
      <c r="M292" s="389"/>
      <c r="N292" s="389"/>
      <c r="O292" s="403"/>
      <c r="P292" s="397" t="s">
        <v>69</v>
      </c>
      <c r="Q292" s="398"/>
      <c r="R292" s="398"/>
      <c r="S292" s="398"/>
      <c r="T292" s="398"/>
      <c r="U292" s="398"/>
      <c r="V292" s="399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hidden="1" customHeight="1" x14ac:dyDescent="0.25">
      <c r="A293" s="388" t="s">
        <v>475</v>
      </c>
      <c r="B293" s="389"/>
      <c r="C293" s="389"/>
      <c r="D293" s="389"/>
      <c r="E293" s="389"/>
      <c r="F293" s="389"/>
      <c r="G293" s="389"/>
      <c r="H293" s="389"/>
      <c r="I293" s="389"/>
      <c r="J293" s="389"/>
      <c r="K293" s="389"/>
      <c r="L293" s="389"/>
      <c r="M293" s="389"/>
      <c r="N293" s="389"/>
      <c r="O293" s="389"/>
      <c r="P293" s="389"/>
      <c r="Q293" s="389"/>
      <c r="R293" s="389"/>
      <c r="S293" s="389"/>
      <c r="T293" s="389"/>
      <c r="U293" s="389"/>
      <c r="V293" s="389"/>
      <c r="W293" s="389"/>
      <c r="X293" s="389"/>
      <c r="Y293" s="389"/>
      <c r="Z293" s="389"/>
      <c r="AA293" s="375"/>
      <c r="AB293" s="375"/>
      <c r="AC293" s="375"/>
    </row>
    <row r="294" spans="1:68" ht="16.5" hidden="1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91"/>
      <c r="R294" s="391"/>
      <c r="S294" s="391"/>
      <c r="T294" s="392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hidden="1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91"/>
      <c r="R295" s="391"/>
      <c r="S295" s="391"/>
      <c r="T295" s="392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91"/>
      <c r="R296" s="391"/>
      <c r="S296" s="391"/>
      <c r="T296" s="392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2"/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403"/>
      <c r="P297" s="397" t="s">
        <v>69</v>
      </c>
      <c r="Q297" s="398"/>
      <c r="R297" s="398"/>
      <c r="S297" s="398"/>
      <c r="T297" s="398"/>
      <c r="U297" s="398"/>
      <c r="V297" s="399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hidden="1" x14ac:dyDescent="0.2">
      <c r="A298" s="389"/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403"/>
      <c r="P298" s="397" t="s">
        <v>69</v>
      </c>
      <c r="Q298" s="398"/>
      <c r="R298" s="398"/>
      <c r="S298" s="398"/>
      <c r="T298" s="398"/>
      <c r="U298" s="398"/>
      <c r="V298" s="399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15" t="s">
        <v>484</v>
      </c>
      <c r="B299" s="389"/>
      <c r="C299" s="389"/>
      <c r="D299" s="389"/>
      <c r="E299" s="389"/>
      <c r="F299" s="389"/>
      <c r="G299" s="389"/>
      <c r="H299" s="389"/>
      <c r="I299" s="389"/>
      <c r="J299" s="389"/>
      <c r="K299" s="389"/>
      <c r="L299" s="389"/>
      <c r="M299" s="389"/>
      <c r="N299" s="389"/>
      <c r="O299" s="389"/>
      <c r="P299" s="389"/>
      <c r="Q299" s="389"/>
      <c r="R299" s="389"/>
      <c r="S299" s="389"/>
      <c r="T299" s="389"/>
      <c r="U299" s="389"/>
      <c r="V299" s="389"/>
      <c r="W299" s="389"/>
      <c r="X299" s="389"/>
      <c r="Y299" s="389"/>
      <c r="Z299" s="389"/>
      <c r="AA299" s="376"/>
      <c r="AB299" s="376"/>
      <c r="AC299" s="376"/>
    </row>
    <row r="300" spans="1:68" ht="14.25" hidden="1" customHeight="1" x14ac:dyDescent="0.25">
      <c r="A300" s="388" t="s">
        <v>63</v>
      </c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89"/>
      <c r="O300" s="389"/>
      <c r="P300" s="389"/>
      <c r="Q300" s="389"/>
      <c r="R300" s="389"/>
      <c r="S300" s="389"/>
      <c r="T300" s="389"/>
      <c r="U300" s="389"/>
      <c r="V300" s="389"/>
      <c r="W300" s="389"/>
      <c r="X300" s="389"/>
      <c r="Y300" s="389"/>
      <c r="Z300" s="389"/>
      <c r="AA300" s="375"/>
      <c r="AB300" s="375"/>
      <c r="AC300" s="375"/>
    </row>
    <row r="301" spans="1:68" ht="27" hidden="1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91"/>
      <c r="R301" s="391"/>
      <c r="S301" s="391"/>
      <c r="T301" s="392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402"/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403"/>
      <c r="P302" s="397" t="s">
        <v>69</v>
      </c>
      <c r="Q302" s="398"/>
      <c r="R302" s="398"/>
      <c r="S302" s="398"/>
      <c r="T302" s="398"/>
      <c r="U302" s="398"/>
      <c r="V302" s="399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89"/>
      <c r="B303" s="389"/>
      <c r="C303" s="389"/>
      <c r="D303" s="389"/>
      <c r="E303" s="389"/>
      <c r="F303" s="389"/>
      <c r="G303" s="389"/>
      <c r="H303" s="389"/>
      <c r="I303" s="389"/>
      <c r="J303" s="389"/>
      <c r="K303" s="389"/>
      <c r="L303" s="389"/>
      <c r="M303" s="389"/>
      <c r="N303" s="389"/>
      <c r="O303" s="403"/>
      <c r="P303" s="397" t="s">
        <v>69</v>
      </c>
      <c r="Q303" s="398"/>
      <c r="R303" s="398"/>
      <c r="S303" s="398"/>
      <c r="T303" s="398"/>
      <c r="U303" s="398"/>
      <c r="V303" s="399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hidden="1" customHeight="1" x14ac:dyDescent="0.25">
      <c r="A304" s="415" t="s">
        <v>487</v>
      </c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89"/>
      <c r="O304" s="389"/>
      <c r="P304" s="389"/>
      <c r="Q304" s="389"/>
      <c r="R304" s="389"/>
      <c r="S304" s="389"/>
      <c r="T304" s="389"/>
      <c r="U304" s="389"/>
      <c r="V304" s="389"/>
      <c r="W304" s="389"/>
      <c r="X304" s="389"/>
      <c r="Y304" s="389"/>
      <c r="Z304" s="389"/>
      <c r="AA304" s="376"/>
      <c r="AB304" s="376"/>
      <c r="AC304" s="376"/>
    </row>
    <row r="305" spans="1:68" ht="14.25" hidden="1" customHeight="1" x14ac:dyDescent="0.25">
      <c r="A305" s="388" t="s">
        <v>63</v>
      </c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89"/>
      <c r="O305" s="389"/>
      <c r="P305" s="389"/>
      <c r="Q305" s="389"/>
      <c r="R305" s="389"/>
      <c r="S305" s="389"/>
      <c r="T305" s="389"/>
      <c r="U305" s="389"/>
      <c r="V305" s="389"/>
      <c r="W305" s="389"/>
      <c r="X305" s="389"/>
      <c r="Y305" s="389"/>
      <c r="Z305" s="389"/>
      <c r="AA305" s="375"/>
      <c r="AB305" s="375"/>
      <c r="AC305" s="375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91"/>
      <c r="R306" s="391"/>
      <c r="S306" s="391"/>
      <c r="T306" s="392"/>
      <c r="U306" s="34"/>
      <c r="V306" s="34"/>
      <c r="W306" s="35" t="s">
        <v>68</v>
      </c>
      <c r="X306" s="382">
        <v>27</v>
      </c>
      <c r="Y306" s="383">
        <f>IFERROR(IF(X306="",0,CEILING((X306/$H306),1)*$H306),"")</f>
        <v>27</v>
      </c>
      <c r="Z306" s="36">
        <f>IFERROR(IF(Y306=0,"",ROUNDUP(Y306/H306,0)*0.00753),"")</f>
        <v>0.11295000000000001</v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30.72</v>
      </c>
      <c r="BN306" s="64">
        <f>IFERROR(Y306*I306/H306,"0")</f>
        <v>30.72</v>
      </c>
      <c r="BO306" s="64">
        <f>IFERROR(1/J306*(X306/H306),"0")</f>
        <v>9.6153846153846145E-2</v>
      </c>
      <c r="BP306" s="64">
        <f>IFERROR(1/J306*(Y306/H306),"0")</f>
        <v>9.6153846153846145E-2</v>
      </c>
    </row>
    <row r="307" spans="1:68" x14ac:dyDescent="0.2">
      <c r="A307" s="402"/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403"/>
      <c r="P307" s="397" t="s">
        <v>69</v>
      </c>
      <c r="Q307" s="398"/>
      <c r="R307" s="398"/>
      <c r="S307" s="398"/>
      <c r="T307" s="398"/>
      <c r="U307" s="398"/>
      <c r="V307" s="399"/>
      <c r="W307" s="37" t="s">
        <v>70</v>
      </c>
      <c r="X307" s="384">
        <f>IFERROR(X306/H306,"0")</f>
        <v>15</v>
      </c>
      <c r="Y307" s="384">
        <f>IFERROR(Y306/H306,"0")</f>
        <v>15</v>
      </c>
      <c r="Z307" s="384">
        <f>IFERROR(IF(Z306="",0,Z306),"0")</f>
        <v>0.11295000000000001</v>
      </c>
      <c r="AA307" s="385"/>
      <c r="AB307" s="385"/>
      <c r="AC307" s="385"/>
    </row>
    <row r="308" spans="1:68" x14ac:dyDescent="0.2">
      <c r="A308" s="389"/>
      <c r="B308" s="389"/>
      <c r="C308" s="389"/>
      <c r="D308" s="389"/>
      <c r="E308" s="389"/>
      <c r="F308" s="389"/>
      <c r="G308" s="389"/>
      <c r="H308" s="389"/>
      <c r="I308" s="389"/>
      <c r="J308" s="389"/>
      <c r="K308" s="389"/>
      <c r="L308" s="389"/>
      <c r="M308" s="389"/>
      <c r="N308" s="389"/>
      <c r="O308" s="403"/>
      <c r="P308" s="397" t="s">
        <v>69</v>
      </c>
      <c r="Q308" s="398"/>
      <c r="R308" s="398"/>
      <c r="S308" s="398"/>
      <c r="T308" s="398"/>
      <c r="U308" s="398"/>
      <c r="V308" s="399"/>
      <c r="W308" s="37" t="s">
        <v>68</v>
      </c>
      <c r="X308" s="384">
        <f>IFERROR(SUM(X306:X306),"0")</f>
        <v>27</v>
      </c>
      <c r="Y308" s="384">
        <f>IFERROR(SUM(Y306:Y306),"0")</f>
        <v>27</v>
      </c>
      <c r="Z308" s="37"/>
      <c r="AA308" s="385"/>
      <c r="AB308" s="385"/>
      <c r="AC308" s="385"/>
    </row>
    <row r="309" spans="1:68" ht="14.25" hidden="1" customHeight="1" x14ac:dyDescent="0.25">
      <c r="A309" s="388" t="s">
        <v>71</v>
      </c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89"/>
      <c r="O309" s="389"/>
      <c r="P309" s="389"/>
      <c r="Q309" s="389"/>
      <c r="R309" s="389"/>
      <c r="S309" s="389"/>
      <c r="T309" s="389"/>
      <c r="U309" s="389"/>
      <c r="V309" s="389"/>
      <c r="W309" s="389"/>
      <c r="X309" s="389"/>
      <c r="Y309" s="389"/>
      <c r="Z309" s="389"/>
      <c r="AA309" s="375"/>
      <c r="AB309" s="375"/>
      <c r="AC309" s="375"/>
    </row>
    <row r="310" spans="1:68" ht="27" hidden="1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91"/>
      <c r="R310" s="391"/>
      <c r="S310" s="391"/>
      <c r="T310" s="392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127</v>
      </c>
      <c r="N311" s="33"/>
      <c r="O311" s="32">
        <v>45</v>
      </c>
      <c r="P311" s="57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91"/>
      <c r="R311" s="391"/>
      <c r="S311" s="391"/>
      <c r="T311" s="392"/>
      <c r="U311" s="34"/>
      <c r="V311" s="34"/>
      <c r="W311" s="35" t="s">
        <v>68</v>
      </c>
      <c r="X311" s="382">
        <v>525</v>
      </c>
      <c r="Y311" s="383">
        <f>IFERROR(IF(X311="",0,CEILING((X311/$H311),1)*$H311),"")</f>
        <v>525</v>
      </c>
      <c r="Z311" s="36">
        <f>IFERROR(IF(Y311=0,"",ROUNDUP(Y311/H311,0)*0.00753),"")</f>
        <v>1.8825000000000001</v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593</v>
      </c>
      <c r="BN311" s="64">
        <f>IFERROR(Y311*I311/H311,"0")</f>
        <v>593</v>
      </c>
      <c r="BO311" s="64">
        <f>IFERROR(1/J311*(X311/H311),"0")</f>
        <v>1.6025641025641024</v>
      </c>
      <c r="BP311" s="64">
        <f>IFERROR(1/J311*(Y311/H311),"0")</f>
        <v>1.6025641025641024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91"/>
      <c r="R312" s="391"/>
      <c r="S312" s="391"/>
      <c r="T312" s="392"/>
      <c r="U312" s="34"/>
      <c r="V312" s="34"/>
      <c r="W312" s="35" t="s">
        <v>68</v>
      </c>
      <c r="X312" s="382">
        <v>350</v>
      </c>
      <c r="Y312" s="383">
        <f>IFERROR(IF(X312="",0,CEILING((X312/$H312),1)*$H312),"")</f>
        <v>350.7</v>
      </c>
      <c r="Z312" s="36">
        <f>IFERROR(IF(Y312=0,"",ROUNDUP(Y312/H312,0)*0.00753),"")</f>
        <v>1.2575100000000001</v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393.33333333333331</v>
      </c>
      <c r="BN312" s="64">
        <f>IFERROR(Y312*I312/H312,"0")</f>
        <v>394.11999999999995</v>
      </c>
      <c r="BO312" s="64">
        <f>IFERROR(1/J312*(X312/H312),"0")</f>
        <v>1.0683760683760684</v>
      </c>
      <c r="BP312" s="64">
        <f>IFERROR(1/J312*(Y312/H312),"0")</f>
        <v>1.0705128205128205</v>
      </c>
    </row>
    <row r="313" spans="1:68" x14ac:dyDescent="0.2">
      <c r="A313" s="402"/>
      <c r="B313" s="389"/>
      <c r="C313" s="389"/>
      <c r="D313" s="389"/>
      <c r="E313" s="389"/>
      <c r="F313" s="389"/>
      <c r="G313" s="389"/>
      <c r="H313" s="389"/>
      <c r="I313" s="389"/>
      <c r="J313" s="389"/>
      <c r="K313" s="389"/>
      <c r="L313" s="389"/>
      <c r="M313" s="389"/>
      <c r="N313" s="389"/>
      <c r="O313" s="403"/>
      <c r="P313" s="397" t="s">
        <v>69</v>
      </c>
      <c r="Q313" s="398"/>
      <c r="R313" s="398"/>
      <c r="S313" s="398"/>
      <c r="T313" s="398"/>
      <c r="U313" s="398"/>
      <c r="V313" s="399"/>
      <c r="W313" s="37" t="s">
        <v>70</v>
      </c>
      <c r="X313" s="384">
        <f>IFERROR(X310/H310,"0")+IFERROR(X311/H311,"0")+IFERROR(X312/H312,"0")</f>
        <v>416.66666666666663</v>
      </c>
      <c r="Y313" s="384">
        <f>IFERROR(Y310/H310,"0")+IFERROR(Y311/H311,"0")+IFERROR(Y312/H312,"0")</f>
        <v>417</v>
      </c>
      <c r="Z313" s="384">
        <f>IFERROR(IF(Z310="",0,Z310),"0")+IFERROR(IF(Z311="",0,Z311),"0")+IFERROR(IF(Z312="",0,Z312),"0")</f>
        <v>3.1400100000000002</v>
      </c>
      <c r="AA313" s="385"/>
      <c r="AB313" s="385"/>
      <c r="AC313" s="385"/>
    </row>
    <row r="314" spans="1:68" x14ac:dyDescent="0.2">
      <c r="A314" s="389"/>
      <c r="B314" s="389"/>
      <c r="C314" s="389"/>
      <c r="D314" s="389"/>
      <c r="E314" s="389"/>
      <c r="F314" s="389"/>
      <c r="G314" s="389"/>
      <c r="H314" s="389"/>
      <c r="I314" s="389"/>
      <c r="J314" s="389"/>
      <c r="K314" s="389"/>
      <c r="L314" s="389"/>
      <c r="M314" s="389"/>
      <c r="N314" s="389"/>
      <c r="O314" s="403"/>
      <c r="P314" s="397" t="s">
        <v>69</v>
      </c>
      <c r="Q314" s="398"/>
      <c r="R314" s="398"/>
      <c r="S314" s="398"/>
      <c r="T314" s="398"/>
      <c r="U314" s="398"/>
      <c r="V314" s="399"/>
      <c r="W314" s="37" t="s">
        <v>68</v>
      </c>
      <c r="X314" s="384">
        <f>IFERROR(SUM(X310:X312),"0")</f>
        <v>875</v>
      </c>
      <c r="Y314" s="384">
        <f>IFERROR(SUM(Y310:Y312),"0")</f>
        <v>875.7</v>
      </c>
      <c r="Z314" s="37"/>
      <c r="AA314" s="385"/>
      <c r="AB314" s="385"/>
      <c r="AC314" s="385"/>
    </row>
    <row r="315" spans="1:68" ht="14.25" hidden="1" customHeight="1" x14ac:dyDescent="0.25">
      <c r="A315" s="388" t="s">
        <v>90</v>
      </c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89"/>
      <c r="O315" s="389"/>
      <c r="P315" s="389"/>
      <c r="Q315" s="389"/>
      <c r="R315" s="389"/>
      <c r="S315" s="389"/>
      <c r="T315" s="389"/>
      <c r="U315" s="389"/>
      <c r="V315" s="389"/>
      <c r="W315" s="389"/>
      <c r="X315" s="389"/>
      <c r="Y315" s="389"/>
      <c r="Z315" s="389"/>
      <c r="AA315" s="375"/>
      <c r="AB315" s="375"/>
      <c r="AC315" s="375"/>
    </row>
    <row r="316" spans="1:68" ht="27" hidden="1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3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91"/>
      <c r="R316" s="391"/>
      <c r="S316" s="391"/>
      <c r="T316" s="392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402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403"/>
      <c r="P317" s="397" t="s">
        <v>69</v>
      </c>
      <c r="Q317" s="398"/>
      <c r="R317" s="398"/>
      <c r="S317" s="398"/>
      <c r="T317" s="398"/>
      <c r="U317" s="398"/>
      <c r="V317" s="399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hidden="1" x14ac:dyDescent="0.2">
      <c r="A318" s="389"/>
      <c r="B318" s="389"/>
      <c r="C318" s="389"/>
      <c r="D318" s="389"/>
      <c r="E318" s="389"/>
      <c r="F318" s="389"/>
      <c r="G318" s="389"/>
      <c r="H318" s="389"/>
      <c r="I318" s="389"/>
      <c r="J318" s="389"/>
      <c r="K318" s="389"/>
      <c r="L318" s="389"/>
      <c r="M318" s="389"/>
      <c r="N318" s="389"/>
      <c r="O318" s="403"/>
      <c r="P318" s="397" t="s">
        <v>69</v>
      </c>
      <c r="Q318" s="398"/>
      <c r="R318" s="398"/>
      <c r="S318" s="398"/>
      <c r="T318" s="398"/>
      <c r="U318" s="398"/>
      <c r="V318" s="399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hidden="1" customHeight="1" x14ac:dyDescent="0.2">
      <c r="A319" s="460" t="s">
        <v>498</v>
      </c>
      <c r="B319" s="461"/>
      <c r="C319" s="461"/>
      <c r="D319" s="461"/>
      <c r="E319" s="461"/>
      <c r="F319" s="461"/>
      <c r="G319" s="461"/>
      <c r="H319" s="461"/>
      <c r="I319" s="461"/>
      <c r="J319" s="461"/>
      <c r="K319" s="461"/>
      <c r="L319" s="461"/>
      <c r="M319" s="461"/>
      <c r="N319" s="461"/>
      <c r="O319" s="461"/>
      <c r="P319" s="461"/>
      <c r="Q319" s="461"/>
      <c r="R319" s="461"/>
      <c r="S319" s="461"/>
      <c r="T319" s="461"/>
      <c r="U319" s="461"/>
      <c r="V319" s="461"/>
      <c r="W319" s="461"/>
      <c r="X319" s="461"/>
      <c r="Y319" s="461"/>
      <c r="Z319" s="461"/>
      <c r="AA319" s="48"/>
      <c r="AB319" s="48"/>
      <c r="AC319" s="48"/>
    </row>
    <row r="320" spans="1:68" ht="16.5" hidden="1" customHeight="1" x14ac:dyDescent="0.25">
      <c r="A320" s="415" t="s">
        <v>499</v>
      </c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89"/>
      <c r="O320" s="389"/>
      <c r="P320" s="389"/>
      <c r="Q320" s="389"/>
      <c r="R320" s="389"/>
      <c r="S320" s="389"/>
      <c r="T320" s="389"/>
      <c r="U320" s="389"/>
      <c r="V320" s="389"/>
      <c r="W320" s="389"/>
      <c r="X320" s="389"/>
      <c r="Y320" s="389"/>
      <c r="Z320" s="389"/>
      <c r="AA320" s="376"/>
      <c r="AB320" s="376"/>
      <c r="AC320" s="376"/>
    </row>
    <row r="321" spans="1:68" ht="14.25" hidden="1" customHeight="1" x14ac:dyDescent="0.25">
      <c r="A321" s="388" t="s">
        <v>112</v>
      </c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89"/>
      <c r="O321" s="389"/>
      <c r="P321" s="389"/>
      <c r="Q321" s="389"/>
      <c r="R321" s="389"/>
      <c r="S321" s="389"/>
      <c r="T321" s="389"/>
      <c r="U321" s="389"/>
      <c r="V321" s="389"/>
      <c r="W321" s="389"/>
      <c r="X321" s="389"/>
      <c r="Y321" s="389"/>
      <c r="Z321" s="389"/>
      <c r="AA321" s="375"/>
      <c r="AB321" s="375"/>
      <c r="AC321" s="375"/>
    </row>
    <row r="322" spans="1:68" ht="27" hidden="1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91"/>
      <c r="R322" s="391"/>
      <c r="S322" s="391"/>
      <c r="T322" s="392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hidden="1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91"/>
      <c r="R323" s="391"/>
      <c r="S323" s="391"/>
      <c r="T323" s="392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91"/>
      <c r="R324" s="391"/>
      <c r="S324" s="391"/>
      <c r="T324" s="392"/>
      <c r="U324" s="34"/>
      <c r="V324" s="34"/>
      <c r="W324" s="35" t="s">
        <v>68</v>
      </c>
      <c r="X324" s="382">
        <v>2500</v>
      </c>
      <c r="Y324" s="383">
        <f t="shared" si="59"/>
        <v>2505</v>
      </c>
      <c r="Z324" s="36">
        <f>IFERROR(IF(Y324=0,"",ROUNDUP(Y324/H324,0)*0.02175),"")</f>
        <v>3.6322499999999995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2580</v>
      </c>
      <c r="BN324" s="64">
        <f t="shared" si="61"/>
        <v>2585.1600000000003</v>
      </c>
      <c r="BO324" s="64">
        <f t="shared" si="62"/>
        <v>3.4722222222222219</v>
      </c>
      <c r="BP324" s="64">
        <f t="shared" si="63"/>
        <v>3.4791666666666665</v>
      </c>
    </row>
    <row r="325" spans="1:68" ht="27" hidden="1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91"/>
      <c r="R325" s="391"/>
      <c r="S325" s="391"/>
      <c r="T325" s="392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4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91"/>
      <c r="R326" s="391"/>
      <c r="S326" s="391"/>
      <c r="T326" s="392"/>
      <c r="U326" s="34"/>
      <c r="V326" s="34"/>
      <c r="W326" s="35" t="s">
        <v>68</v>
      </c>
      <c r="X326" s="382">
        <v>900</v>
      </c>
      <c r="Y326" s="383">
        <f t="shared" si="59"/>
        <v>900</v>
      </c>
      <c r="Z326" s="36">
        <f>IFERROR(IF(Y326=0,"",ROUNDUP(Y326/H326,0)*0.02175),"")</f>
        <v>1.3049999999999999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928.8</v>
      </c>
      <c r="BN326" s="64">
        <f t="shared" si="61"/>
        <v>928.8</v>
      </c>
      <c r="BO326" s="64">
        <f t="shared" si="62"/>
        <v>1.25</v>
      </c>
      <c r="BP326" s="64">
        <f t="shared" si="63"/>
        <v>1.25</v>
      </c>
    </row>
    <row r="327" spans="1:68" ht="27" hidden="1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6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91"/>
      <c r="R327" s="391"/>
      <c r="S327" s="391"/>
      <c r="T327" s="392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91"/>
      <c r="R328" s="391"/>
      <c r="S328" s="391"/>
      <c r="T328" s="392"/>
      <c r="U328" s="34"/>
      <c r="V328" s="34"/>
      <c r="W328" s="35" t="s">
        <v>68</v>
      </c>
      <c r="X328" s="382">
        <v>800</v>
      </c>
      <c r="Y328" s="383">
        <f t="shared" si="59"/>
        <v>810</v>
      </c>
      <c r="Z328" s="36">
        <f>IFERROR(IF(Y328=0,"",ROUNDUP(Y328/H328,0)*0.02175),"")</f>
        <v>1.1744999999999999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825.6</v>
      </c>
      <c r="BN328" s="64">
        <f t="shared" si="61"/>
        <v>835.92000000000007</v>
      </c>
      <c r="BO328" s="64">
        <f t="shared" si="62"/>
        <v>1.1111111111111112</v>
      </c>
      <c r="BP328" s="64">
        <f t="shared" si="63"/>
        <v>1.125</v>
      </c>
    </row>
    <row r="329" spans="1:68" ht="27" hidden="1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2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91"/>
      <c r="R329" s="391"/>
      <c r="S329" s="391"/>
      <c r="T329" s="392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hidden="1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3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91"/>
      <c r="R330" s="391"/>
      <c r="S330" s="391"/>
      <c r="T330" s="392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91"/>
      <c r="R331" s="391"/>
      <c r="S331" s="391"/>
      <c r="T331" s="392"/>
      <c r="U331" s="34"/>
      <c r="V331" s="34"/>
      <c r="W331" s="35" t="s">
        <v>68</v>
      </c>
      <c r="X331" s="382">
        <v>15</v>
      </c>
      <c r="Y331" s="383">
        <f t="shared" si="59"/>
        <v>15</v>
      </c>
      <c r="Z331" s="36">
        <f>IFERROR(IF(Y331=0,"",ROUNDUP(Y331/H331,0)*0.00937),"")</f>
        <v>2.811E-2</v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15.63</v>
      </c>
      <c r="BN331" s="64">
        <f t="shared" si="61"/>
        <v>15.63</v>
      </c>
      <c r="BO331" s="64">
        <f t="shared" si="62"/>
        <v>2.5000000000000001E-2</v>
      </c>
      <c r="BP331" s="64">
        <f t="shared" si="63"/>
        <v>2.5000000000000001E-2</v>
      </c>
    </row>
    <row r="332" spans="1:68" ht="27" hidden="1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91"/>
      <c r="R332" s="391"/>
      <c r="S332" s="391"/>
      <c r="T332" s="392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hidden="1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91"/>
      <c r="R333" s="391"/>
      <c r="S333" s="391"/>
      <c r="T333" s="392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402"/>
      <c r="B334" s="389"/>
      <c r="C334" s="389"/>
      <c r="D334" s="389"/>
      <c r="E334" s="389"/>
      <c r="F334" s="389"/>
      <c r="G334" s="389"/>
      <c r="H334" s="389"/>
      <c r="I334" s="389"/>
      <c r="J334" s="389"/>
      <c r="K334" s="389"/>
      <c r="L334" s="389"/>
      <c r="M334" s="389"/>
      <c r="N334" s="389"/>
      <c r="O334" s="403"/>
      <c r="P334" s="397" t="s">
        <v>69</v>
      </c>
      <c r="Q334" s="398"/>
      <c r="R334" s="398"/>
      <c r="S334" s="398"/>
      <c r="T334" s="398"/>
      <c r="U334" s="398"/>
      <c r="V334" s="399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283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284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6.1398599999999997</v>
      </c>
      <c r="AA334" s="385"/>
      <c r="AB334" s="385"/>
      <c r="AC334" s="385"/>
    </row>
    <row r="335" spans="1:68" x14ac:dyDescent="0.2">
      <c r="A335" s="389"/>
      <c r="B335" s="389"/>
      <c r="C335" s="389"/>
      <c r="D335" s="389"/>
      <c r="E335" s="389"/>
      <c r="F335" s="389"/>
      <c r="G335" s="389"/>
      <c r="H335" s="389"/>
      <c r="I335" s="389"/>
      <c r="J335" s="389"/>
      <c r="K335" s="389"/>
      <c r="L335" s="389"/>
      <c r="M335" s="389"/>
      <c r="N335" s="389"/>
      <c r="O335" s="403"/>
      <c r="P335" s="397" t="s">
        <v>69</v>
      </c>
      <c r="Q335" s="398"/>
      <c r="R335" s="398"/>
      <c r="S335" s="398"/>
      <c r="T335" s="398"/>
      <c r="U335" s="398"/>
      <c r="V335" s="399"/>
      <c r="W335" s="37" t="s">
        <v>68</v>
      </c>
      <c r="X335" s="384">
        <f>IFERROR(SUM(X322:X333),"0")</f>
        <v>4215</v>
      </c>
      <c r="Y335" s="384">
        <f>IFERROR(SUM(Y322:Y333),"0")</f>
        <v>4230</v>
      </c>
      <c r="Z335" s="37"/>
      <c r="AA335" s="385"/>
      <c r="AB335" s="385"/>
      <c r="AC335" s="385"/>
    </row>
    <row r="336" spans="1:68" ht="14.25" hidden="1" customHeight="1" x14ac:dyDescent="0.25">
      <c r="A336" s="388" t="s">
        <v>104</v>
      </c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89"/>
      <c r="O336" s="389"/>
      <c r="P336" s="389"/>
      <c r="Q336" s="389"/>
      <c r="R336" s="389"/>
      <c r="S336" s="389"/>
      <c r="T336" s="389"/>
      <c r="U336" s="389"/>
      <c r="V336" s="389"/>
      <c r="W336" s="389"/>
      <c r="X336" s="389"/>
      <c r="Y336" s="389"/>
      <c r="Z336" s="389"/>
      <c r="AA336" s="375"/>
      <c r="AB336" s="375"/>
      <c r="AC336" s="375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91"/>
      <c r="R337" s="391"/>
      <c r="S337" s="391"/>
      <c r="T337" s="392"/>
      <c r="U337" s="34"/>
      <c r="V337" s="34"/>
      <c r="W337" s="35" t="s">
        <v>68</v>
      </c>
      <c r="X337" s="382">
        <v>1900</v>
      </c>
      <c r="Y337" s="383">
        <f>IFERROR(IF(X337="",0,CEILING((X337/$H337),1)*$H337),"")</f>
        <v>1905</v>
      </c>
      <c r="Z337" s="36">
        <f>IFERROR(IF(Y337=0,"",ROUNDUP(Y337/H337,0)*0.02175),"")</f>
        <v>2.7622499999999999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1960.8</v>
      </c>
      <c r="BN337" s="64">
        <f>IFERROR(Y337*I337/H337,"0")</f>
        <v>1965.96</v>
      </c>
      <c r="BO337" s="64">
        <f>IFERROR(1/J337*(X337/H337),"0")</f>
        <v>2.6388888888888888</v>
      </c>
      <c r="BP337" s="64">
        <f>IFERROR(1/J337*(Y337/H337),"0")</f>
        <v>2.645833333333333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91"/>
      <c r="R338" s="391"/>
      <c r="S338" s="391"/>
      <c r="T338" s="392"/>
      <c r="U338" s="34"/>
      <c r="V338" s="34"/>
      <c r="W338" s="35" t="s">
        <v>68</v>
      </c>
      <c r="X338" s="382">
        <v>8</v>
      </c>
      <c r="Y338" s="383">
        <f>IFERROR(IF(X338="",0,CEILING((X338/$H338),1)*$H338),"")</f>
        <v>8</v>
      </c>
      <c r="Z338" s="36">
        <f>IFERROR(IF(Y338=0,"",ROUNDUP(Y338/H338,0)*0.00937),"")</f>
        <v>1.874E-2</v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8.48</v>
      </c>
      <c r="BN338" s="64">
        <f>IFERROR(Y338*I338/H338,"0")</f>
        <v>8.48</v>
      </c>
      <c r="BO338" s="64">
        <f>IFERROR(1/J338*(X338/H338),"0")</f>
        <v>1.6666666666666666E-2</v>
      </c>
      <c r="BP338" s="64">
        <f>IFERROR(1/J338*(Y338/H338),"0")</f>
        <v>1.6666666666666666E-2</v>
      </c>
    </row>
    <row r="339" spans="1:68" x14ac:dyDescent="0.2">
      <c r="A339" s="402"/>
      <c r="B339" s="389"/>
      <c r="C339" s="389"/>
      <c r="D339" s="389"/>
      <c r="E339" s="389"/>
      <c r="F339" s="389"/>
      <c r="G339" s="389"/>
      <c r="H339" s="389"/>
      <c r="I339" s="389"/>
      <c r="J339" s="389"/>
      <c r="K339" s="389"/>
      <c r="L339" s="389"/>
      <c r="M339" s="389"/>
      <c r="N339" s="389"/>
      <c r="O339" s="403"/>
      <c r="P339" s="397" t="s">
        <v>69</v>
      </c>
      <c r="Q339" s="398"/>
      <c r="R339" s="398"/>
      <c r="S339" s="398"/>
      <c r="T339" s="398"/>
      <c r="U339" s="398"/>
      <c r="V339" s="399"/>
      <c r="W339" s="37" t="s">
        <v>70</v>
      </c>
      <c r="X339" s="384">
        <f>IFERROR(X337/H337,"0")+IFERROR(X338/H338,"0")</f>
        <v>128.66666666666669</v>
      </c>
      <c r="Y339" s="384">
        <f>IFERROR(Y337/H337,"0")+IFERROR(Y338/H338,"0")</f>
        <v>129</v>
      </c>
      <c r="Z339" s="384">
        <f>IFERROR(IF(Z337="",0,Z337),"0")+IFERROR(IF(Z338="",0,Z338),"0")</f>
        <v>2.7809900000000001</v>
      </c>
      <c r="AA339" s="385"/>
      <c r="AB339" s="385"/>
      <c r="AC339" s="385"/>
    </row>
    <row r="340" spans="1:68" x14ac:dyDescent="0.2">
      <c r="A340" s="389"/>
      <c r="B340" s="389"/>
      <c r="C340" s="389"/>
      <c r="D340" s="389"/>
      <c r="E340" s="389"/>
      <c r="F340" s="389"/>
      <c r="G340" s="389"/>
      <c r="H340" s="389"/>
      <c r="I340" s="389"/>
      <c r="J340" s="389"/>
      <c r="K340" s="389"/>
      <c r="L340" s="389"/>
      <c r="M340" s="389"/>
      <c r="N340" s="389"/>
      <c r="O340" s="403"/>
      <c r="P340" s="397" t="s">
        <v>69</v>
      </c>
      <c r="Q340" s="398"/>
      <c r="R340" s="398"/>
      <c r="S340" s="398"/>
      <c r="T340" s="398"/>
      <c r="U340" s="398"/>
      <c r="V340" s="399"/>
      <c r="W340" s="37" t="s">
        <v>68</v>
      </c>
      <c r="X340" s="384">
        <f>IFERROR(SUM(X337:X338),"0")</f>
        <v>1908</v>
      </c>
      <c r="Y340" s="384">
        <f>IFERROR(SUM(Y337:Y338),"0")</f>
        <v>1913</v>
      </c>
      <c r="Z340" s="37"/>
      <c r="AA340" s="385"/>
      <c r="AB340" s="385"/>
      <c r="AC340" s="385"/>
    </row>
    <row r="341" spans="1:68" ht="14.25" hidden="1" customHeight="1" x14ac:dyDescent="0.25">
      <c r="A341" s="388" t="s">
        <v>71</v>
      </c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89"/>
      <c r="O341" s="389"/>
      <c r="P341" s="389"/>
      <c r="Q341" s="389"/>
      <c r="R341" s="389"/>
      <c r="S341" s="389"/>
      <c r="T341" s="389"/>
      <c r="U341" s="389"/>
      <c r="V341" s="389"/>
      <c r="W341" s="389"/>
      <c r="X341" s="389"/>
      <c r="Y341" s="389"/>
      <c r="Z341" s="389"/>
      <c r="AA341" s="375"/>
      <c r="AB341" s="375"/>
      <c r="AC341" s="375"/>
    </row>
    <row r="342" spans="1:68" ht="27" hidden="1" customHeight="1" x14ac:dyDescent="0.25">
      <c r="A342" s="54" t="s">
        <v>525</v>
      </c>
      <c r="B342" s="54" t="s">
        <v>526</v>
      </c>
      <c r="C342" s="31">
        <v>4301051639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67</v>
      </c>
      <c r="N342" s="33"/>
      <c r="O342" s="32">
        <v>40</v>
      </c>
      <c r="P342" s="72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2" s="391"/>
      <c r="R342" s="391"/>
      <c r="S342" s="391"/>
      <c r="T342" s="392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525</v>
      </c>
      <c r="B343" s="54" t="s">
        <v>527</v>
      </c>
      <c r="C343" s="31">
        <v>4301051560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127</v>
      </c>
      <c r="N343" s="33"/>
      <c r="O343" s="32">
        <v>40</v>
      </c>
      <c r="P343" s="65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3" s="391"/>
      <c r="R343" s="391"/>
      <c r="S343" s="391"/>
      <c r="T343" s="392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69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91"/>
      <c r="R344" s="391"/>
      <c r="S344" s="391"/>
      <c r="T344" s="392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402"/>
      <c r="B345" s="389"/>
      <c r="C345" s="389"/>
      <c r="D345" s="389"/>
      <c r="E345" s="389"/>
      <c r="F345" s="389"/>
      <c r="G345" s="389"/>
      <c r="H345" s="389"/>
      <c r="I345" s="389"/>
      <c r="J345" s="389"/>
      <c r="K345" s="389"/>
      <c r="L345" s="389"/>
      <c r="M345" s="389"/>
      <c r="N345" s="389"/>
      <c r="O345" s="403"/>
      <c r="P345" s="397" t="s">
        <v>69</v>
      </c>
      <c r="Q345" s="398"/>
      <c r="R345" s="398"/>
      <c r="S345" s="398"/>
      <c r="T345" s="398"/>
      <c r="U345" s="398"/>
      <c r="V345" s="399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hidden="1" x14ac:dyDescent="0.2">
      <c r="A346" s="389"/>
      <c r="B346" s="389"/>
      <c r="C346" s="389"/>
      <c r="D346" s="389"/>
      <c r="E346" s="389"/>
      <c r="F346" s="389"/>
      <c r="G346" s="389"/>
      <c r="H346" s="389"/>
      <c r="I346" s="389"/>
      <c r="J346" s="389"/>
      <c r="K346" s="389"/>
      <c r="L346" s="389"/>
      <c r="M346" s="389"/>
      <c r="N346" s="389"/>
      <c r="O346" s="403"/>
      <c r="P346" s="397" t="s">
        <v>69</v>
      </c>
      <c r="Q346" s="398"/>
      <c r="R346" s="398"/>
      <c r="S346" s="398"/>
      <c r="T346" s="398"/>
      <c r="U346" s="398"/>
      <c r="V346" s="399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hidden="1" customHeight="1" x14ac:dyDescent="0.25">
      <c r="A347" s="388" t="s">
        <v>237</v>
      </c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89"/>
      <c r="O347" s="389"/>
      <c r="P347" s="389"/>
      <c r="Q347" s="389"/>
      <c r="R347" s="389"/>
      <c r="S347" s="389"/>
      <c r="T347" s="389"/>
      <c r="U347" s="389"/>
      <c r="V347" s="389"/>
      <c r="W347" s="389"/>
      <c r="X347" s="389"/>
      <c r="Y347" s="389"/>
      <c r="Z347" s="389"/>
      <c r="AA347" s="375"/>
      <c r="AB347" s="375"/>
      <c r="AC347" s="375"/>
    </row>
    <row r="348" spans="1:68" ht="16.5" hidden="1" customHeight="1" x14ac:dyDescent="0.25">
      <c r="A348" s="54" t="s">
        <v>530</v>
      </c>
      <c r="B348" s="54" t="s">
        <v>531</v>
      </c>
      <c r="C348" s="31">
        <v>4301060345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8" s="391"/>
      <c r="R348" s="391"/>
      <c r="S348" s="391"/>
      <c r="T348" s="392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530</v>
      </c>
      <c r="B349" s="54" t="s">
        <v>532</v>
      </c>
      <c r="C349" s="31">
        <v>4301060314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9" s="391"/>
      <c r="R349" s="391"/>
      <c r="S349" s="391"/>
      <c r="T349" s="392"/>
      <c r="U349" s="34"/>
      <c r="V349" s="34"/>
      <c r="W349" s="35" t="s">
        <v>68</v>
      </c>
      <c r="X349" s="382">
        <v>20</v>
      </c>
      <c r="Y349" s="383">
        <f>IFERROR(IF(X349="",0,CEILING((X349/$H349),1)*$H349),"")</f>
        <v>23.4</v>
      </c>
      <c r="Z349" s="36">
        <f>IFERROR(IF(Y349=0,"",ROUNDUP(Y349/H349,0)*0.02175),"")</f>
        <v>6.5250000000000002E-2</v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21.446153846153852</v>
      </c>
      <c r="BN349" s="64">
        <f>IFERROR(Y349*I349/H349,"0")</f>
        <v>25.092000000000002</v>
      </c>
      <c r="BO349" s="64">
        <f>IFERROR(1/J349*(X349/H349),"0")</f>
        <v>4.5787545787545791E-2</v>
      </c>
      <c r="BP349" s="64">
        <f>IFERROR(1/J349*(Y349/H349),"0")</f>
        <v>5.3571428571428568E-2</v>
      </c>
    </row>
    <row r="350" spans="1:68" x14ac:dyDescent="0.2">
      <c r="A350" s="402"/>
      <c r="B350" s="389"/>
      <c r="C350" s="389"/>
      <c r="D350" s="389"/>
      <c r="E350" s="389"/>
      <c r="F350" s="389"/>
      <c r="G350" s="389"/>
      <c r="H350" s="389"/>
      <c r="I350" s="389"/>
      <c r="J350" s="389"/>
      <c r="K350" s="389"/>
      <c r="L350" s="389"/>
      <c r="M350" s="389"/>
      <c r="N350" s="389"/>
      <c r="O350" s="403"/>
      <c r="P350" s="397" t="s">
        <v>69</v>
      </c>
      <c r="Q350" s="398"/>
      <c r="R350" s="398"/>
      <c r="S350" s="398"/>
      <c r="T350" s="398"/>
      <c r="U350" s="398"/>
      <c r="V350" s="399"/>
      <c r="W350" s="37" t="s">
        <v>70</v>
      </c>
      <c r="X350" s="384">
        <f>IFERROR(X348/H348,"0")+IFERROR(X349/H349,"0")</f>
        <v>2.5641025641025643</v>
      </c>
      <c r="Y350" s="384">
        <f>IFERROR(Y348/H348,"0")+IFERROR(Y349/H349,"0")</f>
        <v>3</v>
      </c>
      <c r="Z350" s="384">
        <f>IFERROR(IF(Z348="",0,Z348),"0")+IFERROR(IF(Z349="",0,Z349),"0")</f>
        <v>6.5250000000000002E-2</v>
      </c>
      <c r="AA350" s="385"/>
      <c r="AB350" s="385"/>
      <c r="AC350" s="385"/>
    </row>
    <row r="351" spans="1:68" x14ac:dyDescent="0.2">
      <c r="A351" s="389"/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89"/>
      <c r="O351" s="403"/>
      <c r="P351" s="397" t="s">
        <v>69</v>
      </c>
      <c r="Q351" s="398"/>
      <c r="R351" s="398"/>
      <c r="S351" s="398"/>
      <c r="T351" s="398"/>
      <c r="U351" s="398"/>
      <c r="V351" s="399"/>
      <c r="W351" s="37" t="s">
        <v>68</v>
      </c>
      <c r="X351" s="384">
        <f>IFERROR(SUM(X348:X349),"0")</f>
        <v>20</v>
      </c>
      <c r="Y351" s="384">
        <f>IFERROR(SUM(Y348:Y349),"0")</f>
        <v>23.4</v>
      </c>
      <c r="Z351" s="37"/>
      <c r="AA351" s="385"/>
      <c r="AB351" s="385"/>
      <c r="AC351" s="385"/>
    </row>
    <row r="352" spans="1:68" ht="16.5" hidden="1" customHeight="1" x14ac:dyDescent="0.25">
      <c r="A352" s="415" t="s">
        <v>533</v>
      </c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89"/>
      <c r="O352" s="389"/>
      <c r="P352" s="389"/>
      <c r="Q352" s="389"/>
      <c r="R352" s="389"/>
      <c r="S352" s="389"/>
      <c r="T352" s="389"/>
      <c r="U352" s="389"/>
      <c r="V352" s="389"/>
      <c r="W352" s="389"/>
      <c r="X352" s="389"/>
      <c r="Y352" s="389"/>
      <c r="Z352" s="389"/>
      <c r="AA352" s="376"/>
      <c r="AB352" s="376"/>
      <c r="AC352" s="376"/>
    </row>
    <row r="353" spans="1:68" ht="14.25" hidden="1" customHeight="1" x14ac:dyDescent="0.25">
      <c r="A353" s="388" t="s">
        <v>112</v>
      </c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89"/>
      <c r="O353" s="389"/>
      <c r="P353" s="389"/>
      <c r="Q353" s="389"/>
      <c r="R353" s="389"/>
      <c r="S353" s="389"/>
      <c r="T353" s="389"/>
      <c r="U353" s="389"/>
      <c r="V353" s="389"/>
      <c r="W353" s="389"/>
      <c r="X353" s="389"/>
      <c r="Y353" s="389"/>
      <c r="Z353" s="389"/>
      <c r="AA353" s="375"/>
      <c r="AB353" s="375"/>
      <c r="AC353" s="375"/>
    </row>
    <row r="354" spans="1:68" ht="27" hidden="1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06" t="s">
        <v>536</v>
      </c>
      <c r="Q354" s="391"/>
      <c r="R354" s="391"/>
      <c r="S354" s="391"/>
      <c r="T354" s="392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402"/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403"/>
      <c r="P355" s="397" t="s">
        <v>69</v>
      </c>
      <c r="Q355" s="398"/>
      <c r="R355" s="398"/>
      <c r="S355" s="398"/>
      <c r="T355" s="398"/>
      <c r="U355" s="398"/>
      <c r="V355" s="399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hidden="1" x14ac:dyDescent="0.2">
      <c r="A356" s="389"/>
      <c r="B356" s="389"/>
      <c r="C356" s="389"/>
      <c r="D356" s="389"/>
      <c r="E356" s="389"/>
      <c r="F356" s="389"/>
      <c r="G356" s="389"/>
      <c r="H356" s="389"/>
      <c r="I356" s="389"/>
      <c r="J356" s="389"/>
      <c r="K356" s="389"/>
      <c r="L356" s="389"/>
      <c r="M356" s="389"/>
      <c r="N356" s="389"/>
      <c r="O356" s="403"/>
      <c r="P356" s="397" t="s">
        <v>69</v>
      </c>
      <c r="Q356" s="398"/>
      <c r="R356" s="398"/>
      <c r="S356" s="398"/>
      <c r="T356" s="398"/>
      <c r="U356" s="398"/>
      <c r="V356" s="399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hidden="1" customHeight="1" x14ac:dyDescent="0.25">
      <c r="A357" s="388" t="s">
        <v>63</v>
      </c>
      <c r="B357" s="389"/>
      <c r="C357" s="389"/>
      <c r="D357" s="389"/>
      <c r="E357" s="389"/>
      <c r="F357" s="389"/>
      <c r="G357" s="389"/>
      <c r="H357" s="389"/>
      <c r="I357" s="389"/>
      <c r="J357" s="389"/>
      <c r="K357" s="389"/>
      <c r="L357" s="389"/>
      <c r="M357" s="389"/>
      <c r="N357" s="389"/>
      <c r="O357" s="389"/>
      <c r="P357" s="389"/>
      <c r="Q357" s="389"/>
      <c r="R357" s="389"/>
      <c r="S357" s="389"/>
      <c r="T357" s="389"/>
      <c r="U357" s="389"/>
      <c r="V357" s="389"/>
      <c r="W357" s="389"/>
      <c r="X357" s="389"/>
      <c r="Y357" s="389"/>
      <c r="Z357" s="389"/>
      <c r="AA357" s="375"/>
      <c r="AB357" s="375"/>
      <c r="AC357" s="375"/>
    </row>
    <row r="358" spans="1:68" ht="27" hidden="1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91"/>
      <c r="R358" s="391"/>
      <c r="S358" s="391"/>
      <c r="T358" s="392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91"/>
      <c r="R359" s="391"/>
      <c r="S359" s="391"/>
      <c r="T359" s="392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91"/>
      <c r="R360" s="391"/>
      <c r="S360" s="391"/>
      <c r="T360" s="392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402"/>
      <c r="B361" s="389"/>
      <c r="C361" s="389"/>
      <c r="D361" s="389"/>
      <c r="E361" s="389"/>
      <c r="F361" s="389"/>
      <c r="G361" s="389"/>
      <c r="H361" s="389"/>
      <c r="I361" s="389"/>
      <c r="J361" s="389"/>
      <c r="K361" s="389"/>
      <c r="L361" s="389"/>
      <c r="M361" s="389"/>
      <c r="N361" s="389"/>
      <c r="O361" s="403"/>
      <c r="P361" s="397" t="s">
        <v>69</v>
      </c>
      <c r="Q361" s="398"/>
      <c r="R361" s="398"/>
      <c r="S361" s="398"/>
      <c r="T361" s="398"/>
      <c r="U361" s="398"/>
      <c r="V361" s="399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hidden="1" x14ac:dyDescent="0.2">
      <c r="A362" s="389"/>
      <c r="B362" s="389"/>
      <c r="C362" s="389"/>
      <c r="D362" s="389"/>
      <c r="E362" s="389"/>
      <c r="F362" s="389"/>
      <c r="G362" s="389"/>
      <c r="H362" s="389"/>
      <c r="I362" s="389"/>
      <c r="J362" s="389"/>
      <c r="K362" s="389"/>
      <c r="L362" s="389"/>
      <c r="M362" s="389"/>
      <c r="N362" s="389"/>
      <c r="O362" s="403"/>
      <c r="P362" s="397" t="s">
        <v>69</v>
      </c>
      <c r="Q362" s="398"/>
      <c r="R362" s="398"/>
      <c r="S362" s="398"/>
      <c r="T362" s="398"/>
      <c r="U362" s="398"/>
      <c r="V362" s="399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hidden="1" customHeight="1" x14ac:dyDescent="0.25">
      <c r="A363" s="388" t="s">
        <v>71</v>
      </c>
      <c r="B363" s="389"/>
      <c r="C363" s="389"/>
      <c r="D363" s="389"/>
      <c r="E363" s="389"/>
      <c r="F363" s="389"/>
      <c r="G363" s="389"/>
      <c r="H363" s="389"/>
      <c r="I363" s="389"/>
      <c r="J363" s="389"/>
      <c r="K363" s="389"/>
      <c r="L363" s="389"/>
      <c r="M363" s="389"/>
      <c r="N363" s="389"/>
      <c r="O363" s="389"/>
      <c r="P363" s="389"/>
      <c r="Q363" s="389"/>
      <c r="R363" s="389"/>
      <c r="S363" s="389"/>
      <c r="T363" s="389"/>
      <c r="U363" s="389"/>
      <c r="V363" s="389"/>
      <c r="W363" s="389"/>
      <c r="X363" s="389"/>
      <c r="Y363" s="389"/>
      <c r="Z363" s="389"/>
      <c r="AA363" s="375"/>
      <c r="AB363" s="375"/>
      <c r="AC363" s="375"/>
    </row>
    <row r="364" spans="1:68" ht="27" hidden="1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1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91"/>
      <c r="R364" s="391"/>
      <c r="S364" s="391"/>
      <c r="T364" s="392"/>
      <c r="U364" s="34"/>
      <c r="V364" s="34"/>
      <c r="W364" s="35" t="s">
        <v>68</v>
      </c>
      <c r="X364" s="382">
        <v>0</v>
      </c>
      <c r="Y364" s="383">
        <f>IFERROR(IF(X364="",0,CEILING((X364/$H364),1)*$H364),"")</f>
        <v>0</v>
      </c>
      <c r="Z364" s="36" t="str">
        <f>IFERROR(IF(Y364=0,"",ROUNDUP(Y364/H364,0)*0.02175),"")</f>
        <v/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91"/>
      <c r="R365" s="391"/>
      <c r="S365" s="391"/>
      <c r="T365" s="392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546</v>
      </c>
      <c r="B366" s="54" t="s">
        <v>547</v>
      </c>
      <c r="C366" s="31">
        <v>4301051634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6" s="391"/>
      <c r="R366" s="391"/>
      <c r="S366" s="391"/>
      <c r="T366" s="392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546</v>
      </c>
      <c r="B367" s="54" t="s">
        <v>548</v>
      </c>
      <c r="C367" s="31">
        <v>4301051297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7" s="391"/>
      <c r="R367" s="391"/>
      <c r="S367" s="391"/>
      <c r="T367" s="392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402"/>
      <c r="B369" s="389"/>
      <c r="C369" s="389"/>
      <c r="D369" s="389"/>
      <c r="E369" s="389"/>
      <c r="F369" s="389"/>
      <c r="G369" s="389"/>
      <c r="H369" s="389"/>
      <c r="I369" s="389"/>
      <c r="J369" s="389"/>
      <c r="K369" s="389"/>
      <c r="L369" s="389"/>
      <c r="M369" s="389"/>
      <c r="N369" s="389"/>
      <c r="O369" s="403"/>
      <c r="P369" s="397" t="s">
        <v>69</v>
      </c>
      <c r="Q369" s="398"/>
      <c r="R369" s="398"/>
      <c r="S369" s="398"/>
      <c r="T369" s="398"/>
      <c r="U369" s="398"/>
      <c r="V369" s="399"/>
      <c r="W369" s="37" t="s">
        <v>70</v>
      </c>
      <c r="X369" s="384">
        <f>IFERROR(X364/H364,"0")+IFERROR(X365/H365,"0")+IFERROR(X366/H366,"0")+IFERROR(X367/H367,"0")+IFERROR(X368/H368,"0")</f>
        <v>0</v>
      </c>
      <c r="Y369" s="384">
        <f>IFERROR(Y364/H364,"0")+IFERROR(Y365/H365,"0")+IFERROR(Y366/H366,"0")+IFERROR(Y367/H367,"0")+IFERROR(Y368/H368,"0")</f>
        <v>0</v>
      </c>
      <c r="Z369" s="384">
        <f>IFERROR(IF(Z364="",0,Z364),"0")+IFERROR(IF(Z365="",0,Z365),"0")+IFERROR(IF(Z366="",0,Z366),"0")+IFERROR(IF(Z367="",0,Z367),"0")+IFERROR(IF(Z368="",0,Z368),"0")</f>
        <v>0</v>
      </c>
      <c r="AA369" s="385"/>
      <c r="AB369" s="385"/>
      <c r="AC369" s="385"/>
    </row>
    <row r="370" spans="1:68" hidden="1" x14ac:dyDescent="0.2">
      <c r="A370" s="389"/>
      <c r="B370" s="389"/>
      <c r="C370" s="389"/>
      <c r="D370" s="389"/>
      <c r="E370" s="389"/>
      <c r="F370" s="389"/>
      <c r="G370" s="389"/>
      <c r="H370" s="389"/>
      <c r="I370" s="389"/>
      <c r="J370" s="389"/>
      <c r="K370" s="389"/>
      <c r="L370" s="389"/>
      <c r="M370" s="389"/>
      <c r="N370" s="389"/>
      <c r="O370" s="403"/>
      <c r="P370" s="397" t="s">
        <v>69</v>
      </c>
      <c r="Q370" s="398"/>
      <c r="R370" s="398"/>
      <c r="S370" s="398"/>
      <c r="T370" s="398"/>
      <c r="U370" s="398"/>
      <c r="V370" s="399"/>
      <c r="W370" s="37" t="s">
        <v>68</v>
      </c>
      <c r="X370" s="384">
        <f>IFERROR(SUM(X364:X368),"0")</f>
        <v>0</v>
      </c>
      <c r="Y370" s="384">
        <f>IFERROR(SUM(Y364:Y368),"0")</f>
        <v>0</v>
      </c>
      <c r="Z370" s="37"/>
      <c r="AA370" s="385"/>
      <c r="AB370" s="385"/>
      <c r="AC370" s="385"/>
    </row>
    <row r="371" spans="1:68" ht="14.25" hidden="1" customHeight="1" x14ac:dyDescent="0.25">
      <c r="A371" s="388" t="s">
        <v>237</v>
      </c>
      <c r="B371" s="389"/>
      <c r="C371" s="389"/>
      <c r="D371" s="389"/>
      <c r="E371" s="389"/>
      <c r="F371" s="389"/>
      <c r="G371" s="389"/>
      <c r="H371" s="389"/>
      <c r="I371" s="389"/>
      <c r="J371" s="389"/>
      <c r="K371" s="389"/>
      <c r="L371" s="389"/>
      <c r="M371" s="389"/>
      <c r="N371" s="389"/>
      <c r="O371" s="389"/>
      <c r="P371" s="389"/>
      <c r="Q371" s="389"/>
      <c r="R371" s="389"/>
      <c r="S371" s="389"/>
      <c r="T371" s="389"/>
      <c r="U371" s="389"/>
      <c r="V371" s="389"/>
      <c r="W371" s="389"/>
      <c r="X371" s="389"/>
      <c r="Y371" s="389"/>
      <c r="Z371" s="389"/>
      <c r="AA371" s="375"/>
      <c r="AB371" s="375"/>
      <c r="AC371" s="375"/>
    </row>
    <row r="372" spans="1:68" ht="27" hidden="1" customHeight="1" x14ac:dyDescent="0.25">
      <c r="A372" s="54" t="s">
        <v>551</v>
      </c>
      <c r="B372" s="54" t="s">
        <v>552</v>
      </c>
      <c r="C372" s="31">
        <v>4301060377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2" s="391"/>
      <c r="R372" s="391"/>
      <c r="S372" s="391"/>
      <c r="T372" s="392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551</v>
      </c>
      <c r="B373" s="54" t="s">
        <v>553</v>
      </c>
      <c r="C373" s="31">
        <v>4301060322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3" s="391"/>
      <c r="R373" s="391"/>
      <c r="S373" s="391"/>
      <c r="T373" s="392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402"/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403"/>
      <c r="P374" s="397" t="s">
        <v>69</v>
      </c>
      <c r="Q374" s="398"/>
      <c r="R374" s="398"/>
      <c r="S374" s="398"/>
      <c r="T374" s="398"/>
      <c r="U374" s="398"/>
      <c r="V374" s="399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hidden="1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89"/>
      <c r="N375" s="389"/>
      <c r="O375" s="403"/>
      <c r="P375" s="397" t="s">
        <v>69</v>
      </c>
      <c r="Q375" s="398"/>
      <c r="R375" s="398"/>
      <c r="S375" s="398"/>
      <c r="T375" s="398"/>
      <c r="U375" s="398"/>
      <c r="V375" s="399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hidden="1" customHeight="1" x14ac:dyDescent="0.2">
      <c r="A376" s="460" t="s">
        <v>554</v>
      </c>
      <c r="B376" s="461"/>
      <c r="C376" s="461"/>
      <c r="D376" s="461"/>
      <c r="E376" s="461"/>
      <c r="F376" s="461"/>
      <c r="G376" s="461"/>
      <c r="H376" s="461"/>
      <c r="I376" s="461"/>
      <c r="J376" s="461"/>
      <c r="K376" s="461"/>
      <c r="L376" s="461"/>
      <c r="M376" s="461"/>
      <c r="N376" s="461"/>
      <c r="O376" s="461"/>
      <c r="P376" s="461"/>
      <c r="Q376" s="461"/>
      <c r="R376" s="461"/>
      <c r="S376" s="461"/>
      <c r="T376" s="461"/>
      <c r="U376" s="461"/>
      <c r="V376" s="461"/>
      <c r="W376" s="461"/>
      <c r="X376" s="461"/>
      <c r="Y376" s="461"/>
      <c r="Z376" s="461"/>
      <c r="AA376" s="48"/>
      <c r="AB376" s="48"/>
      <c r="AC376" s="48"/>
    </row>
    <row r="377" spans="1:68" ht="16.5" hidden="1" customHeight="1" x14ac:dyDescent="0.25">
      <c r="A377" s="415" t="s">
        <v>555</v>
      </c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89"/>
      <c r="O377" s="389"/>
      <c r="P377" s="389"/>
      <c r="Q377" s="389"/>
      <c r="R377" s="389"/>
      <c r="S377" s="389"/>
      <c r="T377" s="389"/>
      <c r="U377" s="389"/>
      <c r="V377" s="389"/>
      <c r="W377" s="389"/>
      <c r="X377" s="389"/>
      <c r="Y377" s="389"/>
      <c r="Z377" s="389"/>
      <c r="AA377" s="376"/>
      <c r="AB377" s="376"/>
      <c r="AC377" s="376"/>
    </row>
    <row r="378" spans="1:68" ht="14.25" hidden="1" customHeight="1" x14ac:dyDescent="0.25">
      <c r="A378" s="388" t="s">
        <v>112</v>
      </c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89"/>
      <c r="O378" s="389"/>
      <c r="P378" s="389"/>
      <c r="Q378" s="389"/>
      <c r="R378" s="389"/>
      <c r="S378" s="389"/>
      <c r="T378" s="389"/>
      <c r="U378" s="389"/>
      <c r="V378" s="389"/>
      <c r="W378" s="389"/>
      <c r="X378" s="389"/>
      <c r="Y378" s="389"/>
      <c r="Z378" s="389"/>
      <c r="AA378" s="375"/>
      <c r="AB378" s="375"/>
      <c r="AC378" s="375"/>
    </row>
    <row r="379" spans="1:68" ht="27" hidden="1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91"/>
      <c r="R379" s="391"/>
      <c r="S379" s="391"/>
      <c r="T379" s="392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402"/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403"/>
      <c r="P380" s="397" t="s">
        <v>69</v>
      </c>
      <c r="Q380" s="398"/>
      <c r="R380" s="398"/>
      <c r="S380" s="398"/>
      <c r="T380" s="398"/>
      <c r="U380" s="398"/>
      <c r="V380" s="399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hidden="1" x14ac:dyDescent="0.2">
      <c r="A381" s="389"/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403"/>
      <c r="P381" s="397" t="s">
        <v>69</v>
      </c>
      <c r="Q381" s="398"/>
      <c r="R381" s="398"/>
      <c r="S381" s="398"/>
      <c r="T381" s="398"/>
      <c r="U381" s="398"/>
      <c r="V381" s="399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hidden="1" customHeight="1" x14ac:dyDescent="0.25">
      <c r="A382" s="388" t="s">
        <v>63</v>
      </c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89"/>
      <c r="N382" s="389"/>
      <c r="O382" s="389"/>
      <c r="P382" s="389"/>
      <c r="Q382" s="389"/>
      <c r="R382" s="389"/>
      <c r="S382" s="389"/>
      <c r="T382" s="389"/>
      <c r="U382" s="389"/>
      <c r="V382" s="389"/>
      <c r="W382" s="389"/>
      <c r="X382" s="389"/>
      <c r="Y382" s="389"/>
      <c r="Z382" s="389"/>
      <c r="AA382" s="375"/>
      <c r="AB382" s="375"/>
      <c r="AC382" s="375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91"/>
      <c r="R383" s="391"/>
      <c r="S383" s="391"/>
      <c r="T383" s="392"/>
      <c r="U383" s="34"/>
      <c r="V383" s="34"/>
      <c r="W383" s="35" t="s">
        <v>68</v>
      </c>
      <c r="X383" s="382">
        <v>90</v>
      </c>
      <c r="Y383" s="383">
        <f t="shared" ref="Y383:Y405" si="64">IFERROR(IF(X383="",0,CEILING((X383/$H383),1)*$H383),"")</f>
        <v>92.4</v>
      </c>
      <c r="Z383" s="36">
        <f t="shared" ref="Z383:Z389" si="65">IFERROR(IF(Y383=0,"",ROUNDUP(Y383/H383,0)*0.00753),"")</f>
        <v>0.16566</v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94.928571428571416</v>
      </c>
      <c r="BN383" s="64">
        <f t="shared" ref="BN383:BN405" si="67">IFERROR(Y383*I383/H383,"0")</f>
        <v>97.46</v>
      </c>
      <c r="BO383" s="64">
        <f t="shared" ref="BO383:BO405" si="68">IFERROR(1/J383*(X383/H383),"0")</f>
        <v>0.13736263736263735</v>
      </c>
      <c r="BP383" s="64">
        <f t="shared" ref="BP383:BP405" si="69">IFERROR(1/J383*(Y383/H383),"0")</f>
        <v>0.14102564102564102</v>
      </c>
    </row>
    <row r="384" spans="1:68" ht="27" hidden="1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390" t="s">
        <v>561</v>
      </c>
      <c r="Q384" s="391"/>
      <c r="R384" s="391"/>
      <c r="S384" s="391"/>
      <c r="T384" s="392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hidden="1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5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91"/>
      <c r="R385" s="391"/>
      <c r="S385" s="391"/>
      <c r="T385" s="392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hidden="1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55" t="s">
        <v>565</v>
      </c>
      <c r="Q386" s="391"/>
      <c r="R386" s="391"/>
      <c r="S386" s="391"/>
      <c r="T386" s="392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hidden="1" customHeight="1" x14ac:dyDescent="0.25">
      <c r="A387" s="54" t="s">
        <v>566</v>
      </c>
      <c r="B387" s="54" t="s">
        <v>567</v>
      </c>
      <c r="C387" s="31">
        <v>4301031356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7" t="s">
        <v>568</v>
      </c>
      <c r="Q387" s="391"/>
      <c r="R387" s="391"/>
      <c r="S387" s="391"/>
      <c r="T387" s="392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4301031325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6" t="s">
        <v>568</v>
      </c>
      <c r="Q388" s="391"/>
      <c r="R388" s="391"/>
      <c r="S388" s="391"/>
      <c r="T388" s="392"/>
      <c r="U388" s="34"/>
      <c r="V388" s="34"/>
      <c r="W388" s="35" t="s">
        <v>68</v>
      </c>
      <c r="X388" s="382">
        <v>70</v>
      </c>
      <c r="Y388" s="383">
        <f t="shared" si="64"/>
        <v>71.400000000000006</v>
      </c>
      <c r="Z388" s="36">
        <f t="shared" si="65"/>
        <v>0.12801000000000001</v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73.833333333333329</v>
      </c>
      <c r="BN388" s="64">
        <f t="shared" si="67"/>
        <v>75.31</v>
      </c>
      <c r="BO388" s="64">
        <f t="shared" si="68"/>
        <v>0.10683760683760682</v>
      </c>
      <c r="BP388" s="64">
        <f t="shared" si="69"/>
        <v>0.10897435897435898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5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91"/>
      <c r="R389" s="391"/>
      <c r="S389" s="391"/>
      <c r="T389" s="392"/>
      <c r="U389" s="34"/>
      <c r="V389" s="34"/>
      <c r="W389" s="35" t="s">
        <v>68</v>
      </c>
      <c r="X389" s="382">
        <v>70</v>
      </c>
      <c r="Y389" s="383">
        <f t="shared" si="64"/>
        <v>70.56</v>
      </c>
      <c r="Z389" s="36">
        <f t="shared" si="65"/>
        <v>0.31625999999999999</v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108.33333333333334</v>
      </c>
      <c r="BN389" s="64">
        <f t="shared" si="67"/>
        <v>109.20000000000002</v>
      </c>
      <c r="BO389" s="64">
        <f t="shared" si="68"/>
        <v>0.26709401709401709</v>
      </c>
      <c r="BP389" s="64">
        <f t="shared" si="69"/>
        <v>0.26923076923076922</v>
      </c>
    </row>
    <row r="390" spans="1:68" ht="27" hidden="1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91"/>
      <c r="R390" s="391"/>
      <c r="S390" s="391"/>
      <c r="T390" s="392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hidden="1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5" t="s">
        <v>575</v>
      </c>
      <c r="Q391" s="391"/>
      <c r="R391" s="391"/>
      <c r="S391" s="391"/>
      <c r="T391" s="392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5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91"/>
      <c r="R392" s="391"/>
      <c r="S392" s="391"/>
      <c r="T392" s="392"/>
      <c r="U392" s="34"/>
      <c r="V392" s="34"/>
      <c r="W392" s="35" t="s">
        <v>68</v>
      </c>
      <c r="X392" s="382">
        <v>70</v>
      </c>
      <c r="Y392" s="383">
        <f t="shared" si="64"/>
        <v>71.400000000000006</v>
      </c>
      <c r="Z392" s="36">
        <f t="shared" si="70"/>
        <v>0.17068</v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74.333333333333329</v>
      </c>
      <c r="BN392" s="64">
        <f t="shared" si="67"/>
        <v>75.820000000000007</v>
      </c>
      <c r="BO392" s="64">
        <f t="shared" si="68"/>
        <v>0.14245014245014245</v>
      </c>
      <c r="BP392" s="64">
        <f t="shared" si="69"/>
        <v>0.14529914529914531</v>
      </c>
    </row>
    <row r="393" spans="1:68" ht="27" hidden="1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8" t="s">
        <v>579</v>
      </c>
      <c r="Q393" s="391"/>
      <c r="R393" s="391"/>
      <c r="S393" s="391"/>
      <c r="T393" s="392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hidden="1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91"/>
      <c r="R394" s="391"/>
      <c r="S394" s="391"/>
      <c r="T394" s="392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hidden="1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35" t="s">
        <v>583</v>
      </c>
      <c r="Q395" s="391"/>
      <c r="R395" s="391"/>
      <c r="S395" s="391"/>
      <c r="T395" s="392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91"/>
      <c r="R396" s="391"/>
      <c r="S396" s="391"/>
      <c r="T396" s="392"/>
      <c r="U396" s="34"/>
      <c r="V396" s="34"/>
      <c r="W396" s="35" t="s">
        <v>68</v>
      </c>
      <c r="X396" s="382">
        <v>21</v>
      </c>
      <c r="Y396" s="383">
        <f t="shared" si="64"/>
        <v>21</v>
      </c>
      <c r="Z396" s="36">
        <f t="shared" si="70"/>
        <v>5.0200000000000002E-2</v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22.299999999999997</v>
      </c>
      <c r="BN396" s="64">
        <f t="shared" si="67"/>
        <v>22.299999999999997</v>
      </c>
      <c r="BO396" s="64">
        <f t="shared" si="68"/>
        <v>4.2735042735042736E-2</v>
      </c>
      <c r="BP396" s="64">
        <f t="shared" si="69"/>
        <v>4.2735042735042736E-2</v>
      </c>
    </row>
    <row r="397" spans="1:68" ht="37.5" hidden="1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8" t="s">
        <v>587</v>
      </c>
      <c r="Q397" s="391"/>
      <c r="R397" s="391"/>
      <c r="S397" s="391"/>
      <c r="T397" s="392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hidden="1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91"/>
      <c r="R398" s="391"/>
      <c r="S398" s="391"/>
      <c r="T398" s="392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hidden="1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87" t="s">
        <v>591</v>
      </c>
      <c r="Q399" s="391"/>
      <c r="R399" s="391"/>
      <c r="S399" s="391"/>
      <c r="T399" s="392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hidden="1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78" t="s">
        <v>594</v>
      </c>
      <c r="Q400" s="391"/>
      <c r="R400" s="391"/>
      <c r="S400" s="391"/>
      <c r="T400" s="392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91"/>
      <c r="R401" s="391"/>
      <c r="S401" s="391"/>
      <c r="T401" s="392"/>
      <c r="U401" s="34"/>
      <c r="V401" s="34"/>
      <c r="W401" s="35" t="s">
        <v>68</v>
      </c>
      <c r="X401" s="382">
        <v>52.5</v>
      </c>
      <c r="Y401" s="383">
        <f t="shared" si="64"/>
        <v>52.5</v>
      </c>
      <c r="Z401" s="36">
        <f t="shared" si="70"/>
        <v>0.1255</v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55.75</v>
      </c>
      <c r="BN401" s="64">
        <f t="shared" si="67"/>
        <v>55.75</v>
      </c>
      <c r="BO401" s="64">
        <f t="shared" si="68"/>
        <v>0.10683760683760685</v>
      </c>
      <c r="BP401" s="64">
        <f t="shared" si="69"/>
        <v>0.10683760683760685</v>
      </c>
    </row>
    <row r="402" spans="1:68" ht="27" hidden="1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1" t="s">
        <v>598</v>
      </c>
      <c r="Q402" s="391"/>
      <c r="R402" s="391"/>
      <c r="S402" s="391"/>
      <c r="T402" s="392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hidden="1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22" t="s">
        <v>598</v>
      </c>
      <c r="Q403" s="391"/>
      <c r="R403" s="391"/>
      <c r="S403" s="391"/>
      <c r="T403" s="392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hidden="1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91"/>
      <c r="R404" s="391"/>
      <c r="S404" s="391"/>
      <c r="T404" s="392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hidden="1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42" t="s">
        <v>603</v>
      </c>
      <c r="Q405" s="391"/>
      <c r="R405" s="391"/>
      <c r="S405" s="391"/>
      <c r="T405" s="392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402"/>
      <c r="B406" s="389"/>
      <c r="C406" s="389"/>
      <c r="D406" s="389"/>
      <c r="E406" s="389"/>
      <c r="F406" s="389"/>
      <c r="G406" s="389"/>
      <c r="H406" s="389"/>
      <c r="I406" s="389"/>
      <c r="J406" s="389"/>
      <c r="K406" s="389"/>
      <c r="L406" s="389"/>
      <c r="M406" s="389"/>
      <c r="N406" s="389"/>
      <c r="O406" s="403"/>
      <c r="P406" s="397" t="s">
        <v>69</v>
      </c>
      <c r="Q406" s="398"/>
      <c r="R406" s="398"/>
      <c r="S406" s="398"/>
      <c r="T406" s="398"/>
      <c r="U406" s="398"/>
      <c r="V406" s="399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148.09523809523807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150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0.95630999999999999</v>
      </c>
      <c r="AA406" s="385"/>
      <c r="AB406" s="385"/>
      <c r="AC406" s="385"/>
    </row>
    <row r="407" spans="1:68" x14ac:dyDescent="0.2">
      <c r="A407" s="389"/>
      <c r="B407" s="389"/>
      <c r="C407" s="389"/>
      <c r="D407" s="389"/>
      <c r="E407" s="389"/>
      <c r="F407" s="389"/>
      <c r="G407" s="389"/>
      <c r="H407" s="389"/>
      <c r="I407" s="389"/>
      <c r="J407" s="389"/>
      <c r="K407" s="389"/>
      <c r="L407" s="389"/>
      <c r="M407" s="389"/>
      <c r="N407" s="389"/>
      <c r="O407" s="403"/>
      <c r="P407" s="397" t="s">
        <v>69</v>
      </c>
      <c r="Q407" s="398"/>
      <c r="R407" s="398"/>
      <c r="S407" s="398"/>
      <c r="T407" s="398"/>
      <c r="U407" s="398"/>
      <c r="V407" s="399"/>
      <c r="W407" s="37" t="s">
        <v>68</v>
      </c>
      <c r="X407" s="384">
        <f>IFERROR(SUM(X383:X405),"0")</f>
        <v>373.5</v>
      </c>
      <c r="Y407" s="384">
        <f>IFERROR(SUM(Y383:Y405),"0")</f>
        <v>379.26</v>
      </c>
      <c r="Z407" s="37"/>
      <c r="AA407" s="385"/>
      <c r="AB407" s="385"/>
      <c r="AC407" s="385"/>
    </row>
    <row r="408" spans="1:68" ht="14.25" hidden="1" customHeight="1" x14ac:dyDescent="0.25">
      <c r="A408" s="388" t="s">
        <v>71</v>
      </c>
      <c r="B408" s="389"/>
      <c r="C408" s="389"/>
      <c r="D408" s="389"/>
      <c r="E408" s="389"/>
      <c r="F408" s="389"/>
      <c r="G408" s="389"/>
      <c r="H408" s="389"/>
      <c r="I408" s="389"/>
      <c r="J408" s="389"/>
      <c r="K408" s="389"/>
      <c r="L408" s="389"/>
      <c r="M408" s="389"/>
      <c r="N408" s="389"/>
      <c r="O408" s="389"/>
      <c r="P408" s="389"/>
      <c r="Q408" s="389"/>
      <c r="R408" s="389"/>
      <c r="S408" s="389"/>
      <c r="T408" s="389"/>
      <c r="U408" s="389"/>
      <c r="V408" s="389"/>
      <c r="W408" s="389"/>
      <c r="X408" s="389"/>
      <c r="Y408" s="389"/>
      <c r="Z408" s="389"/>
      <c r="AA408" s="375"/>
      <c r="AB408" s="375"/>
      <c r="AC408" s="375"/>
    </row>
    <row r="409" spans="1:68" ht="27" hidden="1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127</v>
      </c>
      <c r="N409" s="33"/>
      <c r="O409" s="32">
        <v>45</v>
      </c>
      <c r="P409" s="6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91"/>
      <c r="R409" s="391"/>
      <c r="S409" s="391"/>
      <c r="T409" s="392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127</v>
      </c>
      <c r="N410" s="33"/>
      <c r="O410" s="32">
        <v>45</v>
      </c>
      <c r="P410" s="7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91"/>
      <c r="R410" s="391"/>
      <c r="S410" s="391"/>
      <c r="T410" s="392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2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89"/>
      <c r="O411" s="403"/>
      <c r="P411" s="397" t="s">
        <v>69</v>
      </c>
      <c r="Q411" s="398"/>
      <c r="R411" s="398"/>
      <c r="S411" s="398"/>
      <c r="T411" s="398"/>
      <c r="U411" s="398"/>
      <c r="V411" s="399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hidden="1" x14ac:dyDescent="0.2">
      <c r="A412" s="389"/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403"/>
      <c r="P412" s="397" t="s">
        <v>69</v>
      </c>
      <c r="Q412" s="398"/>
      <c r="R412" s="398"/>
      <c r="S412" s="398"/>
      <c r="T412" s="398"/>
      <c r="U412" s="398"/>
      <c r="V412" s="399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hidden="1" customHeight="1" x14ac:dyDescent="0.25">
      <c r="A413" s="388" t="s">
        <v>90</v>
      </c>
      <c r="B413" s="389"/>
      <c r="C413" s="389"/>
      <c r="D413" s="389"/>
      <c r="E413" s="389"/>
      <c r="F413" s="389"/>
      <c r="G413" s="389"/>
      <c r="H413" s="389"/>
      <c r="I413" s="389"/>
      <c r="J413" s="389"/>
      <c r="K413" s="389"/>
      <c r="L413" s="389"/>
      <c r="M413" s="389"/>
      <c r="N413" s="389"/>
      <c r="O413" s="389"/>
      <c r="P413" s="389"/>
      <c r="Q413" s="389"/>
      <c r="R413" s="389"/>
      <c r="S413" s="389"/>
      <c r="T413" s="389"/>
      <c r="U413" s="389"/>
      <c r="V413" s="389"/>
      <c r="W413" s="389"/>
      <c r="X413" s="389"/>
      <c r="Y413" s="389"/>
      <c r="Z413" s="389"/>
      <c r="AA413" s="375"/>
      <c r="AB413" s="375"/>
      <c r="AC413" s="375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2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91"/>
      <c r="R414" s="391"/>
      <c r="S414" s="391"/>
      <c r="T414" s="392"/>
      <c r="U414" s="34"/>
      <c r="V414" s="34"/>
      <c r="W414" s="35" t="s">
        <v>68</v>
      </c>
      <c r="X414" s="382">
        <v>3.6</v>
      </c>
      <c r="Y414" s="383">
        <f>IFERROR(IF(X414="",0,CEILING((X414/$H414),1)*$H414),"")</f>
        <v>3.5999999999999996</v>
      </c>
      <c r="Z414" s="36">
        <f>IFERROR(IF(Y414=0,"",ROUNDUP(Y414/H414,0)*0.00627),"")</f>
        <v>1.881E-2</v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5.4</v>
      </c>
      <c r="BN414" s="64">
        <f>IFERROR(Y414*I414/H414,"0")</f>
        <v>5.3999999999999995</v>
      </c>
      <c r="BO414" s="64">
        <f>IFERROR(1/J414*(X414/H414),"0")</f>
        <v>1.4999999999999999E-2</v>
      </c>
      <c r="BP414" s="64">
        <f>IFERROR(1/J414*(Y414/H414),"0")</f>
        <v>1.4999999999999999E-2</v>
      </c>
    </row>
    <row r="415" spans="1:68" ht="27" hidden="1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69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91"/>
      <c r="R415" s="391"/>
      <c r="S415" s="391"/>
      <c r="T415" s="392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2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91"/>
      <c r="R416" s="391"/>
      <c r="S416" s="391"/>
      <c r="T416" s="392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402"/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403"/>
      <c r="P417" s="397" t="s">
        <v>69</v>
      </c>
      <c r="Q417" s="398"/>
      <c r="R417" s="398"/>
      <c r="S417" s="398"/>
      <c r="T417" s="398"/>
      <c r="U417" s="398"/>
      <c r="V417" s="399"/>
      <c r="W417" s="37" t="s">
        <v>70</v>
      </c>
      <c r="X417" s="384">
        <f>IFERROR(X414/H414,"0")+IFERROR(X415/H415,"0")+IFERROR(X416/H416,"0")</f>
        <v>3</v>
      </c>
      <c r="Y417" s="384">
        <f>IFERROR(Y414/H414,"0")+IFERROR(Y415/H415,"0")+IFERROR(Y416/H416,"0")</f>
        <v>3</v>
      </c>
      <c r="Z417" s="384">
        <f>IFERROR(IF(Z414="",0,Z414),"0")+IFERROR(IF(Z415="",0,Z415),"0")+IFERROR(IF(Z416="",0,Z416),"0")</f>
        <v>1.881E-2</v>
      </c>
      <c r="AA417" s="385"/>
      <c r="AB417" s="385"/>
      <c r="AC417" s="385"/>
    </row>
    <row r="418" spans="1:68" x14ac:dyDescent="0.2">
      <c r="A418" s="389"/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89"/>
      <c r="O418" s="403"/>
      <c r="P418" s="397" t="s">
        <v>69</v>
      </c>
      <c r="Q418" s="398"/>
      <c r="R418" s="398"/>
      <c r="S418" s="398"/>
      <c r="T418" s="398"/>
      <c r="U418" s="398"/>
      <c r="V418" s="399"/>
      <c r="W418" s="37" t="s">
        <v>68</v>
      </c>
      <c r="X418" s="384">
        <f>IFERROR(SUM(X414:X416),"0")</f>
        <v>3.6</v>
      </c>
      <c r="Y418" s="384">
        <f>IFERROR(SUM(Y414:Y416),"0")</f>
        <v>3.5999999999999996</v>
      </c>
      <c r="Z418" s="37"/>
      <c r="AA418" s="385"/>
      <c r="AB418" s="385"/>
      <c r="AC418" s="385"/>
    </row>
    <row r="419" spans="1:68" ht="16.5" hidden="1" customHeight="1" x14ac:dyDescent="0.25">
      <c r="A419" s="415" t="s">
        <v>616</v>
      </c>
      <c r="B419" s="389"/>
      <c r="C419" s="389"/>
      <c r="D419" s="389"/>
      <c r="E419" s="389"/>
      <c r="F419" s="389"/>
      <c r="G419" s="389"/>
      <c r="H419" s="389"/>
      <c r="I419" s="389"/>
      <c r="J419" s="389"/>
      <c r="K419" s="389"/>
      <c r="L419" s="389"/>
      <c r="M419" s="389"/>
      <c r="N419" s="389"/>
      <c r="O419" s="389"/>
      <c r="P419" s="389"/>
      <c r="Q419" s="389"/>
      <c r="R419" s="389"/>
      <c r="S419" s="389"/>
      <c r="T419" s="389"/>
      <c r="U419" s="389"/>
      <c r="V419" s="389"/>
      <c r="W419" s="389"/>
      <c r="X419" s="389"/>
      <c r="Y419" s="389"/>
      <c r="Z419" s="389"/>
      <c r="AA419" s="376"/>
      <c r="AB419" s="376"/>
      <c r="AC419" s="376"/>
    </row>
    <row r="420" spans="1:68" ht="14.25" hidden="1" customHeight="1" x14ac:dyDescent="0.25">
      <c r="A420" s="388" t="s">
        <v>104</v>
      </c>
      <c r="B420" s="389"/>
      <c r="C420" s="389"/>
      <c r="D420" s="389"/>
      <c r="E420" s="389"/>
      <c r="F420" s="389"/>
      <c r="G420" s="389"/>
      <c r="H420" s="389"/>
      <c r="I420" s="389"/>
      <c r="J420" s="389"/>
      <c r="K420" s="389"/>
      <c r="L420" s="389"/>
      <c r="M420" s="389"/>
      <c r="N420" s="389"/>
      <c r="O420" s="389"/>
      <c r="P420" s="389"/>
      <c r="Q420" s="389"/>
      <c r="R420" s="389"/>
      <c r="S420" s="389"/>
      <c r="T420" s="389"/>
      <c r="U420" s="389"/>
      <c r="V420" s="389"/>
      <c r="W420" s="389"/>
      <c r="X420" s="389"/>
      <c r="Y420" s="389"/>
      <c r="Z420" s="389"/>
      <c r="AA420" s="375"/>
      <c r="AB420" s="375"/>
      <c r="AC420" s="375"/>
    </row>
    <row r="421" spans="1:68" ht="27" hidden="1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7" t="s">
        <v>619</v>
      </c>
      <c r="Q421" s="391"/>
      <c r="R421" s="391"/>
      <c r="S421" s="391"/>
      <c r="T421" s="392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402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89"/>
      <c r="O422" s="403"/>
      <c r="P422" s="397" t="s">
        <v>69</v>
      </c>
      <c r="Q422" s="398"/>
      <c r="R422" s="398"/>
      <c r="S422" s="398"/>
      <c r="T422" s="398"/>
      <c r="U422" s="398"/>
      <c r="V422" s="399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hidden="1" x14ac:dyDescent="0.2">
      <c r="A423" s="389"/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403"/>
      <c r="P423" s="397" t="s">
        <v>69</v>
      </c>
      <c r="Q423" s="398"/>
      <c r="R423" s="398"/>
      <c r="S423" s="398"/>
      <c r="T423" s="398"/>
      <c r="U423" s="398"/>
      <c r="V423" s="399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hidden="1" customHeight="1" x14ac:dyDescent="0.25">
      <c r="A424" s="388" t="s">
        <v>63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89"/>
      <c r="AA424" s="375"/>
      <c r="AB424" s="375"/>
      <c r="AC424" s="375"/>
    </row>
    <row r="425" spans="1:68" ht="27" hidden="1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91"/>
      <c r="R425" s="391"/>
      <c r="S425" s="391"/>
      <c r="T425" s="392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500" t="s">
        <v>623</v>
      </c>
      <c r="Q426" s="391"/>
      <c r="R426" s="391"/>
      <c r="S426" s="391"/>
      <c r="T426" s="392"/>
      <c r="U426" s="34"/>
      <c r="V426" s="34"/>
      <c r="W426" s="35" t="s">
        <v>68</v>
      </c>
      <c r="X426" s="382">
        <v>50</v>
      </c>
      <c r="Y426" s="383">
        <f t="shared" si="71"/>
        <v>50.400000000000006</v>
      </c>
      <c r="Z426" s="36">
        <f>IFERROR(IF(Y426=0,"",ROUNDUP(Y426/H426,0)*0.00753),"")</f>
        <v>9.0359999999999996E-2</v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52.738095238095234</v>
      </c>
      <c r="BN426" s="64">
        <f t="shared" si="73"/>
        <v>53.160000000000004</v>
      </c>
      <c r="BO426" s="64">
        <f t="shared" si="74"/>
        <v>7.6312576312576319E-2</v>
      </c>
      <c r="BP426" s="64">
        <f t="shared" si="75"/>
        <v>7.6923076923076927E-2</v>
      </c>
    </row>
    <row r="427" spans="1:68" ht="27" hidden="1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628" t="s">
        <v>626</v>
      </c>
      <c r="Q427" s="391"/>
      <c r="R427" s="391"/>
      <c r="S427" s="391"/>
      <c r="T427" s="392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hidden="1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50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91"/>
      <c r="R428" s="391"/>
      <c r="S428" s="391"/>
      <c r="T428" s="392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hidden="1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07" t="s">
        <v>630</v>
      </c>
      <c r="Q429" s="391"/>
      <c r="R429" s="391"/>
      <c r="S429" s="391"/>
      <c r="T429" s="392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2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82">
        <v>21</v>
      </c>
      <c r="Y430" s="383">
        <f t="shared" si="71"/>
        <v>21</v>
      </c>
      <c r="Z430" s="36">
        <f>IFERROR(IF(Y430=0,"",ROUNDUP(Y430/H430,0)*0.00502),"")</f>
        <v>5.0200000000000002E-2</v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22.299999999999997</v>
      </c>
      <c r="BN430" s="64">
        <f t="shared" si="73"/>
        <v>22.299999999999997</v>
      </c>
      <c r="BO430" s="64">
        <f t="shared" si="74"/>
        <v>4.2735042735042736E-2</v>
      </c>
      <c r="BP430" s="64">
        <f t="shared" si="75"/>
        <v>4.2735042735042736E-2</v>
      </c>
    </row>
    <row r="431" spans="1:68" ht="27" hidden="1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495" t="s">
        <v>634</v>
      </c>
      <c r="Q431" s="391"/>
      <c r="R431" s="391"/>
      <c r="S431" s="391"/>
      <c r="T431" s="392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402"/>
      <c r="B432" s="389"/>
      <c r="C432" s="389"/>
      <c r="D432" s="389"/>
      <c r="E432" s="389"/>
      <c r="F432" s="389"/>
      <c r="G432" s="389"/>
      <c r="H432" s="389"/>
      <c r="I432" s="389"/>
      <c r="J432" s="389"/>
      <c r="K432" s="389"/>
      <c r="L432" s="389"/>
      <c r="M432" s="389"/>
      <c r="N432" s="389"/>
      <c r="O432" s="403"/>
      <c r="P432" s="397" t="s">
        <v>69</v>
      </c>
      <c r="Q432" s="398"/>
      <c r="R432" s="398"/>
      <c r="S432" s="398"/>
      <c r="T432" s="398"/>
      <c r="U432" s="398"/>
      <c r="V432" s="399"/>
      <c r="W432" s="37" t="s">
        <v>70</v>
      </c>
      <c r="X432" s="384">
        <f>IFERROR(X425/H425,"0")+IFERROR(X426/H426,"0")+IFERROR(X427/H427,"0")+IFERROR(X428/H428,"0")+IFERROR(X429/H429,"0")+IFERROR(X430/H430,"0")+IFERROR(X431/H431,"0")</f>
        <v>21.904761904761905</v>
      </c>
      <c r="Y432" s="384">
        <f>IFERROR(Y425/H425,"0")+IFERROR(Y426/H426,"0")+IFERROR(Y427/H427,"0")+IFERROR(Y428/H428,"0")+IFERROR(Y429/H429,"0")+IFERROR(Y430/H430,"0")+IFERROR(Y431/H431,"0")</f>
        <v>22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0.14055999999999999</v>
      </c>
      <c r="AA432" s="385"/>
      <c r="AB432" s="385"/>
      <c r="AC432" s="385"/>
    </row>
    <row r="433" spans="1:68" x14ac:dyDescent="0.2">
      <c r="A433" s="389"/>
      <c r="B433" s="389"/>
      <c r="C433" s="389"/>
      <c r="D433" s="389"/>
      <c r="E433" s="389"/>
      <c r="F433" s="389"/>
      <c r="G433" s="389"/>
      <c r="H433" s="389"/>
      <c r="I433" s="389"/>
      <c r="J433" s="389"/>
      <c r="K433" s="389"/>
      <c r="L433" s="389"/>
      <c r="M433" s="389"/>
      <c r="N433" s="389"/>
      <c r="O433" s="403"/>
      <c r="P433" s="397" t="s">
        <v>69</v>
      </c>
      <c r="Q433" s="398"/>
      <c r="R433" s="398"/>
      <c r="S433" s="398"/>
      <c r="T433" s="398"/>
      <c r="U433" s="398"/>
      <c r="V433" s="399"/>
      <c r="W433" s="37" t="s">
        <v>68</v>
      </c>
      <c r="X433" s="384">
        <f>IFERROR(SUM(X425:X431),"0")</f>
        <v>71</v>
      </c>
      <c r="Y433" s="384">
        <f>IFERROR(SUM(Y425:Y431),"0")</f>
        <v>71.400000000000006</v>
      </c>
      <c r="Z433" s="37"/>
      <c r="AA433" s="385"/>
      <c r="AB433" s="385"/>
      <c r="AC433" s="385"/>
    </row>
    <row r="434" spans="1:68" ht="14.25" hidden="1" customHeight="1" x14ac:dyDescent="0.25">
      <c r="A434" s="388" t="s">
        <v>90</v>
      </c>
      <c r="B434" s="389"/>
      <c r="C434" s="389"/>
      <c r="D434" s="389"/>
      <c r="E434" s="389"/>
      <c r="F434" s="389"/>
      <c r="G434" s="389"/>
      <c r="H434" s="389"/>
      <c r="I434" s="389"/>
      <c r="J434" s="389"/>
      <c r="K434" s="389"/>
      <c r="L434" s="389"/>
      <c r="M434" s="389"/>
      <c r="N434" s="389"/>
      <c r="O434" s="389"/>
      <c r="P434" s="389"/>
      <c r="Q434" s="389"/>
      <c r="R434" s="389"/>
      <c r="S434" s="389"/>
      <c r="T434" s="389"/>
      <c r="U434" s="389"/>
      <c r="V434" s="389"/>
      <c r="W434" s="389"/>
      <c r="X434" s="389"/>
      <c r="Y434" s="389"/>
      <c r="Z434" s="389"/>
      <c r="AA434" s="375"/>
      <c r="AB434" s="375"/>
      <c r="AC434" s="375"/>
    </row>
    <row r="435" spans="1:68" ht="27" hidden="1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91"/>
      <c r="R435" s="391"/>
      <c r="S435" s="391"/>
      <c r="T435" s="392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402"/>
      <c r="B436" s="389"/>
      <c r="C436" s="389"/>
      <c r="D436" s="389"/>
      <c r="E436" s="389"/>
      <c r="F436" s="389"/>
      <c r="G436" s="389"/>
      <c r="H436" s="389"/>
      <c r="I436" s="389"/>
      <c r="J436" s="389"/>
      <c r="K436" s="389"/>
      <c r="L436" s="389"/>
      <c r="M436" s="389"/>
      <c r="N436" s="389"/>
      <c r="O436" s="403"/>
      <c r="P436" s="397" t="s">
        <v>69</v>
      </c>
      <c r="Q436" s="398"/>
      <c r="R436" s="398"/>
      <c r="S436" s="398"/>
      <c r="T436" s="398"/>
      <c r="U436" s="398"/>
      <c r="V436" s="399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hidden="1" x14ac:dyDescent="0.2">
      <c r="A437" s="389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89"/>
      <c r="O437" s="403"/>
      <c r="P437" s="397" t="s">
        <v>69</v>
      </c>
      <c r="Q437" s="398"/>
      <c r="R437" s="398"/>
      <c r="S437" s="398"/>
      <c r="T437" s="398"/>
      <c r="U437" s="398"/>
      <c r="V437" s="399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hidden="1" customHeight="1" x14ac:dyDescent="0.25">
      <c r="A438" s="388" t="s">
        <v>99</v>
      </c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89"/>
      <c r="O438" s="389"/>
      <c r="P438" s="389"/>
      <c r="Q438" s="389"/>
      <c r="R438" s="389"/>
      <c r="S438" s="389"/>
      <c r="T438" s="389"/>
      <c r="U438" s="389"/>
      <c r="V438" s="389"/>
      <c r="W438" s="389"/>
      <c r="X438" s="389"/>
      <c r="Y438" s="389"/>
      <c r="Z438" s="389"/>
      <c r="AA438" s="375"/>
      <c r="AB438" s="375"/>
      <c r="AC438" s="375"/>
    </row>
    <row r="439" spans="1:68" ht="27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6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82">
        <v>5.5</v>
      </c>
      <c r="Y439" s="383">
        <f>IFERROR(IF(X439="",0,CEILING((X439/$H439),1)*$H439),"")</f>
        <v>6.6000000000000005</v>
      </c>
      <c r="Z439" s="36">
        <f>IFERROR(IF(Y439=0,"",ROUNDUP(Y439/H439,0)*0.00627),"")</f>
        <v>3.1350000000000003E-2</v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7.833333333333333</v>
      </c>
      <c r="BN439" s="64">
        <f>IFERROR(Y439*I439/H439,"0")</f>
        <v>9.3999999999999986</v>
      </c>
      <c r="BO439" s="64">
        <f>IFERROR(1/J439*(X439/H439),"0")</f>
        <v>2.0833333333333332E-2</v>
      </c>
      <c r="BP439" s="64">
        <f>IFERROR(1/J439*(Y439/H439),"0")</f>
        <v>2.5000000000000001E-2</v>
      </c>
    </row>
    <row r="440" spans="1:68" x14ac:dyDescent="0.2">
      <c r="A440" s="402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89"/>
      <c r="O440" s="403"/>
      <c r="P440" s="397" t="s">
        <v>69</v>
      </c>
      <c r="Q440" s="398"/>
      <c r="R440" s="398"/>
      <c r="S440" s="398"/>
      <c r="T440" s="398"/>
      <c r="U440" s="398"/>
      <c r="V440" s="399"/>
      <c r="W440" s="37" t="s">
        <v>70</v>
      </c>
      <c r="X440" s="384">
        <f>IFERROR(X439/H439,"0")</f>
        <v>4.1666666666666661</v>
      </c>
      <c r="Y440" s="384">
        <f>IFERROR(Y439/H439,"0")</f>
        <v>5</v>
      </c>
      <c r="Z440" s="384">
        <f>IFERROR(IF(Z439="",0,Z439),"0")</f>
        <v>3.1350000000000003E-2</v>
      </c>
      <c r="AA440" s="385"/>
      <c r="AB440" s="385"/>
      <c r="AC440" s="385"/>
    </row>
    <row r="441" spans="1:68" x14ac:dyDescent="0.2">
      <c r="A441" s="389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89"/>
      <c r="O441" s="403"/>
      <c r="P441" s="397" t="s">
        <v>69</v>
      </c>
      <c r="Q441" s="398"/>
      <c r="R441" s="398"/>
      <c r="S441" s="398"/>
      <c r="T441" s="398"/>
      <c r="U441" s="398"/>
      <c r="V441" s="399"/>
      <c r="W441" s="37" t="s">
        <v>68</v>
      </c>
      <c r="X441" s="384">
        <f>IFERROR(SUM(X439:X439),"0")</f>
        <v>5.5</v>
      </c>
      <c r="Y441" s="384">
        <f>IFERROR(SUM(Y439:Y439),"0")</f>
        <v>6.6000000000000005</v>
      </c>
      <c r="Z441" s="37"/>
      <c r="AA441" s="385"/>
      <c r="AB441" s="385"/>
      <c r="AC441" s="385"/>
    </row>
    <row r="442" spans="1:68" ht="14.25" hidden="1" customHeight="1" x14ac:dyDescent="0.25">
      <c r="A442" s="388" t="s">
        <v>639</v>
      </c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89"/>
      <c r="O442" s="389"/>
      <c r="P442" s="389"/>
      <c r="Q442" s="389"/>
      <c r="R442" s="389"/>
      <c r="S442" s="389"/>
      <c r="T442" s="389"/>
      <c r="U442" s="389"/>
      <c r="V442" s="389"/>
      <c r="W442" s="389"/>
      <c r="X442" s="389"/>
      <c r="Y442" s="389"/>
      <c r="Z442" s="389"/>
      <c r="AA442" s="375"/>
      <c r="AB442" s="375"/>
      <c r="AC442" s="375"/>
    </row>
    <row r="443" spans="1:68" ht="27" hidden="1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39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402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89"/>
      <c r="O444" s="403"/>
      <c r="P444" s="397" t="s">
        <v>69</v>
      </c>
      <c r="Q444" s="398"/>
      <c r="R444" s="398"/>
      <c r="S444" s="398"/>
      <c r="T444" s="398"/>
      <c r="U444" s="398"/>
      <c r="V444" s="399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hidden="1" x14ac:dyDescent="0.2">
      <c r="A445" s="389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89"/>
      <c r="O445" s="403"/>
      <c r="P445" s="397" t="s">
        <v>69</v>
      </c>
      <c r="Q445" s="398"/>
      <c r="R445" s="398"/>
      <c r="S445" s="398"/>
      <c r="T445" s="398"/>
      <c r="U445" s="398"/>
      <c r="V445" s="399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hidden="1" customHeight="1" x14ac:dyDescent="0.25">
      <c r="A446" s="415" t="s">
        <v>642</v>
      </c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89"/>
      <c r="O446" s="389"/>
      <c r="P446" s="389"/>
      <c r="Q446" s="389"/>
      <c r="R446" s="389"/>
      <c r="S446" s="389"/>
      <c r="T446" s="389"/>
      <c r="U446" s="389"/>
      <c r="V446" s="389"/>
      <c r="W446" s="389"/>
      <c r="X446" s="389"/>
      <c r="Y446" s="389"/>
      <c r="Z446" s="389"/>
      <c r="AA446" s="376"/>
      <c r="AB446" s="376"/>
      <c r="AC446" s="376"/>
    </row>
    <row r="447" spans="1:68" ht="14.25" hidden="1" customHeight="1" x14ac:dyDescent="0.25">
      <c r="A447" s="388" t="s">
        <v>63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89"/>
      <c r="AA447" s="375"/>
      <c r="AB447" s="375"/>
      <c r="AC447" s="375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91"/>
      <c r="R448" s="391"/>
      <c r="S448" s="391"/>
      <c r="T448" s="392"/>
      <c r="U448" s="34"/>
      <c r="V448" s="34"/>
      <c r="W448" s="35" t="s">
        <v>68</v>
      </c>
      <c r="X448" s="382">
        <v>8</v>
      </c>
      <c r="Y448" s="383">
        <f>IFERROR(IF(X448="",0,CEILING((X448/$H448),1)*$H448),"")</f>
        <v>8.4</v>
      </c>
      <c r="Z448" s="36">
        <f>IFERROR(IF(Y448=0,"",ROUNDUP(Y448/H448,0)*0.00502),"")</f>
        <v>3.5140000000000005E-2</v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9.1466666666666683</v>
      </c>
      <c r="BN448" s="64">
        <f>IFERROR(Y448*I448/H448,"0")</f>
        <v>9.604000000000001</v>
      </c>
      <c r="BO448" s="64">
        <f>IFERROR(1/J448*(X448/H448),"0")</f>
        <v>2.8490028490028494E-2</v>
      </c>
      <c r="BP448" s="64">
        <f>IFERROR(1/J448*(Y448/H448),"0")</f>
        <v>2.9914529914529923E-2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91"/>
      <c r="R449" s="391"/>
      <c r="S449" s="391"/>
      <c r="T449" s="392"/>
      <c r="U449" s="34"/>
      <c r="V449" s="34"/>
      <c r="W449" s="35" t="s">
        <v>68</v>
      </c>
      <c r="X449" s="382">
        <v>8</v>
      </c>
      <c r="Y449" s="383">
        <f>IFERROR(IF(X449="",0,CEILING((X449/$H449),1)*$H449),"")</f>
        <v>8.4</v>
      </c>
      <c r="Z449" s="36">
        <f>IFERROR(IF(Y449=0,"",ROUNDUP(Y449/H449,0)*0.00502),"")</f>
        <v>3.5140000000000005E-2</v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8.6666666666666679</v>
      </c>
      <c r="BN449" s="64">
        <f>IFERROR(Y449*I449/H449,"0")</f>
        <v>9.1000000000000014</v>
      </c>
      <c r="BO449" s="64">
        <f>IFERROR(1/J449*(X449/H449),"0")</f>
        <v>2.8490028490028494E-2</v>
      </c>
      <c r="BP449" s="64">
        <f>IFERROR(1/J449*(Y449/H449),"0")</f>
        <v>2.9914529914529923E-2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2">
        <v>16</v>
      </c>
      <c r="Y450" s="383">
        <f>IFERROR(IF(X450="",0,CEILING((X450/$H450),1)*$H450),"")</f>
        <v>16.8</v>
      </c>
      <c r="Z450" s="36">
        <f>IFERROR(IF(Y450=0,"",ROUNDUP(Y450/H450,0)*0.00502),"")</f>
        <v>7.0280000000000009E-2</v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26.933333333333334</v>
      </c>
      <c r="BN450" s="64">
        <f>IFERROR(Y450*I450/H450,"0")</f>
        <v>28.28</v>
      </c>
      <c r="BO450" s="64">
        <f>IFERROR(1/J450*(X450/H450),"0")</f>
        <v>5.6980056980056988E-2</v>
      </c>
      <c r="BP450" s="64">
        <f>IFERROR(1/J450*(Y450/H450),"0")</f>
        <v>5.9829059829059845E-2</v>
      </c>
    </row>
    <row r="451" spans="1:68" x14ac:dyDescent="0.2">
      <c r="A451" s="402"/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403"/>
      <c r="P451" s="397" t="s">
        <v>69</v>
      </c>
      <c r="Q451" s="398"/>
      <c r="R451" s="398"/>
      <c r="S451" s="398"/>
      <c r="T451" s="398"/>
      <c r="U451" s="398"/>
      <c r="V451" s="399"/>
      <c r="W451" s="37" t="s">
        <v>70</v>
      </c>
      <c r="X451" s="384">
        <f>IFERROR(X448/H448,"0")+IFERROR(X449/H449,"0")+IFERROR(X450/H450,"0")</f>
        <v>26.666666666666668</v>
      </c>
      <c r="Y451" s="384">
        <f>IFERROR(Y448/H448,"0")+IFERROR(Y449/H449,"0")+IFERROR(Y450/H450,"0")</f>
        <v>28.000000000000004</v>
      </c>
      <c r="Z451" s="384">
        <f>IFERROR(IF(Z448="",0,Z448),"0")+IFERROR(IF(Z449="",0,Z449),"0")+IFERROR(IF(Z450="",0,Z450),"0")</f>
        <v>0.14056000000000002</v>
      </c>
      <c r="AA451" s="385"/>
      <c r="AB451" s="385"/>
      <c r="AC451" s="385"/>
    </row>
    <row r="452" spans="1:68" x14ac:dyDescent="0.2">
      <c r="A452" s="389"/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403"/>
      <c r="P452" s="397" t="s">
        <v>69</v>
      </c>
      <c r="Q452" s="398"/>
      <c r="R452" s="398"/>
      <c r="S452" s="398"/>
      <c r="T452" s="398"/>
      <c r="U452" s="398"/>
      <c r="V452" s="399"/>
      <c r="W452" s="37" t="s">
        <v>68</v>
      </c>
      <c r="X452" s="384">
        <f>IFERROR(SUM(X448:X450),"0")</f>
        <v>32</v>
      </c>
      <c r="Y452" s="384">
        <f>IFERROR(SUM(Y448:Y450),"0")</f>
        <v>33.6</v>
      </c>
      <c r="Z452" s="37"/>
      <c r="AA452" s="385"/>
      <c r="AB452" s="385"/>
      <c r="AC452" s="385"/>
    </row>
    <row r="453" spans="1:68" ht="16.5" hidden="1" customHeight="1" x14ac:dyDescent="0.25">
      <c r="A453" s="415" t="s">
        <v>649</v>
      </c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89"/>
      <c r="N453" s="389"/>
      <c r="O453" s="389"/>
      <c r="P453" s="389"/>
      <c r="Q453" s="389"/>
      <c r="R453" s="389"/>
      <c r="S453" s="389"/>
      <c r="T453" s="389"/>
      <c r="U453" s="389"/>
      <c r="V453" s="389"/>
      <c r="W453" s="389"/>
      <c r="X453" s="389"/>
      <c r="Y453" s="389"/>
      <c r="Z453" s="389"/>
      <c r="AA453" s="376"/>
      <c r="AB453" s="376"/>
      <c r="AC453" s="376"/>
    </row>
    <row r="454" spans="1:68" ht="14.25" hidden="1" customHeight="1" x14ac:dyDescent="0.25">
      <c r="A454" s="388" t="s">
        <v>63</v>
      </c>
      <c r="B454" s="389"/>
      <c r="C454" s="389"/>
      <c r="D454" s="389"/>
      <c r="E454" s="389"/>
      <c r="F454" s="389"/>
      <c r="G454" s="389"/>
      <c r="H454" s="389"/>
      <c r="I454" s="389"/>
      <c r="J454" s="389"/>
      <c r="K454" s="389"/>
      <c r="L454" s="389"/>
      <c r="M454" s="389"/>
      <c r="N454" s="389"/>
      <c r="O454" s="389"/>
      <c r="P454" s="389"/>
      <c r="Q454" s="389"/>
      <c r="R454" s="389"/>
      <c r="S454" s="389"/>
      <c r="T454" s="389"/>
      <c r="U454" s="389"/>
      <c r="V454" s="389"/>
      <c r="W454" s="389"/>
      <c r="X454" s="389"/>
      <c r="Y454" s="389"/>
      <c r="Z454" s="389"/>
      <c r="AA454" s="375"/>
      <c r="AB454" s="375"/>
      <c r="AC454" s="375"/>
    </row>
    <row r="455" spans="1:68" ht="27" hidden="1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393" t="s">
        <v>652</v>
      </c>
      <c r="Q455" s="391"/>
      <c r="R455" s="391"/>
      <c r="S455" s="391"/>
      <c r="T455" s="392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hidden="1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64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91"/>
      <c r="R456" s="391"/>
      <c r="S456" s="391"/>
      <c r="T456" s="392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402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89"/>
      <c r="O457" s="403"/>
      <c r="P457" s="397" t="s">
        <v>69</v>
      </c>
      <c r="Q457" s="398"/>
      <c r="R457" s="398"/>
      <c r="S457" s="398"/>
      <c r="T457" s="398"/>
      <c r="U457" s="398"/>
      <c r="V457" s="399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hidden="1" x14ac:dyDescent="0.2">
      <c r="A458" s="389"/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403"/>
      <c r="P458" s="397" t="s">
        <v>69</v>
      </c>
      <c r="Q458" s="398"/>
      <c r="R458" s="398"/>
      <c r="S458" s="398"/>
      <c r="T458" s="398"/>
      <c r="U458" s="398"/>
      <c r="V458" s="399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hidden="1" customHeight="1" x14ac:dyDescent="0.25">
      <c r="A459" s="388" t="s">
        <v>237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89"/>
      <c r="AA459" s="375"/>
      <c r="AB459" s="375"/>
      <c r="AC459" s="375"/>
    </row>
    <row r="460" spans="1:68" ht="27" hidden="1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81" t="s">
        <v>657</v>
      </c>
      <c r="Q460" s="391"/>
      <c r="R460" s="391"/>
      <c r="S460" s="391"/>
      <c r="T460" s="392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02"/>
      <c r="B461" s="389"/>
      <c r="C461" s="389"/>
      <c r="D461" s="389"/>
      <c r="E461" s="389"/>
      <c r="F461" s="389"/>
      <c r="G461" s="389"/>
      <c r="H461" s="389"/>
      <c r="I461" s="389"/>
      <c r="J461" s="389"/>
      <c r="K461" s="389"/>
      <c r="L461" s="389"/>
      <c r="M461" s="389"/>
      <c r="N461" s="389"/>
      <c r="O461" s="403"/>
      <c r="P461" s="397" t="s">
        <v>69</v>
      </c>
      <c r="Q461" s="398"/>
      <c r="R461" s="398"/>
      <c r="S461" s="398"/>
      <c r="T461" s="398"/>
      <c r="U461" s="398"/>
      <c r="V461" s="399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hidden="1" x14ac:dyDescent="0.2">
      <c r="A462" s="389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89"/>
      <c r="O462" s="403"/>
      <c r="P462" s="397" t="s">
        <v>69</v>
      </c>
      <c r="Q462" s="398"/>
      <c r="R462" s="398"/>
      <c r="S462" s="398"/>
      <c r="T462" s="398"/>
      <c r="U462" s="398"/>
      <c r="V462" s="399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hidden="1" customHeight="1" x14ac:dyDescent="0.2">
      <c r="A463" s="460" t="s">
        <v>658</v>
      </c>
      <c r="B463" s="461"/>
      <c r="C463" s="461"/>
      <c r="D463" s="461"/>
      <c r="E463" s="461"/>
      <c r="F463" s="461"/>
      <c r="G463" s="461"/>
      <c r="H463" s="461"/>
      <c r="I463" s="461"/>
      <c r="J463" s="461"/>
      <c r="K463" s="461"/>
      <c r="L463" s="461"/>
      <c r="M463" s="461"/>
      <c r="N463" s="461"/>
      <c r="O463" s="461"/>
      <c r="P463" s="461"/>
      <c r="Q463" s="461"/>
      <c r="R463" s="461"/>
      <c r="S463" s="461"/>
      <c r="T463" s="461"/>
      <c r="U463" s="461"/>
      <c r="V463" s="461"/>
      <c r="W463" s="461"/>
      <c r="X463" s="461"/>
      <c r="Y463" s="461"/>
      <c r="Z463" s="461"/>
      <c r="AA463" s="48"/>
      <c r="AB463" s="48"/>
      <c r="AC463" s="48"/>
    </row>
    <row r="464" spans="1:68" ht="16.5" hidden="1" customHeight="1" x14ac:dyDescent="0.25">
      <c r="A464" s="415" t="s">
        <v>658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89"/>
      <c r="AA464" s="376"/>
      <c r="AB464" s="376"/>
      <c r="AC464" s="376"/>
    </row>
    <row r="465" spans="1:68" ht="14.25" hidden="1" customHeight="1" x14ac:dyDescent="0.25">
      <c r="A465" s="388" t="s">
        <v>112</v>
      </c>
      <c r="B465" s="389"/>
      <c r="C465" s="389"/>
      <c r="D465" s="389"/>
      <c r="E465" s="389"/>
      <c r="F465" s="389"/>
      <c r="G465" s="389"/>
      <c r="H465" s="389"/>
      <c r="I465" s="389"/>
      <c r="J465" s="389"/>
      <c r="K465" s="389"/>
      <c r="L465" s="389"/>
      <c r="M465" s="389"/>
      <c r="N465" s="389"/>
      <c r="O465" s="389"/>
      <c r="P465" s="389"/>
      <c r="Q465" s="389"/>
      <c r="R465" s="389"/>
      <c r="S465" s="389"/>
      <c r="T465" s="389"/>
      <c r="U465" s="389"/>
      <c r="V465" s="389"/>
      <c r="W465" s="389"/>
      <c r="X465" s="389"/>
      <c r="Y465" s="389"/>
      <c r="Z465" s="389"/>
      <c r="AA465" s="375"/>
      <c r="AB465" s="375"/>
      <c r="AC465" s="375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91"/>
      <c r="R466" s="391"/>
      <c r="S466" s="391"/>
      <c r="T466" s="392"/>
      <c r="U466" s="34"/>
      <c r="V466" s="34"/>
      <c r="W466" s="35" t="s">
        <v>68</v>
      </c>
      <c r="X466" s="382">
        <v>30</v>
      </c>
      <c r="Y466" s="383">
        <f t="shared" ref="Y466:Y474" si="76">IFERROR(IF(X466="",0,CEILING((X466/$H466),1)*$H466),"")</f>
        <v>31.68</v>
      </c>
      <c r="Z466" s="36">
        <f t="shared" ref="Z466:Z471" si="77">IFERROR(IF(Y466=0,"",ROUNDUP(Y466/H466,0)*0.01196),"")</f>
        <v>7.1760000000000004E-2</v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32.04545454545454</v>
      </c>
      <c r="BN466" s="64">
        <f t="shared" ref="BN466:BN474" si="79">IFERROR(Y466*I466/H466,"0")</f>
        <v>33.839999999999996</v>
      </c>
      <c r="BO466" s="64">
        <f t="shared" ref="BO466:BO474" si="80">IFERROR(1/J466*(X466/H466),"0")</f>
        <v>5.4632867132867136E-2</v>
      </c>
      <c r="BP466" s="64">
        <f t="shared" ref="BP466:BP474" si="81">IFERROR(1/J466*(Y466/H466),"0")</f>
        <v>5.7692307692307696E-2</v>
      </c>
    </row>
    <row r="467" spans="1:68" ht="27" hidden="1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127</v>
      </c>
      <c r="N467" s="33"/>
      <c r="O467" s="32">
        <v>60</v>
      </c>
      <c r="P467" s="5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91"/>
      <c r="R467" s="391"/>
      <c r="S467" s="391"/>
      <c r="T467" s="392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hidden="1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68" t="s">
        <v>665</v>
      </c>
      <c r="Q468" s="391"/>
      <c r="R468" s="391"/>
      <c r="S468" s="391"/>
      <c r="T468" s="392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hidden="1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4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91"/>
      <c r="R469" s="391"/>
      <c r="S469" s="391"/>
      <c r="T469" s="392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91"/>
      <c r="R470" s="391"/>
      <c r="S470" s="391"/>
      <c r="T470" s="392"/>
      <c r="U470" s="34"/>
      <c r="V470" s="34"/>
      <c r="W470" s="35" t="s">
        <v>68</v>
      </c>
      <c r="X470" s="382">
        <v>50</v>
      </c>
      <c r="Y470" s="383">
        <f t="shared" si="76"/>
        <v>52.800000000000004</v>
      </c>
      <c r="Z470" s="36">
        <f t="shared" si="77"/>
        <v>0.1196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53.409090909090907</v>
      </c>
      <c r="BN470" s="64">
        <f t="shared" si="79"/>
        <v>56.400000000000006</v>
      </c>
      <c r="BO470" s="64">
        <f t="shared" si="80"/>
        <v>9.1054778554778545E-2</v>
      </c>
      <c r="BP470" s="64">
        <f t="shared" si="81"/>
        <v>9.6153846153846159E-2</v>
      </c>
    </row>
    <row r="471" spans="1:68" ht="16.5" hidden="1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127</v>
      </c>
      <c r="N471" s="33"/>
      <c r="O471" s="32">
        <v>60</v>
      </c>
      <c r="P471" s="4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91"/>
      <c r="R471" s="391"/>
      <c r="S471" s="391"/>
      <c r="T471" s="392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91"/>
      <c r="R472" s="391"/>
      <c r="S472" s="391"/>
      <c r="T472" s="392"/>
      <c r="U472" s="34"/>
      <c r="V472" s="34"/>
      <c r="W472" s="35" t="s">
        <v>68</v>
      </c>
      <c r="X472" s="382">
        <v>144</v>
      </c>
      <c r="Y472" s="383">
        <f t="shared" si="76"/>
        <v>144</v>
      </c>
      <c r="Z472" s="36">
        <f>IFERROR(IF(Y472=0,"",ROUNDUP(Y472/H472,0)*0.00937),"")</f>
        <v>0.37480000000000002</v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153.6</v>
      </c>
      <c r="BN472" s="64">
        <f t="shared" si="79"/>
        <v>153.6</v>
      </c>
      <c r="BO472" s="64">
        <f t="shared" si="80"/>
        <v>0.33333333333333331</v>
      </c>
      <c r="BP472" s="64">
        <f t="shared" si="81"/>
        <v>0.33333333333333331</v>
      </c>
    </row>
    <row r="473" spans="1:68" ht="27" hidden="1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127</v>
      </c>
      <c r="N473" s="33"/>
      <c r="O473" s="32">
        <v>50</v>
      </c>
      <c r="P473" s="43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91"/>
      <c r="R473" s="391"/>
      <c r="S473" s="391"/>
      <c r="T473" s="392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91"/>
      <c r="R474" s="391"/>
      <c r="S474" s="391"/>
      <c r="T474" s="392"/>
      <c r="U474" s="34"/>
      <c r="V474" s="34"/>
      <c r="W474" s="35" t="s">
        <v>68</v>
      </c>
      <c r="X474" s="382">
        <v>102</v>
      </c>
      <c r="Y474" s="383">
        <f t="shared" si="76"/>
        <v>104.4</v>
      </c>
      <c r="Z474" s="36">
        <f>IFERROR(IF(Y474=0,"",ROUNDUP(Y474/H474,0)*0.00937),"")</f>
        <v>0.27172999999999997</v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108.8</v>
      </c>
      <c r="BN474" s="64">
        <f t="shared" si="79"/>
        <v>111.36</v>
      </c>
      <c r="BO474" s="64">
        <f t="shared" si="80"/>
        <v>0.2361111111111111</v>
      </c>
      <c r="BP474" s="64">
        <f t="shared" si="81"/>
        <v>0.24166666666666667</v>
      </c>
    </row>
    <row r="475" spans="1:68" x14ac:dyDescent="0.2">
      <c r="A475" s="402"/>
      <c r="B475" s="389"/>
      <c r="C475" s="389"/>
      <c r="D475" s="389"/>
      <c r="E475" s="389"/>
      <c r="F475" s="389"/>
      <c r="G475" s="389"/>
      <c r="H475" s="389"/>
      <c r="I475" s="389"/>
      <c r="J475" s="389"/>
      <c r="K475" s="389"/>
      <c r="L475" s="389"/>
      <c r="M475" s="389"/>
      <c r="N475" s="389"/>
      <c r="O475" s="403"/>
      <c r="P475" s="397" t="s">
        <v>69</v>
      </c>
      <c r="Q475" s="398"/>
      <c r="R475" s="398"/>
      <c r="S475" s="398"/>
      <c r="T475" s="398"/>
      <c r="U475" s="398"/>
      <c r="V475" s="399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83.484848484848484</v>
      </c>
      <c r="Y475" s="384">
        <f>IFERROR(Y466/H466,"0")+IFERROR(Y467/H467,"0")+IFERROR(Y468/H468,"0")+IFERROR(Y469/H469,"0")+IFERROR(Y470/H470,"0")+IFERROR(Y471/H471,"0")+IFERROR(Y472/H472,"0")+IFERROR(Y473/H473,"0")+IFERROR(Y474/H474,"0")</f>
        <v>85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0.83789000000000002</v>
      </c>
      <c r="AA475" s="385"/>
      <c r="AB475" s="385"/>
      <c r="AC475" s="385"/>
    </row>
    <row r="476" spans="1:68" x14ac:dyDescent="0.2">
      <c r="A476" s="389"/>
      <c r="B476" s="389"/>
      <c r="C476" s="389"/>
      <c r="D476" s="389"/>
      <c r="E476" s="389"/>
      <c r="F476" s="389"/>
      <c r="G476" s="389"/>
      <c r="H476" s="389"/>
      <c r="I476" s="389"/>
      <c r="J476" s="389"/>
      <c r="K476" s="389"/>
      <c r="L476" s="389"/>
      <c r="M476" s="389"/>
      <c r="N476" s="389"/>
      <c r="O476" s="403"/>
      <c r="P476" s="397" t="s">
        <v>69</v>
      </c>
      <c r="Q476" s="398"/>
      <c r="R476" s="398"/>
      <c r="S476" s="398"/>
      <c r="T476" s="398"/>
      <c r="U476" s="398"/>
      <c r="V476" s="399"/>
      <c r="W476" s="37" t="s">
        <v>68</v>
      </c>
      <c r="X476" s="384">
        <f>IFERROR(SUM(X466:X474),"0")</f>
        <v>326</v>
      </c>
      <c r="Y476" s="384">
        <f>IFERROR(SUM(Y466:Y474),"0")</f>
        <v>332.88</v>
      </c>
      <c r="Z476" s="37"/>
      <c r="AA476" s="385"/>
      <c r="AB476" s="385"/>
      <c r="AC476" s="385"/>
    </row>
    <row r="477" spans="1:68" ht="14.25" hidden="1" customHeight="1" x14ac:dyDescent="0.25">
      <c r="A477" s="388" t="s">
        <v>104</v>
      </c>
      <c r="B477" s="389"/>
      <c r="C477" s="389"/>
      <c r="D477" s="389"/>
      <c r="E477" s="389"/>
      <c r="F477" s="389"/>
      <c r="G477" s="389"/>
      <c r="H477" s="389"/>
      <c r="I477" s="389"/>
      <c r="J477" s="389"/>
      <c r="K477" s="389"/>
      <c r="L477" s="389"/>
      <c r="M477" s="389"/>
      <c r="N477" s="389"/>
      <c r="O477" s="389"/>
      <c r="P477" s="389"/>
      <c r="Q477" s="389"/>
      <c r="R477" s="389"/>
      <c r="S477" s="389"/>
      <c r="T477" s="389"/>
      <c r="U477" s="389"/>
      <c r="V477" s="389"/>
      <c r="W477" s="389"/>
      <c r="X477" s="389"/>
      <c r="Y477" s="389"/>
      <c r="Z477" s="389"/>
      <c r="AA477" s="375"/>
      <c r="AB477" s="375"/>
      <c r="AC477" s="375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91"/>
      <c r="R478" s="391"/>
      <c r="S478" s="391"/>
      <c r="T478" s="392"/>
      <c r="U478" s="34"/>
      <c r="V478" s="34"/>
      <c r="W478" s="35" t="s">
        <v>68</v>
      </c>
      <c r="X478" s="382">
        <v>200</v>
      </c>
      <c r="Y478" s="383">
        <f>IFERROR(IF(X478="",0,CEILING((X478/$H478),1)*$H478),"")</f>
        <v>200.64000000000001</v>
      </c>
      <c r="Z478" s="36">
        <f>IFERROR(IF(Y478=0,"",ROUNDUP(Y478/H478,0)*0.01196),"")</f>
        <v>0.45448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213.63636363636363</v>
      </c>
      <c r="BN478" s="64">
        <f>IFERROR(Y478*I478/H478,"0")</f>
        <v>214.32</v>
      </c>
      <c r="BO478" s="64">
        <f>IFERROR(1/J478*(X478/H478),"0")</f>
        <v>0.36421911421911418</v>
      </c>
      <c r="BP478" s="64">
        <f>IFERROR(1/J478*(Y478/H478),"0")</f>
        <v>0.36538461538461542</v>
      </c>
    </row>
    <row r="479" spans="1:68" ht="16.5" hidden="1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91"/>
      <c r="R479" s="391"/>
      <c r="S479" s="391"/>
      <c r="T479" s="392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02"/>
      <c r="B480" s="389"/>
      <c r="C480" s="389"/>
      <c r="D480" s="389"/>
      <c r="E480" s="389"/>
      <c r="F480" s="389"/>
      <c r="G480" s="389"/>
      <c r="H480" s="389"/>
      <c r="I480" s="389"/>
      <c r="J480" s="389"/>
      <c r="K480" s="389"/>
      <c r="L480" s="389"/>
      <c r="M480" s="389"/>
      <c r="N480" s="389"/>
      <c r="O480" s="403"/>
      <c r="P480" s="397" t="s">
        <v>69</v>
      </c>
      <c r="Q480" s="398"/>
      <c r="R480" s="398"/>
      <c r="S480" s="398"/>
      <c r="T480" s="398"/>
      <c r="U480" s="398"/>
      <c r="V480" s="399"/>
      <c r="W480" s="37" t="s">
        <v>70</v>
      </c>
      <c r="X480" s="384">
        <f>IFERROR(X478/H478,"0")+IFERROR(X479/H479,"0")</f>
        <v>37.878787878787875</v>
      </c>
      <c r="Y480" s="384">
        <f>IFERROR(Y478/H478,"0")+IFERROR(Y479/H479,"0")</f>
        <v>38</v>
      </c>
      <c r="Z480" s="384">
        <f>IFERROR(IF(Z478="",0,Z478),"0")+IFERROR(IF(Z479="",0,Z479),"0")</f>
        <v>0.45448</v>
      </c>
      <c r="AA480" s="385"/>
      <c r="AB480" s="385"/>
      <c r="AC480" s="385"/>
    </row>
    <row r="481" spans="1:68" x14ac:dyDescent="0.2">
      <c r="A481" s="389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89"/>
      <c r="O481" s="403"/>
      <c r="P481" s="397" t="s">
        <v>69</v>
      </c>
      <c r="Q481" s="398"/>
      <c r="R481" s="398"/>
      <c r="S481" s="398"/>
      <c r="T481" s="398"/>
      <c r="U481" s="398"/>
      <c r="V481" s="399"/>
      <c r="W481" s="37" t="s">
        <v>68</v>
      </c>
      <c r="X481" s="384">
        <f>IFERROR(SUM(X478:X479),"0")</f>
        <v>200</v>
      </c>
      <c r="Y481" s="384">
        <f>IFERROR(SUM(Y478:Y479),"0")</f>
        <v>200.64000000000001</v>
      </c>
      <c r="Z481" s="37"/>
      <c r="AA481" s="385"/>
      <c r="AB481" s="385"/>
      <c r="AC481" s="385"/>
    </row>
    <row r="482" spans="1:68" ht="14.25" hidden="1" customHeight="1" x14ac:dyDescent="0.25">
      <c r="A482" s="388" t="s">
        <v>63</v>
      </c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89"/>
      <c r="O482" s="389"/>
      <c r="P482" s="389"/>
      <c r="Q482" s="389"/>
      <c r="R482" s="389"/>
      <c r="S482" s="389"/>
      <c r="T482" s="389"/>
      <c r="U482" s="389"/>
      <c r="V482" s="389"/>
      <c r="W482" s="389"/>
      <c r="X482" s="389"/>
      <c r="Y482" s="389"/>
      <c r="Z482" s="389"/>
      <c r="AA482" s="375"/>
      <c r="AB482" s="375"/>
      <c r="AC482" s="375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91"/>
      <c r="R483" s="391"/>
      <c r="S483" s="391"/>
      <c r="T483" s="392"/>
      <c r="U483" s="34"/>
      <c r="V483" s="34"/>
      <c r="W483" s="35" t="s">
        <v>68</v>
      </c>
      <c r="X483" s="382">
        <v>40</v>
      </c>
      <c r="Y483" s="383">
        <f t="shared" ref="Y483:Y488" si="82">IFERROR(IF(X483="",0,CEILING((X483/$H483),1)*$H483),"")</f>
        <v>42.24</v>
      </c>
      <c r="Z483" s="36">
        <f>IFERROR(IF(Y483=0,"",ROUNDUP(Y483/H483,0)*0.01196),"")</f>
        <v>9.5680000000000001E-2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42.727272727272727</v>
      </c>
      <c r="BN483" s="64">
        <f t="shared" ref="BN483:BN488" si="84">IFERROR(Y483*I483/H483,"0")</f>
        <v>45.12</v>
      </c>
      <c r="BO483" s="64">
        <f t="shared" ref="BO483:BO488" si="85">IFERROR(1/J483*(X483/H483),"0")</f>
        <v>7.2843822843822847E-2</v>
      </c>
      <c r="BP483" s="64">
        <f t="shared" ref="BP483:BP488" si="86">IFERROR(1/J483*(Y483/H483),"0")</f>
        <v>7.6923076923076927E-2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91"/>
      <c r="R484" s="391"/>
      <c r="S484" s="391"/>
      <c r="T484" s="392"/>
      <c r="U484" s="34"/>
      <c r="V484" s="34"/>
      <c r="W484" s="35" t="s">
        <v>68</v>
      </c>
      <c r="X484" s="382">
        <v>20</v>
      </c>
      <c r="Y484" s="383">
        <f t="shared" si="82"/>
        <v>21.12</v>
      </c>
      <c r="Z484" s="36">
        <f>IFERROR(IF(Y484=0,"",ROUNDUP(Y484/H484,0)*0.01196),"")</f>
        <v>4.7840000000000001E-2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21.363636363636363</v>
      </c>
      <c r="BN484" s="64">
        <f t="shared" si="84"/>
        <v>22.56</v>
      </c>
      <c r="BO484" s="64">
        <f t="shared" si="85"/>
        <v>3.6421911421911424E-2</v>
      </c>
      <c r="BP484" s="64">
        <f t="shared" si="86"/>
        <v>3.8461538461538464E-2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82">
        <v>50</v>
      </c>
      <c r="Y485" s="383">
        <f t="shared" si="82"/>
        <v>52.800000000000004</v>
      </c>
      <c r="Z485" s="36">
        <f>IFERROR(IF(Y485=0,"",ROUNDUP(Y485/H485,0)*0.01196),"")</f>
        <v>0.1196</v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53.409090909090907</v>
      </c>
      <c r="BN485" s="64">
        <f t="shared" si="84"/>
        <v>56.400000000000006</v>
      </c>
      <c r="BO485" s="64">
        <f t="shared" si="85"/>
        <v>9.1054778554778545E-2</v>
      </c>
      <c r="BP485" s="64">
        <f t="shared" si="86"/>
        <v>9.6153846153846159E-2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82">
        <v>54</v>
      </c>
      <c r="Y486" s="383">
        <f t="shared" si="82"/>
        <v>54</v>
      </c>
      <c r="Z486" s="36">
        <f>IFERROR(IF(Y486=0,"",ROUNDUP(Y486/H486,0)*0.00937),"")</f>
        <v>0.14055000000000001</v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57.599999999999994</v>
      </c>
      <c r="BN486" s="64">
        <f t="shared" si="84"/>
        <v>57.599999999999994</v>
      </c>
      <c r="BO486" s="64">
        <f t="shared" si="85"/>
        <v>0.125</v>
      </c>
      <c r="BP486" s="64">
        <f t="shared" si="86"/>
        <v>0.125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82">
        <v>12</v>
      </c>
      <c r="Y487" s="383">
        <f t="shared" si="82"/>
        <v>14.4</v>
      </c>
      <c r="Z487" s="36">
        <f>IFERROR(IF(Y487=0,"",ROUNDUP(Y487/H487,0)*0.00937),"")</f>
        <v>3.7479999999999999E-2</v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12.7</v>
      </c>
      <c r="BN487" s="64">
        <f t="shared" si="84"/>
        <v>15.24</v>
      </c>
      <c r="BO487" s="64">
        <f t="shared" si="85"/>
        <v>2.7777777777777776E-2</v>
      </c>
      <c r="BP487" s="64">
        <f t="shared" si="86"/>
        <v>3.3333333333333333E-2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82">
        <v>114</v>
      </c>
      <c r="Y488" s="383">
        <f t="shared" si="82"/>
        <v>115.2</v>
      </c>
      <c r="Z488" s="36">
        <f>IFERROR(IF(Y488=0,"",ROUNDUP(Y488/H488,0)*0.00937),"")</f>
        <v>0.29984</v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120.65</v>
      </c>
      <c r="BN488" s="64">
        <f t="shared" si="84"/>
        <v>121.92</v>
      </c>
      <c r="BO488" s="64">
        <f t="shared" si="85"/>
        <v>0.26388888888888884</v>
      </c>
      <c r="BP488" s="64">
        <f t="shared" si="86"/>
        <v>0.26666666666666666</v>
      </c>
    </row>
    <row r="489" spans="1:68" x14ac:dyDescent="0.2">
      <c r="A489" s="402"/>
      <c r="B489" s="389"/>
      <c r="C489" s="389"/>
      <c r="D489" s="389"/>
      <c r="E489" s="389"/>
      <c r="F489" s="389"/>
      <c r="G489" s="389"/>
      <c r="H489" s="389"/>
      <c r="I489" s="389"/>
      <c r="J489" s="389"/>
      <c r="K489" s="389"/>
      <c r="L489" s="389"/>
      <c r="M489" s="389"/>
      <c r="N489" s="389"/>
      <c r="O489" s="403"/>
      <c r="P489" s="397" t="s">
        <v>69</v>
      </c>
      <c r="Q489" s="398"/>
      <c r="R489" s="398"/>
      <c r="S489" s="398"/>
      <c r="T489" s="398"/>
      <c r="U489" s="398"/>
      <c r="V489" s="399"/>
      <c r="W489" s="37" t="s">
        <v>70</v>
      </c>
      <c r="X489" s="384">
        <f>IFERROR(X483/H483,"0")+IFERROR(X484/H484,"0")+IFERROR(X485/H485,"0")+IFERROR(X486/H486,"0")+IFERROR(X487/H487,"0")+IFERROR(X488/H488,"0")</f>
        <v>70.833333333333329</v>
      </c>
      <c r="Y489" s="384">
        <f>IFERROR(Y483/H483,"0")+IFERROR(Y484/H484,"0")+IFERROR(Y485/H485,"0")+IFERROR(Y486/H486,"0")+IFERROR(Y487/H487,"0")+IFERROR(Y488/H488,"0")</f>
        <v>73</v>
      </c>
      <c r="Z489" s="384">
        <f>IFERROR(IF(Z483="",0,Z483),"0")+IFERROR(IF(Z484="",0,Z484),"0")+IFERROR(IF(Z485="",0,Z485),"0")+IFERROR(IF(Z486="",0,Z486),"0")+IFERROR(IF(Z487="",0,Z487),"0")+IFERROR(IF(Z488="",0,Z488),"0")</f>
        <v>0.74099000000000004</v>
      </c>
      <c r="AA489" s="385"/>
      <c r="AB489" s="385"/>
      <c r="AC489" s="385"/>
    </row>
    <row r="490" spans="1:68" x14ac:dyDescent="0.2">
      <c r="A490" s="389"/>
      <c r="B490" s="389"/>
      <c r="C490" s="389"/>
      <c r="D490" s="389"/>
      <c r="E490" s="389"/>
      <c r="F490" s="389"/>
      <c r="G490" s="389"/>
      <c r="H490" s="389"/>
      <c r="I490" s="389"/>
      <c r="J490" s="389"/>
      <c r="K490" s="389"/>
      <c r="L490" s="389"/>
      <c r="M490" s="389"/>
      <c r="N490" s="389"/>
      <c r="O490" s="403"/>
      <c r="P490" s="397" t="s">
        <v>69</v>
      </c>
      <c r="Q490" s="398"/>
      <c r="R490" s="398"/>
      <c r="S490" s="398"/>
      <c r="T490" s="398"/>
      <c r="U490" s="398"/>
      <c r="V490" s="399"/>
      <c r="W490" s="37" t="s">
        <v>68</v>
      </c>
      <c r="X490" s="384">
        <f>IFERROR(SUM(X483:X488),"0")</f>
        <v>290</v>
      </c>
      <c r="Y490" s="384">
        <f>IFERROR(SUM(Y483:Y488),"0")</f>
        <v>299.76</v>
      </c>
      <c r="Z490" s="37"/>
      <c r="AA490" s="385"/>
      <c r="AB490" s="385"/>
      <c r="AC490" s="385"/>
    </row>
    <row r="491" spans="1:68" ht="14.25" hidden="1" customHeight="1" x14ac:dyDescent="0.25">
      <c r="A491" s="388" t="s">
        <v>71</v>
      </c>
      <c r="B491" s="389"/>
      <c r="C491" s="389"/>
      <c r="D491" s="389"/>
      <c r="E491" s="389"/>
      <c r="F491" s="389"/>
      <c r="G491" s="389"/>
      <c r="H491" s="389"/>
      <c r="I491" s="389"/>
      <c r="J491" s="389"/>
      <c r="K491" s="389"/>
      <c r="L491" s="389"/>
      <c r="M491" s="389"/>
      <c r="N491" s="389"/>
      <c r="O491" s="389"/>
      <c r="P491" s="389"/>
      <c r="Q491" s="389"/>
      <c r="R491" s="389"/>
      <c r="S491" s="389"/>
      <c r="T491" s="389"/>
      <c r="U491" s="389"/>
      <c r="V491" s="389"/>
      <c r="W491" s="389"/>
      <c r="X491" s="389"/>
      <c r="Y491" s="389"/>
      <c r="Z491" s="389"/>
      <c r="AA491" s="375"/>
      <c r="AB491" s="375"/>
      <c r="AC491" s="375"/>
    </row>
    <row r="492" spans="1:68" ht="16.5" hidden="1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91"/>
      <c r="R492" s="391"/>
      <c r="S492" s="391"/>
      <c r="T492" s="392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hidden="1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4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91"/>
      <c r="R493" s="391"/>
      <c r="S493" s="391"/>
      <c r="T493" s="392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6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91"/>
      <c r="R494" s="391"/>
      <c r="S494" s="391"/>
      <c r="T494" s="392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02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89"/>
      <c r="O495" s="403"/>
      <c r="P495" s="397" t="s">
        <v>69</v>
      </c>
      <c r="Q495" s="398"/>
      <c r="R495" s="398"/>
      <c r="S495" s="398"/>
      <c r="T495" s="398"/>
      <c r="U495" s="398"/>
      <c r="V495" s="399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89"/>
      <c r="O496" s="403"/>
      <c r="P496" s="397" t="s">
        <v>69</v>
      </c>
      <c r="Q496" s="398"/>
      <c r="R496" s="398"/>
      <c r="S496" s="398"/>
      <c r="T496" s="398"/>
      <c r="U496" s="398"/>
      <c r="V496" s="399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hidden="1" customHeight="1" x14ac:dyDescent="0.25">
      <c r="A497" s="388" t="s">
        <v>237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89"/>
      <c r="AA497" s="375"/>
      <c r="AB497" s="375"/>
      <c r="AC497" s="375"/>
    </row>
    <row r="498" spans="1:68" ht="16.5" hidden="1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4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91"/>
      <c r="R498" s="391"/>
      <c r="S498" s="391"/>
      <c r="T498" s="392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402"/>
      <c r="B499" s="389"/>
      <c r="C499" s="389"/>
      <c r="D499" s="389"/>
      <c r="E499" s="389"/>
      <c r="F499" s="389"/>
      <c r="G499" s="389"/>
      <c r="H499" s="389"/>
      <c r="I499" s="389"/>
      <c r="J499" s="389"/>
      <c r="K499" s="389"/>
      <c r="L499" s="389"/>
      <c r="M499" s="389"/>
      <c r="N499" s="389"/>
      <c r="O499" s="403"/>
      <c r="P499" s="397" t="s">
        <v>69</v>
      </c>
      <c r="Q499" s="398"/>
      <c r="R499" s="398"/>
      <c r="S499" s="398"/>
      <c r="T499" s="398"/>
      <c r="U499" s="398"/>
      <c r="V499" s="399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hidden="1" x14ac:dyDescent="0.2">
      <c r="A500" s="389"/>
      <c r="B500" s="389"/>
      <c r="C500" s="389"/>
      <c r="D500" s="389"/>
      <c r="E500" s="389"/>
      <c r="F500" s="389"/>
      <c r="G500" s="389"/>
      <c r="H500" s="389"/>
      <c r="I500" s="389"/>
      <c r="J500" s="389"/>
      <c r="K500" s="389"/>
      <c r="L500" s="389"/>
      <c r="M500" s="389"/>
      <c r="N500" s="389"/>
      <c r="O500" s="403"/>
      <c r="P500" s="397" t="s">
        <v>69</v>
      </c>
      <c r="Q500" s="398"/>
      <c r="R500" s="398"/>
      <c r="S500" s="398"/>
      <c r="T500" s="398"/>
      <c r="U500" s="398"/>
      <c r="V500" s="399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hidden="1" customHeight="1" x14ac:dyDescent="0.2">
      <c r="A501" s="460" t="s">
        <v>702</v>
      </c>
      <c r="B501" s="461"/>
      <c r="C501" s="461"/>
      <c r="D501" s="461"/>
      <c r="E501" s="461"/>
      <c r="F501" s="461"/>
      <c r="G501" s="461"/>
      <c r="H501" s="461"/>
      <c r="I501" s="461"/>
      <c r="J501" s="461"/>
      <c r="K501" s="461"/>
      <c r="L501" s="461"/>
      <c r="M501" s="461"/>
      <c r="N501" s="461"/>
      <c r="O501" s="461"/>
      <c r="P501" s="461"/>
      <c r="Q501" s="461"/>
      <c r="R501" s="461"/>
      <c r="S501" s="461"/>
      <c r="T501" s="461"/>
      <c r="U501" s="461"/>
      <c r="V501" s="461"/>
      <c r="W501" s="461"/>
      <c r="X501" s="461"/>
      <c r="Y501" s="461"/>
      <c r="Z501" s="461"/>
      <c r="AA501" s="48"/>
      <c r="AB501" s="48"/>
      <c r="AC501" s="48"/>
    </row>
    <row r="502" spans="1:68" ht="16.5" hidden="1" customHeight="1" x14ac:dyDescent="0.25">
      <c r="A502" s="415" t="s">
        <v>702</v>
      </c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89"/>
      <c r="O502" s="389"/>
      <c r="P502" s="389"/>
      <c r="Q502" s="389"/>
      <c r="R502" s="389"/>
      <c r="S502" s="389"/>
      <c r="T502" s="389"/>
      <c r="U502" s="389"/>
      <c r="V502" s="389"/>
      <c r="W502" s="389"/>
      <c r="X502" s="389"/>
      <c r="Y502" s="389"/>
      <c r="Z502" s="389"/>
      <c r="AA502" s="376"/>
      <c r="AB502" s="376"/>
      <c r="AC502" s="376"/>
    </row>
    <row r="503" spans="1:68" ht="14.25" hidden="1" customHeight="1" x14ac:dyDescent="0.25">
      <c r="A503" s="388" t="s">
        <v>112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89"/>
      <c r="AA503" s="375"/>
      <c r="AB503" s="375"/>
      <c r="AC503" s="375"/>
    </row>
    <row r="504" spans="1:68" ht="27" hidden="1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127</v>
      </c>
      <c r="N504" s="33"/>
      <c r="O504" s="32">
        <v>55</v>
      </c>
      <c r="P504" s="601" t="s">
        <v>705</v>
      </c>
      <c r="Q504" s="391"/>
      <c r="R504" s="391"/>
      <c r="S504" s="391"/>
      <c r="T504" s="392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hidden="1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52" t="s">
        <v>708</v>
      </c>
      <c r="Q505" s="391"/>
      <c r="R505" s="391"/>
      <c r="S505" s="391"/>
      <c r="T505" s="392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hidden="1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6" t="s">
        <v>711</v>
      </c>
      <c r="Q506" s="391"/>
      <c r="R506" s="391"/>
      <c r="S506" s="391"/>
      <c r="T506" s="392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hidden="1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6" t="s">
        <v>714</v>
      </c>
      <c r="Q507" s="391"/>
      <c r="R507" s="391"/>
      <c r="S507" s="391"/>
      <c r="T507" s="392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hidden="1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0" t="s">
        <v>717</v>
      </c>
      <c r="Q508" s="391"/>
      <c r="R508" s="391"/>
      <c r="S508" s="391"/>
      <c r="T508" s="392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hidden="1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0" t="s">
        <v>720</v>
      </c>
      <c r="Q509" s="391"/>
      <c r="R509" s="391"/>
      <c r="S509" s="391"/>
      <c r="T509" s="392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hidden="1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127</v>
      </c>
      <c r="N510" s="33"/>
      <c r="O510" s="32">
        <v>55</v>
      </c>
      <c r="P510" s="755" t="s">
        <v>723</v>
      </c>
      <c r="Q510" s="391"/>
      <c r="R510" s="391"/>
      <c r="S510" s="391"/>
      <c r="T510" s="392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hidden="1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597" t="s">
        <v>726</v>
      </c>
      <c r="Q511" s="391"/>
      <c r="R511" s="391"/>
      <c r="S511" s="391"/>
      <c r="T511" s="392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hidden="1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53" t="s">
        <v>729</v>
      </c>
      <c r="Q512" s="391"/>
      <c r="R512" s="391"/>
      <c r="S512" s="391"/>
      <c r="T512" s="392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hidden="1" x14ac:dyDescent="0.2">
      <c r="A513" s="402"/>
      <c r="B513" s="389"/>
      <c r="C513" s="389"/>
      <c r="D513" s="389"/>
      <c r="E513" s="389"/>
      <c r="F513" s="389"/>
      <c r="G513" s="389"/>
      <c r="H513" s="389"/>
      <c r="I513" s="389"/>
      <c r="J513" s="389"/>
      <c r="K513" s="389"/>
      <c r="L513" s="389"/>
      <c r="M513" s="389"/>
      <c r="N513" s="389"/>
      <c r="O513" s="403"/>
      <c r="P513" s="397" t="s">
        <v>69</v>
      </c>
      <c r="Q513" s="398"/>
      <c r="R513" s="398"/>
      <c r="S513" s="398"/>
      <c r="T513" s="398"/>
      <c r="U513" s="398"/>
      <c r="V513" s="399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hidden="1" x14ac:dyDescent="0.2">
      <c r="A514" s="389"/>
      <c r="B514" s="389"/>
      <c r="C514" s="389"/>
      <c r="D514" s="389"/>
      <c r="E514" s="389"/>
      <c r="F514" s="389"/>
      <c r="G514" s="389"/>
      <c r="H514" s="389"/>
      <c r="I514" s="389"/>
      <c r="J514" s="389"/>
      <c r="K514" s="389"/>
      <c r="L514" s="389"/>
      <c r="M514" s="389"/>
      <c r="N514" s="389"/>
      <c r="O514" s="403"/>
      <c r="P514" s="397" t="s">
        <v>69</v>
      </c>
      <c r="Q514" s="398"/>
      <c r="R514" s="398"/>
      <c r="S514" s="398"/>
      <c r="T514" s="398"/>
      <c r="U514" s="398"/>
      <c r="V514" s="399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hidden="1" customHeight="1" x14ac:dyDescent="0.25">
      <c r="A515" s="388" t="s">
        <v>104</v>
      </c>
      <c r="B515" s="389"/>
      <c r="C515" s="389"/>
      <c r="D515" s="389"/>
      <c r="E515" s="389"/>
      <c r="F515" s="389"/>
      <c r="G515" s="389"/>
      <c r="H515" s="389"/>
      <c r="I515" s="389"/>
      <c r="J515" s="389"/>
      <c r="K515" s="389"/>
      <c r="L515" s="389"/>
      <c r="M515" s="389"/>
      <c r="N515" s="389"/>
      <c r="O515" s="389"/>
      <c r="P515" s="389"/>
      <c r="Q515" s="389"/>
      <c r="R515" s="389"/>
      <c r="S515" s="389"/>
      <c r="T515" s="389"/>
      <c r="U515" s="389"/>
      <c r="V515" s="389"/>
      <c r="W515" s="389"/>
      <c r="X515" s="389"/>
      <c r="Y515" s="389"/>
      <c r="Z515" s="389"/>
      <c r="AA515" s="375"/>
      <c r="AB515" s="375"/>
      <c r="AC515" s="375"/>
    </row>
    <row r="516" spans="1:68" ht="27" hidden="1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62" t="s">
        <v>732</v>
      </c>
      <c r="Q516" s="391"/>
      <c r="R516" s="391"/>
      <c r="S516" s="391"/>
      <c r="T516" s="392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hidden="1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127</v>
      </c>
      <c r="N517" s="33"/>
      <c r="O517" s="32">
        <v>50</v>
      </c>
      <c r="P517" s="619" t="s">
        <v>735</v>
      </c>
      <c r="Q517" s="391"/>
      <c r="R517" s="391"/>
      <c r="S517" s="391"/>
      <c r="T517" s="392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6" t="s">
        <v>738</v>
      </c>
      <c r="Q518" s="391"/>
      <c r="R518" s="391"/>
      <c r="S518" s="391"/>
      <c r="T518" s="392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59" t="s">
        <v>741</v>
      </c>
      <c r="Q519" s="391"/>
      <c r="R519" s="391"/>
      <c r="S519" s="391"/>
      <c r="T519" s="392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38" t="s">
        <v>744</v>
      </c>
      <c r="Q520" s="391"/>
      <c r="R520" s="391"/>
      <c r="S520" s="391"/>
      <c r="T520" s="392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402"/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403"/>
      <c r="P521" s="397" t="s">
        <v>69</v>
      </c>
      <c r="Q521" s="398"/>
      <c r="R521" s="398"/>
      <c r="S521" s="398"/>
      <c r="T521" s="398"/>
      <c r="U521" s="398"/>
      <c r="V521" s="399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hidden="1" x14ac:dyDescent="0.2">
      <c r="A522" s="389"/>
      <c r="B522" s="389"/>
      <c r="C522" s="389"/>
      <c r="D522" s="389"/>
      <c r="E522" s="389"/>
      <c r="F522" s="389"/>
      <c r="G522" s="389"/>
      <c r="H522" s="389"/>
      <c r="I522" s="389"/>
      <c r="J522" s="389"/>
      <c r="K522" s="389"/>
      <c r="L522" s="389"/>
      <c r="M522" s="389"/>
      <c r="N522" s="389"/>
      <c r="O522" s="403"/>
      <c r="P522" s="397" t="s">
        <v>69</v>
      </c>
      <c r="Q522" s="398"/>
      <c r="R522" s="398"/>
      <c r="S522" s="398"/>
      <c r="T522" s="398"/>
      <c r="U522" s="398"/>
      <c r="V522" s="399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hidden="1" customHeight="1" x14ac:dyDescent="0.25">
      <c r="A523" s="388" t="s">
        <v>63</v>
      </c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89"/>
      <c r="O523" s="389"/>
      <c r="P523" s="389"/>
      <c r="Q523" s="389"/>
      <c r="R523" s="389"/>
      <c r="S523" s="389"/>
      <c r="T523" s="389"/>
      <c r="U523" s="389"/>
      <c r="V523" s="389"/>
      <c r="W523" s="389"/>
      <c r="X523" s="389"/>
      <c r="Y523" s="389"/>
      <c r="Z523" s="389"/>
      <c r="AA523" s="375"/>
      <c r="AB523" s="375"/>
      <c r="AC523" s="375"/>
    </row>
    <row r="524" spans="1:68" ht="27" hidden="1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48" t="s">
        <v>747</v>
      </c>
      <c r="Q524" s="391"/>
      <c r="R524" s="391"/>
      <c r="S524" s="391"/>
      <c r="T524" s="392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hidden="1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57" t="s">
        <v>750</v>
      </c>
      <c r="Q525" s="391"/>
      <c r="R525" s="391"/>
      <c r="S525" s="391"/>
      <c r="T525" s="392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88" t="s">
        <v>753</v>
      </c>
      <c r="Q526" s="391"/>
      <c r="R526" s="391"/>
      <c r="S526" s="391"/>
      <c r="T526" s="392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83" t="s">
        <v>756</v>
      </c>
      <c r="Q527" s="391"/>
      <c r="R527" s="391"/>
      <c r="S527" s="391"/>
      <c r="T527" s="392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74" t="s">
        <v>759</v>
      </c>
      <c r="Q528" s="391"/>
      <c r="R528" s="391"/>
      <c r="S528" s="391"/>
      <c r="T528" s="392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496" t="s">
        <v>762</v>
      </c>
      <c r="Q529" s="391"/>
      <c r="R529" s="391"/>
      <c r="S529" s="391"/>
      <c r="T529" s="392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54" t="s">
        <v>765</v>
      </c>
      <c r="Q530" s="391"/>
      <c r="R530" s="391"/>
      <c r="S530" s="391"/>
      <c r="T530" s="392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idden="1" x14ac:dyDescent="0.2">
      <c r="A531" s="402"/>
      <c r="B531" s="389"/>
      <c r="C531" s="389"/>
      <c r="D531" s="389"/>
      <c r="E531" s="389"/>
      <c r="F531" s="389"/>
      <c r="G531" s="389"/>
      <c r="H531" s="389"/>
      <c r="I531" s="389"/>
      <c r="J531" s="389"/>
      <c r="K531" s="389"/>
      <c r="L531" s="389"/>
      <c r="M531" s="389"/>
      <c r="N531" s="389"/>
      <c r="O531" s="403"/>
      <c r="P531" s="397" t="s">
        <v>69</v>
      </c>
      <c r="Q531" s="398"/>
      <c r="R531" s="398"/>
      <c r="S531" s="398"/>
      <c r="T531" s="398"/>
      <c r="U531" s="398"/>
      <c r="V531" s="399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hidden="1" x14ac:dyDescent="0.2">
      <c r="A532" s="389"/>
      <c r="B532" s="389"/>
      <c r="C532" s="389"/>
      <c r="D532" s="389"/>
      <c r="E532" s="389"/>
      <c r="F532" s="389"/>
      <c r="G532" s="389"/>
      <c r="H532" s="389"/>
      <c r="I532" s="389"/>
      <c r="J532" s="389"/>
      <c r="K532" s="389"/>
      <c r="L532" s="389"/>
      <c r="M532" s="389"/>
      <c r="N532" s="389"/>
      <c r="O532" s="403"/>
      <c r="P532" s="397" t="s">
        <v>69</v>
      </c>
      <c r="Q532" s="398"/>
      <c r="R532" s="398"/>
      <c r="S532" s="398"/>
      <c r="T532" s="398"/>
      <c r="U532" s="398"/>
      <c r="V532" s="399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hidden="1" customHeight="1" x14ac:dyDescent="0.25">
      <c r="A533" s="388" t="s">
        <v>71</v>
      </c>
      <c r="B533" s="389"/>
      <c r="C533" s="389"/>
      <c r="D533" s="389"/>
      <c r="E533" s="389"/>
      <c r="F533" s="389"/>
      <c r="G533" s="389"/>
      <c r="H533" s="389"/>
      <c r="I533" s="389"/>
      <c r="J533" s="389"/>
      <c r="K533" s="389"/>
      <c r="L533" s="389"/>
      <c r="M533" s="389"/>
      <c r="N533" s="389"/>
      <c r="O533" s="389"/>
      <c r="P533" s="389"/>
      <c r="Q533" s="389"/>
      <c r="R533" s="389"/>
      <c r="S533" s="389"/>
      <c r="T533" s="389"/>
      <c r="U533" s="389"/>
      <c r="V533" s="389"/>
      <c r="W533" s="389"/>
      <c r="X533" s="389"/>
      <c r="Y533" s="389"/>
      <c r="Z533" s="389"/>
      <c r="AA533" s="375"/>
      <c r="AB533" s="375"/>
      <c r="AC533" s="375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127</v>
      </c>
      <c r="N534" s="33"/>
      <c r="O534" s="32">
        <v>40</v>
      </c>
      <c r="P534" s="777" t="s">
        <v>768</v>
      </c>
      <c r="Q534" s="391"/>
      <c r="R534" s="391"/>
      <c r="S534" s="391"/>
      <c r="T534" s="392"/>
      <c r="U534" s="34"/>
      <c r="V534" s="34"/>
      <c r="W534" s="35" t="s">
        <v>68</v>
      </c>
      <c r="X534" s="382">
        <v>1000</v>
      </c>
      <c r="Y534" s="383">
        <f>IFERROR(IF(X534="",0,CEILING((X534/$H534),1)*$H534),"")</f>
        <v>1006.1999999999999</v>
      </c>
      <c r="Z534" s="36">
        <f>IFERROR(IF(Y534=0,"",ROUNDUP(Y534/H534,0)*0.02175),"")</f>
        <v>2.8057499999999997</v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1072.3076923076924</v>
      </c>
      <c r="BN534" s="64">
        <f>IFERROR(Y534*I534/H534,"0")</f>
        <v>1078.9559999999999</v>
      </c>
      <c r="BO534" s="64">
        <f>IFERROR(1/J534*(X534/H534),"0")</f>
        <v>2.2893772893772892</v>
      </c>
      <c r="BP534" s="64">
        <f>IFERROR(1/J534*(Y534/H534),"0")</f>
        <v>2.3035714285714284</v>
      </c>
    </row>
    <row r="535" spans="1:68" ht="27" hidden="1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69" t="s">
        <v>771</v>
      </c>
      <c r="Q535" s="391"/>
      <c r="R535" s="391"/>
      <c r="S535" s="391"/>
      <c r="T535" s="392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83" t="s">
        <v>774</v>
      </c>
      <c r="Q536" s="391"/>
      <c r="R536" s="391"/>
      <c r="S536" s="391"/>
      <c r="T536" s="392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402"/>
      <c r="B537" s="389"/>
      <c r="C537" s="389"/>
      <c r="D537" s="389"/>
      <c r="E537" s="389"/>
      <c r="F537" s="389"/>
      <c r="G537" s="389"/>
      <c r="H537" s="389"/>
      <c r="I537" s="389"/>
      <c r="J537" s="389"/>
      <c r="K537" s="389"/>
      <c r="L537" s="389"/>
      <c r="M537" s="389"/>
      <c r="N537" s="389"/>
      <c r="O537" s="403"/>
      <c r="P537" s="397" t="s">
        <v>69</v>
      </c>
      <c r="Q537" s="398"/>
      <c r="R537" s="398"/>
      <c r="S537" s="398"/>
      <c r="T537" s="398"/>
      <c r="U537" s="398"/>
      <c r="V537" s="399"/>
      <c r="W537" s="37" t="s">
        <v>70</v>
      </c>
      <c r="X537" s="384">
        <f>IFERROR(X534/H534,"0")+IFERROR(X535/H535,"0")+IFERROR(X536/H536,"0")</f>
        <v>128.2051282051282</v>
      </c>
      <c r="Y537" s="384">
        <f>IFERROR(Y534/H534,"0")+IFERROR(Y535/H535,"0")+IFERROR(Y536/H536,"0")</f>
        <v>129</v>
      </c>
      <c r="Z537" s="384">
        <f>IFERROR(IF(Z534="",0,Z534),"0")+IFERROR(IF(Z535="",0,Z535),"0")+IFERROR(IF(Z536="",0,Z536),"0")</f>
        <v>2.8057499999999997</v>
      </c>
      <c r="AA537" s="385"/>
      <c r="AB537" s="385"/>
      <c r="AC537" s="385"/>
    </row>
    <row r="538" spans="1:68" x14ac:dyDescent="0.2">
      <c r="A538" s="389"/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89"/>
      <c r="O538" s="403"/>
      <c r="P538" s="397" t="s">
        <v>69</v>
      </c>
      <c r="Q538" s="398"/>
      <c r="R538" s="398"/>
      <c r="S538" s="398"/>
      <c r="T538" s="398"/>
      <c r="U538" s="398"/>
      <c r="V538" s="399"/>
      <c r="W538" s="37" t="s">
        <v>68</v>
      </c>
      <c r="X538" s="384">
        <f>IFERROR(SUM(X534:X536),"0")</f>
        <v>1000</v>
      </c>
      <c r="Y538" s="384">
        <f>IFERROR(SUM(Y534:Y536),"0")</f>
        <v>1006.1999999999999</v>
      </c>
      <c r="Z538" s="37"/>
      <c r="AA538" s="385"/>
      <c r="AB538" s="385"/>
      <c r="AC538" s="385"/>
    </row>
    <row r="539" spans="1:68" ht="14.25" hidden="1" customHeight="1" x14ac:dyDescent="0.25">
      <c r="A539" s="388" t="s">
        <v>237</v>
      </c>
      <c r="B539" s="389"/>
      <c r="C539" s="389"/>
      <c r="D539" s="389"/>
      <c r="E539" s="389"/>
      <c r="F539" s="389"/>
      <c r="G539" s="389"/>
      <c r="H539" s="389"/>
      <c r="I539" s="389"/>
      <c r="J539" s="389"/>
      <c r="K539" s="389"/>
      <c r="L539" s="389"/>
      <c r="M539" s="389"/>
      <c r="N539" s="389"/>
      <c r="O539" s="389"/>
      <c r="P539" s="389"/>
      <c r="Q539" s="389"/>
      <c r="R539" s="389"/>
      <c r="S539" s="389"/>
      <c r="T539" s="389"/>
      <c r="U539" s="389"/>
      <c r="V539" s="389"/>
      <c r="W539" s="389"/>
      <c r="X539" s="389"/>
      <c r="Y539" s="389"/>
      <c r="Z539" s="389"/>
      <c r="AA539" s="375"/>
      <c r="AB539" s="375"/>
      <c r="AC539" s="375"/>
    </row>
    <row r="540" spans="1:68" ht="27" hidden="1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3" t="s">
        <v>777</v>
      </c>
      <c r="Q540" s="391"/>
      <c r="R540" s="391"/>
      <c r="S540" s="391"/>
      <c r="T540" s="392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67" t="s">
        <v>779</v>
      </c>
      <c r="Q541" s="391"/>
      <c r="R541" s="391"/>
      <c r="S541" s="391"/>
      <c r="T541" s="392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6" t="s">
        <v>782</v>
      </c>
      <c r="Q542" s="391"/>
      <c r="R542" s="391"/>
      <c r="S542" s="391"/>
      <c r="T542" s="392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0" t="s">
        <v>784</v>
      </c>
      <c r="Q543" s="391"/>
      <c r="R543" s="391"/>
      <c r="S543" s="391"/>
      <c r="T543" s="392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402"/>
      <c r="B544" s="389"/>
      <c r="C544" s="389"/>
      <c r="D544" s="389"/>
      <c r="E544" s="389"/>
      <c r="F544" s="389"/>
      <c r="G544" s="389"/>
      <c r="H544" s="389"/>
      <c r="I544" s="389"/>
      <c r="J544" s="389"/>
      <c r="K544" s="389"/>
      <c r="L544" s="389"/>
      <c r="M544" s="389"/>
      <c r="N544" s="389"/>
      <c r="O544" s="403"/>
      <c r="P544" s="397" t="s">
        <v>69</v>
      </c>
      <c r="Q544" s="398"/>
      <c r="R544" s="398"/>
      <c r="S544" s="398"/>
      <c r="T544" s="398"/>
      <c r="U544" s="398"/>
      <c r="V544" s="399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hidden="1" x14ac:dyDescent="0.2">
      <c r="A545" s="389"/>
      <c r="B545" s="389"/>
      <c r="C545" s="389"/>
      <c r="D545" s="389"/>
      <c r="E545" s="389"/>
      <c r="F545" s="389"/>
      <c r="G545" s="389"/>
      <c r="H545" s="389"/>
      <c r="I545" s="389"/>
      <c r="J545" s="389"/>
      <c r="K545" s="389"/>
      <c r="L545" s="389"/>
      <c r="M545" s="389"/>
      <c r="N545" s="389"/>
      <c r="O545" s="403"/>
      <c r="P545" s="397" t="s">
        <v>69</v>
      </c>
      <c r="Q545" s="398"/>
      <c r="R545" s="398"/>
      <c r="S545" s="398"/>
      <c r="T545" s="398"/>
      <c r="U545" s="398"/>
      <c r="V545" s="399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9"/>
      <c r="B546" s="389"/>
      <c r="C546" s="389"/>
      <c r="D546" s="389"/>
      <c r="E546" s="389"/>
      <c r="F546" s="389"/>
      <c r="G546" s="389"/>
      <c r="H546" s="389"/>
      <c r="I546" s="389"/>
      <c r="J546" s="389"/>
      <c r="K546" s="389"/>
      <c r="L546" s="389"/>
      <c r="M546" s="389"/>
      <c r="N546" s="389"/>
      <c r="O546" s="577"/>
      <c r="P546" s="422" t="s">
        <v>785</v>
      </c>
      <c r="Q546" s="423"/>
      <c r="R546" s="423"/>
      <c r="S546" s="423"/>
      <c r="T546" s="423"/>
      <c r="U546" s="423"/>
      <c r="V546" s="424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17041.099999999999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17186.079999999998</v>
      </c>
      <c r="Z546" s="37"/>
      <c r="AA546" s="385"/>
      <c r="AB546" s="385"/>
      <c r="AC546" s="385"/>
    </row>
    <row r="547" spans="1:32" x14ac:dyDescent="0.2">
      <c r="A547" s="389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89"/>
      <c r="O547" s="577"/>
      <c r="P547" s="422" t="s">
        <v>786</v>
      </c>
      <c r="Q547" s="423"/>
      <c r="R547" s="423"/>
      <c r="S547" s="423"/>
      <c r="T547" s="423"/>
      <c r="U547" s="423"/>
      <c r="V547" s="424"/>
      <c r="W547" s="37" t="s">
        <v>68</v>
      </c>
      <c r="X547" s="384">
        <f>IFERROR(SUM(BM22:BM543),"0")</f>
        <v>18121.179957130989</v>
      </c>
      <c r="Y547" s="384">
        <f>IFERROR(SUM(BN22:BN543),"0")</f>
        <v>18275.991999999991</v>
      </c>
      <c r="Z547" s="37"/>
      <c r="AA547" s="385"/>
      <c r="AB547" s="385"/>
      <c r="AC547" s="385"/>
    </row>
    <row r="548" spans="1:32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89"/>
      <c r="O548" s="577"/>
      <c r="P548" s="422" t="s">
        <v>787</v>
      </c>
      <c r="Q548" s="423"/>
      <c r="R548" s="423"/>
      <c r="S548" s="423"/>
      <c r="T548" s="423"/>
      <c r="U548" s="423"/>
      <c r="V548" s="424"/>
      <c r="W548" s="37" t="s">
        <v>788</v>
      </c>
      <c r="X548" s="38">
        <f>ROUNDUP(SUM(BO22:BO543),0)</f>
        <v>33</v>
      </c>
      <c r="Y548" s="38">
        <f>ROUNDUP(SUM(BP22:BP543),0)</f>
        <v>34</v>
      </c>
      <c r="Z548" s="37"/>
      <c r="AA548" s="385"/>
      <c r="AB548" s="385"/>
      <c r="AC548" s="385"/>
    </row>
    <row r="549" spans="1:32" x14ac:dyDescent="0.2">
      <c r="A549" s="389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389"/>
      <c r="O549" s="577"/>
      <c r="P549" s="422" t="s">
        <v>789</v>
      </c>
      <c r="Q549" s="423"/>
      <c r="R549" s="423"/>
      <c r="S549" s="423"/>
      <c r="T549" s="423"/>
      <c r="U549" s="423"/>
      <c r="V549" s="424"/>
      <c r="W549" s="37" t="s">
        <v>68</v>
      </c>
      <c r="X549" s="384">
        <f>GrossWeightTotal+PalletQtyTotal*25</f>
        <v>18946.179957130989</v>
      </c>
      <c r="Y549" s="384">
        <f>GrossWeightTotalR+PalletQtyTotalR*25</f>
        <v>19125.991999999991</v>
      </c>
      <c r="Z549" s="37"/>
      <c r="AA549" s="385"/>
      <c r="AB549" s="385"/>
      <c r="AC549" s="385"/>
    </row>
    <row r="550" spans="1:32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389"/>
      <c r="O550" s="577"/>
      <c r="P550" s="422" t="s">
        <v>790</v>
      </c>
      <c r="Q550" s="423"/>
      <c r="R550" s="423"/>
      <c r="S550" s="423"/>
      <c r="T550" s="423"/>
      <c r="U550" s="423"/>
      <c r="V550" s="424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3538.2322664564044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3565</v>
      </c>
      <c r="Z550" s="37"/>
      <c r="AA550" s="385"/>
      <c r="AB550" s="385"/>
      <c r="AC550" s="385"/>
    </row>
    <row r="551" spans="1:32" ht="14.25" hidden="1" customHeight="1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389"/>
      <c r="O551" s="577"/>
      <c r="P551" s="422" t="s">
        <v>791</v>
      </c>
      <c r="Q551" s="423"/>
      <c r="R551" s="423"/>
      <c r="S551" s="423"/>
      <c r="T551" s="423"/>
      <c r="U551" s="423"/>
      <c r="V551" s="424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37.859780000000001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3" t="s">
        <v>62</v>
      </c>
      <c r="C553" s="400" t="s">
        <v>102</v>
      </c>
      <c r="D553" s="425"/>
      <c r="E553" s="425"/>
      <c r="F553" s="426"/>
      <c r="G553" s="400" t="s">
        <v>257</v>
      </c>
      <c r="H553" s="425"/>
      <c r="I553" s="425"/>
      <c r="J553" s="425"/>
      <c r="K553" s="425"/>
      <c r="L553" s="425"/>
      <c r="M553" s="425"/>
      <c r="N553" s="425"/>
      <c r="O553" s="425"/>
      <c r="P553" s="425"/>
      <c r="Q553" s="426"/>
      <c r="R553" s="400" t="s">
        <v>498</v>
      </c>
      <c r="S553" s="426"/>
      <c r="T553" s="400" t="s">
        <v>554</v>
      </c>
      <c r="U553" s="425"/>
      <c r="V553" s="425"/>
      <c r="W553" s="426"/>
      <c r="X553" s="373" t="s">
        <v>658</v>
      </c>
      <c r="Y553" s="373" t="s">
        <v>702</v>
      </c>
      <c r="AB553" s="52"/>
      <c r="AC553" s="52"/>
      <c r="AF553" s="374"/>
    </row>
    <row r="554" spans="1:32" ht="14.25" customHeight="1" thickTop="1" x14ac:dyDescent="0.2">
      <c r="A554" s="701" t="s">
        <v>794</v>
      </c>
      <c r="B554" s="400" t="s">
        <v>62</v>
      </c>
      <c r="C554" s="400" t="s">
        <v>103</v>
      </c>
      <c r="D554" s="400" t="s">
        <v>111</v>
      </c>
      <c r="E554" s="400" t="s">
        <v>102</v>
      </c>
      <c r="F554" s="400" t="s">
        <v>247</v>
      </c>
      <c r="G554" s="400" t="s">
        <v>258</v>
      </c>
      <c r="H554" s="400" t="s">
        <v>270</v>
      </c>
      <c r="I554" s="400" t="s">
        <v>287</v>
      </c>
      <c r="J554" s="400" t="s">
        <v>363</v>
      </c>
      <c r="K554" s="400" t="s">
        <v>386</v>
      </c>
      <c r="L554" s="374"/>
      <c r="M554" s="400" t="s">
        <v>404</v>
      </c>
      <c r="N554" s="374"/>
      <c r="O554" s="400" t="s">
        <v>420</v>
      </c>
      <c r="P554" s="400" t="s">
        <v>484</v>
      </c>
      <c r="Q554" s="400" t="s">
        <v>487</v>
      </c>
      <c r="R554" s="400" t="s">
        <v>499</v>
      </c>
      <c r="S554" s="400" t="s">
        <v>533</v>
      </c>
      <c r="T554" s="400" t="s">
        <v>555</v>
      </c>
      <c r="U554" s="400" t="s">
        <v>616</v>
      </c>
      <c r="V554" s="400" t="s">
        <v>642</v>
      </c>
      <c r="W554" s="400" t="s">
        <v>649</v>
      </c>
      <c r="X554" s="400" t="s">
        <v>658</v>
      </c>
      <c r="Y554" s="400" t="s">
        <v>702</v>
      </c>
      <c r="AB554" s="52"/>
      <c r="AC554" s="52"/>
      <c r="AF554" s="374"/>
    </row>
    <row r="555" spans="1:32" ht="13.5" customHeight="1" thickBot="1" x14ac:dyDescent="0.25">
      <c r="A555" s="702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374"/>
      <c r="M555" s="401"/>
      <c r="N555" s="374"/>
      <c r="O555" s="401"/>
      <c r="P555" s="401"/>
      <c r="Q555" s="401"/>
      <c r="R555" s="401"/>
      <c r="S555" s="401"/>
      <c r="T555" s="401"/>
      <c r="U555" s="401"/>
      <c r="V555" s="401"/>
      <c r="W555" s="401"/>
      <c r="X555" s="401"/>
      <c r="Y555" s="401"/>
      <c r="AB555" s="52"/>
      <c r="AC555" s="52"/>
      <c r="AF555" s="374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243</v>
      </c>
      <c r="D556" s="46">
        <f>IFERROR(Y57*1,"0")+IFERROR(Y58*1,"0")+IFERROR(Y59*1,"0")+IFERROR(Y60*1,"0")</f>
        <v>797.40000000000009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2825.9399999999996</v>
      </c>
      <c r="F556" s="46">
        <f>IFERROR(Y138*1,"0")+IFERROR(Y139*1,"0")+IFERROR(Y140*1,"0")+IFERROR(Y141*1,"0")+IFERROR(Y142*1,"0")</f>
        <v>867.60000000000014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436.80000000000007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1997.6999999999998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241.2</v>
      </c>
      <c r="K556" s="46">
        <f>IFERROR(Y235*1,"0")+IFERROR(Y236*1,"0")+IFERROR(Y237*1,"0")+IFERROR(Y238*1,"0")+IFERROR(Y239*1,"0")+IFERROR(Y240*1,"0")+IFERROR(Y241*1,"0")+IFERROR(Y242*1,"0")</f>
        <v>80</v>
      </c>
      <c r="L556" s="374"/>
      <c r="M556" s="46">
        <f>IFERROR(Y247*1,"0")+IFERROR(Y248*1,"0")+IFERROR(Y249*1,"0")+IFERROR(Y250*1,"0")+IFERROR(Y251*1,"0")</f>
        <v>0</v>
      </c>
      <c r="N556" s="374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293.40000000000003</v>
      </c>
      <c r="P556" s="46">
        <f>IFERROR(Y301*1,"0")</f>
        <v>0</v>
      </c>
      <c r="Q556" s="46">
        <f>IFERROR(Y306*1,"0")+IFERROR(Y310*1,"0")+IFERROR(Y311*1,"0")+IFERROR(Y312*1,"0")+IFERROR(Y316*1,"0")</f>
        <v>902.7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6166.4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0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382.86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78</v>
      </c>
      <c r="V556" s="46">
        <f>IFERROR(Y448*1,"0")+IFERROR(Y449*1,"0")+IFERROR(Y450*1,"0")</f>
        <v>33.6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833.28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1006.1999999999999</v>
      </c>
      <c r="AB556" s="52"/>
      <c r="AC556" s="52"/>
      <c r="AF556" s="374"/>
    </row>
  </sheetData>
  <sheetProtection algorithmName="SHA-512" hashValue="s5Ubh6F9jip4edkjMh2YhIrJvJ3g3LgP6+VW17JFEfbsDxTZhR7PsjGaKusuCUnxsvER9YssElD48zD5lVMXOw==" saltValue="kt5u1k3F1hAkNJwsnt4+HQ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566,00"/>
        <filter val="1 892,00"/>
        <filter val="1 900,00"/>
        <filter val="1 908,00"/>
        <filter val="10,00"/>
        <filter val="100,00"/>
        <filter val="102,00"/>
        <filter val="105,00"/>
        <filter val="110,00"/>
        <filter val="114,00"/>
        <filter val="12,00"/>
        <filter val="128,21"/>
        <filter val="128,67"/>
        <filter val="135,00"/>
        <filter val="137,78"/>
        <filter val="140,00"/>
        <filter val="144,00"/>
        <filter val="148,10"/>
        <filter val="15,00"/>
        <filter val="16,00"/>
        <filter val="17 041,10"/>
        <filter val="18 121,18"/>
        <filter val="18 946,18"/>
        <filter val="18,75"/>
        <filter val="180,00"/>
        <filter val="183,10"/>
        <filter val="2 500,00"/>
        <filter val="2,56"/>
        <filter val="20,00"/>
        <filter val="200,00"/>
        <filter val="21,00"/>
        <filter val="21,90"/>
        <filter val="210,00"/>
        <filter val="220,00"/>
        <filter val="23,81"/>
        <filter val="235,00"/>
        <filter val="24,00"/>
        <filter val="240,00"/>
        <filter val="249,05"/>
        <filter val="250,54"/>
        <filter val="26,67"/>
        <filter val="27,00"/>
        <filter val="28,00"/>
        <filter val="280,00"/>
        <filter val="283,00"/>
        <filter val="284,00"/>
        <filter val="290,00"/>
        <filter val="3 538,23"/>
        <filter val="3,00"/>
        <filter val="3,60"/>
        <filter val="3,72"/>
        <filter val="30,00"/>
        <filter val="300,00"/>
        <filter val="315,00"/>
        <filter val="32,00"/>
        <filter val="320,00"/>
        <filter val="326,00"/>
        <filter val="33"/>
        <filter val="33,00"/>
        <filter val="35,35"/>
        <filter val="350,00"/>
        <filter val="369,85"/>
        <filter val="37,88"/>
        <filter val="373,50"/>
        <filter val="38,33"/>
        <filter val="4 215,00"/>
        <filter val="4,17"/>
        <filter val="40,00"/>
        <filter val="416,67"/>
        <filter val="429,50"/>
        <filter val="44,00"/>
        <filter val="440,00"/>
        <filter val="48,00"/>
        <filter val="495,00"/>
        <filter val="5,50"/>
        <filter val="50,00"/>
        <filter val="52,50"/>
        <filter val="525,00"/>
        <filter val="54,00"/>
        <filter val="540,00"/>
        <filter val="59,26"/>
        <filter val="60,00"/>
        <filter val="619,31"/>
        <filter val="675,00"/>
        <filter val="68,00"/>
        <filter val="70,00"/>
        <filter val="70,83"/>
        <filter val="71,00"/>
        <filter val="757,50"/>
        <filter val="795,00"/>
        <filter val="8,00"/>
        <filter val="80,00"/>
        <filter val="800,00"/>
        <filter val="82,50"/>
        <filter val="83,48"/>
        <filter val="864,00"/>
        <filter val="875,00"/>
        <filter val="88,00"/>
        <filter val="90,00"/>
        <filter val="900,00"/>
        <filter val="92,00"/>
        <filter val="93,00"/>
        <filter val="94,50"/>
        <filter val="96,00"/>
      </filters>
    </filterColumn>
  </autoFilter>
  <mergeCells count="999">
    <mergeCell ref="Y554:Y555"/>
    <mergeCell ref="P356:V356"/>
    <mergeCell ref="P507:T507"/>
    <mergeCell ref="P534:T534"/>
    <mergeCell ref="P338:T338"/>
    <mergeCell ref="D17:E18"/>
    <mergeCell ref="D173:E173"/>
    <mergeCell ref="A213:O214"/>
    <mergeCell ref="D344:E344"/>
    <mergeCell ref="D471:E471"/>
    <mergeCell ref="P71:T71"/>
    <mergeCell ref="D542:E542"/>
    <mergeCell ref="X17:X18"/>
    <mergeCell ref="D123:E123"/>
    <mergeCell ref="P58:T58"/>
    <mergeCell ref="D421:E421"/>
    <mergeCell ref="P202:T202"/>
    <mergeCell ref="P373:T373"/>
    <mergeCell ref="P554:P555"/>
    <mergeCell ref="P536:T536"/>
    <mergeCell ref="P544:V544"/>
    <mergeCell ref="D483:E483"/>
    <mergeCell ref="A42:O43"/>
    <mergeCell ref="P83:T83"/>
    <mergeCell ref="G553:Q553"/>
    <mergeCell ref="V12:W12"/>
    <mergeCell ref="D191:E191"/>
    <mergeCell ref="D262:E262"/>
    <mergeCell ref="P368:T368"/>
    <mergeCell ref="A436:O437"/>
    <mergeCell ref="A245:Z245"/>
    <mergeCell ref="P43:V43"/>
    <mergeCell ref="D237:E237"/>
    <mergeCell ref="P285:V285"/>
    <mergeCell ref="P85:T85"/>
    <mergeCell ref="P383:T383"/>
    <mergeCell ref="P60:T60"/>
    <mergeCell ref="D239:E239"/>
    <mergeCell ref="D95:E95"/>
    <mergeCell ref="P149:T149"/>
    <mergeCell ref="P174:T174"/>
    <mergeCell ref="D266:E266"/>
    <mergeCell ref="U17:V17"/>
    <mergeCell ref="Y17:Y18"/>
    <mergeCell ref="P528:T528"/>
    <mergeCell ref="D196:E196"/>
    <mergeCell ref="A126:O127"/>
    <mergeCell ref="P294:T294"/>
    <mergeCell ref="P510:T510"/>
    <mergeCell ref="P308:V308"/>
    <mergeCell ref="A279:O280"/>
    <mergeCell ref="D57:E57"/>
    <mergeCell ref="P124:T124"/>
    <mergeCell ref="D331:E331"/>
    <mergeCell ref="P385:T385"/>
    <mergeCell ref="P410:T410"/>
    <mergeCell ref="P360:T360"/>
    <mergeCell ref="D97:E97"/>
    <mergeCell ref="P151:T151"/>
    <mergeCell ref="D268:E268"/>
    <mergeCell ref="D395:E395"/>
    <mergeCell ref="A128:Z128"/>
    <mergeCell ref="P374:V374"/>
    <mergeCell ref="P449:T449"/>
    <mergeCell ref="P484:T484"/>
    <mergeCell ref="P65:T65"/>
    <mergeCell ref="P70:T70"/>
    <mergeCell ref="D342:E342"/>
    <mergeCell ref="A438:Z438"/>
    <mergeCell ref="P513:V513"/>
    <mergeCell ref="A422:O423"/>
    <mergeCell ref="D102:E102"/>
    <mergeCell ref="A8:C8"/>
    <mergeCell ref="A255:Z255"/>
    <mergeCell ref="A10:C10"/>
    <mergeCell ref="P496:V496"/>
    <mergeCell ref="A497:Z497"/>
    <mergeCell ref="P361:V361"/>
    <mergeCell ref="A413:Z413"/>
    <mergeCell ref="P218:T218"/>
    <mergeCell ref="A136:Z136"/>
    <mergeCell ref="A21:Z21"/>
    <mergeCell ref="D184:E184"/>
    <mergeCell ref="P505:T505"/>
    <mergeCell ref="A355:O356"/>
    <mergeCell ref="D121:E121"/>
    <mergeCell ref="N17:N18"/>
    <mergeCell ref="P72:T72"/>
    <mergeCell ref="D249:E249"/>
    <mergeCell ref="P262:T262"/>
    <mergeCell ref="P23:V23"/>
    <mergeCell ref="D133:E133"/>
    <mergeCell ref="A315:Z315"/>
    <mergeCell ref="P435:T435"/>
    <mergeCell ref="D107:E107"/>
    <mergeCell ref="D163:E163"/>
    <mergeCell ref="D278:E278"/>
    <mergeCell ref="D405:E405"/>
    <mergeCell ref="P288:T288"/>
    <mergeCell ref="D192:E192"/>
    <mergeCell ref="A20:Z20"/>
    <mergeCell ref="P123:T123"/>
    <mergeCell ref="P421:T421"/>
    <mergeCell ref="A411:O412"/>
    <mergeCell ref="D218:E218"/>
    <mergeCell ref="P53:V53"/>
    <mergeCell ref="D247:E247"/>
    <mergeCell ref="A320:Z320"/>
    <mergeCell ref="P351:V351"/>
    <mergeCell ref="A347:Z347"/>
    <mergeCell ref="A64:Z64"/>
    <mergeCell ref="P200:T200"/>
    <mergeCell ref="P381:V381"/>
    <mergeCell ref="D32:E32"/>
    <mergeCell ref="AD17:AF18"/>
    <mergeCell ref="D101:E101"/>
    <mergeCell ref="D76:E76"/>
    <mergeCell ref="F5:G5"/>
    <mergeCell ref="A172:Z172"/>
    <mergeCell ref="P144:V144"/>
    <mergeCell ref="V11:W11"/>
    <mergeCell ref="M17:M18"/>
    <mergeCell ref="O17:O18"/>
    <mergeCell ref="P114:T114"/>
    <mergeCell ref="P41:T41"/>
    <mergeCell ref="D84:E84"/>
    <mergeCell ref="D22:E22"/>
    <mergeCell ref="P105:T105"/>
    <mergeCell ref="A9:C9"/>
    <mergeCell ref="P125:T125"/>
    <mergeCell ref="P112:T112"/>
    <mergeCell ref="Q5:R5"/>
    <mergeCell ref="F17:F18"/>
    <mergeCell ref="D120:E120"/>
    <mergeCell ref="Q6:R6"/>
    <mergeCell ref="A25:Z25"/>
    <mergeCell ref="A463:Z463"/>
    <mergeCell ref="P67:T67"/>
    <mergeCell ref="D430:E430"/>
    <mergeCell ref="D455:E455"/>
    <mergeCell ref="A334:O335"/>
    <mergeCell ref="P82:T82"/>
    <mergeCell ref="D221:E221"/>
    <mergeCell ref="D392:E392"/>
    <mergeCell ref="P57:T57"/>
    <mergeCell ref="P367:T367"/>
    <mergeCell ref="A205:O206"/>
    <mergeCell ref="P75:T75"/>
    <mergeCell ref="P342:T342"/>
    <mergeCell ref="P406:V406"/>
    <mergeCell ref="D323:E323"/>
    <mergeCell ref="A339:O340"/>
    <mergeCell ref="P187:V187"/>
    <mergeCell ref="P423:V423"/>
    <mergeCell ref="P430:T430"/>
    <mergeCell ref="P350:V350"/>
    <mergeCell ref="A246:Z246"/>
    <mergeCell ref="P47:V47"/>
    <mergeCell ref="D105:E105"/>
    <mergeCell ref="A546:O551"/>
    <mergeCell ref="P478:T478"/>
    <mergeCell ref="P107:T107"/>
    <mergeCell ref="D150:E150"/>
    <mergeCell ref="P278:T278"/>
    <mergeCell ref="P101:T101"/>
    <mergeCell ref="D386:E386"/>
    <mergeCell ref="P2:W3"/>
    <mergeCell ref="P133:T133"/>
    <mergeCell ref="A269:O270"/>
    <mergeCell ref="P198:T198"/>
    <mergeCell ref="D241:E241"/>
    <mergeCell ref="D508:E508"/>
    <mergeCell ref="D333:E333"/>
    <mergeCell ref="D404:E404"/>
    <mergeCell ref="D526:E526"/>
    <mergeCell ref="D10:E10"/>
    <mergeCell ref="A23:O24"/>
    <mergeCell ref="F10:G10"/>
    <mergeCell ref="P191:T191"/>
    <mergeCell ref="D99:E99"/>
    <mergeCell ref="P349:T349"/>
    <mergeCell ref="D397:E397"/>
    <mergeCell ref="P205:V205"/>
    <mergeCell ref="D33:E33"/>
    <mergeCell ref="A313:O314"/>
    <mergeCell ref="P183:T183"/>
    <mergeCell ref="P354:T354"/>
    <mergeCell ref="P365:T365"/>
    <mergeCell ref="A544:O545"/>
    <mergeCell ref="D528:E528"/>
    <mergeCell ref="A263:O264"/>
    <mergeCell ref="D450:E450"/>
    <mergeCell ref="A254:Z254"/>
    <mergeCell ref="P121:T121"/>
    <mergeCell ref="D310:E310"/>
    <mergeCell ref="P364:T364"/>
    <mergeCell ref="P509:T509"/>
    <mergeCell ref="A465:Z465"/>
    <mergeCell ref="P486:T486"/>
    <mergeCell ref="D223:E223"/>
    <mergeCell ref="D394:E394"/>
    <mergeCell ref="P411:V411"/>
    <mergeCell ref="D276:E276"/>
    <mergeCell ref="P303:V303"/>
    <mergeCell ref="P178:T178"/>
    <mergeCell ref="P276:T276"/>
    <mergeCell ref="D257:E257"/>
    <mergeCell ref="A499:O500"/>
    <mergeCell ref="P344:T344"/>
    <mergeCell ref="A134:O135"/>
    <mergeCell ref="P422:V422"/>
    <mergeCell ref="P495:V495"/>
    <mergeCell ref="A539:Z539"/>
    <mergeCell ref="P432:V432"/>
    <mergeCell ref="P439:T439"/>
    <mergeCell ref="O554:O555"/>
    <mergeCell ref="Q554:Q555"/>
    <mergeCell ref="D468:E468"/>
    <mergeCell ref="P247:T247"/>
    <mergeCell ref="P241:T241"/>
    <mergeCell ref="P483:T483"/>
    <mergeCell ref="D149:E149"/>
    <mergeCell ref="P470:T470"/>
    <mergeCell ref="P301:T301"/>
    <mergeCell ref="D385:E385"/>
    <mergeCell ref="P295:T295"/>
    <mergeCell ref="A554:A555"/>
    <mergeCell ref="P481:V481"/>
    <mergeCell ref="A533:Z533"/>
    <mergeCell ref="R553:S553"/>
    <mergeCell ref="P196:T196"/>
    <mergeCell ref="D29:E29"/>
    <mergeCell ref="D478:E478"/>
    <mergeCell ref="G554:G555"/>
    <mergeCell ref="I554:I555"/>
    <mergeCell ref="A243:O244"/>
    <mergeCell ref="D534:E534"/>
    <mergeCell ref="D525:E525"/>
    <mergeCell ref="D202:E202"/>
    <mergeCell ref="D373:E373"/>
    <mergeCell ref="D58:E58"/>
    <mergeCell ref="D294:E294"/>
    <mergeCell ref="A307:O308"/>
    <mergeCell ref="H554:H555"/>
    <mergeCell ref="J554:J555"/>
    <mergeCell ref="D541:E541"/>
    <mergeCell ref="A207:Z207"/>
    <mergeCell ref="T553:W553"/>
    <mergeCell ref="P42:V42"/>
    <mergeCell ref="D288:E288"/>
    <mergeCell ref="P59:T59"/>
    <mergeCell ref="P130:T130"/>
    <mergeCell ref="R554:R555"/>
    <mergeCell ref="P286:V286"/>
    <mergeCell ref="A233:Z233"/>
    <mergeCell ref="P39:V39"/>
    <mergeCell ref="D358:E358"/>
    <mergeCell ref="D529:E529"/>
    <mergeCell ref="P537:V537"/>
    <mergeCell ref="A454:Z454"/>
    <mergeCell ref="A299:Z299"/>
    <mergeCell ref="Q13:R13"/>
    <mergeCell ref="P134:V134"/>
    <mergeCell ref="A155:Z155"/>
    <mergeCell ref="D222:E222"/>
    <mergeCell ref="A231:O232"/>
    <mergeCell ref="P476:V476"/>
    <mergeCell ref="G17:G18"/>
    <mergeCell ref="P333:T333"/>
    <mergeCell ref="P399:T399"/>
    <mergeCell ref="A152:O153"/>
    <mergeCell ref="P526:T526"/>
    <mergeCell ref="P171:V171"/>
    <mergeCell ref="A167:Z167"/>
    <mergeCell ref="D159:E159"/>
    <mergeCell ref="P407:V407"/>
    <mergeCell ref="D80:E80"/>
    <mergeCell ref="D384:E384"/>
    <mergeCell ref="D151:E151"/>
    <mergeCell ref="AB17:AB18"/>
    <mergeCell ref="P458:V458"/>
    <mergeCell ref="P550:V550"/>
    <mergeCell ref="D367:E367"/>
    <mergeCell ref="H5:M5"/>
    <mergeCell ref="A56:Z56"/>
    <mergeCell ref="P98:T98"/>
    <mergeCell ref="A154:Z154"/>
    <mergeCell ref="D212:E212"/>
    <mergeCell ref="P225:T225"/>
    <mergeCell ref="P396:T396"/>
    <mergeCell ref="A341:Z341"/>
    <mergeCell ref="D6:M6"/>
    <mergeCell ref="D439:E439"/>
    <mergeCell ref="D510:E510"/>
    <mergeCell ref="A317:O318"/>
    <mergeCell ref="P522:V522"/>
    <mergeCell ref="D540:E540"/>
    <mergeCell ref="D83:E83"/>
    <mergeCell ref="P162:T162"/>
    <mergeCell ref="A86:O87"/>
    <mergeCell ref="P460:T460"/>
    <mergeCell ref="P398:T398"/>
    <mergeCell ref="P348:T348"/>
    <mergeCell ref="P541:T541"/>
    <mergeCell ref="A170:O171"/>
    <mergeCell ref="D428:E428"/>
    <mergeCell ref="P92:V92"/>
    <mergeCell ref="A88:Z88"/>
    <mergeCell ref="P334:V334"/>
    <mergeCell ref="D415:E415"/>
    <mergeCell ref="P257:T257"/>
    <mergeCell ref="P535:T535"/>
    <mergeCell ref="A457:O458"/>
    <mergeCell ref="A444:O445"/>
    <mergeCell ref="P170:V170"/>
    <mergeCell ref="A464:Z464"/>
    <mergeCell ref="D364:E364"/>
    <mergeCell ref="D435:E435"/>
    <mergeCell ref="P274:T274"/>
    <mergeCell ref="A475:O476"/>
    <mergeCell ref="D217:E217"/>
    <mergeCell ref="A226:O227"/>
    <mergeCell ref="D484:E484"/>
    <mergeCell ref="P222:T222"/>
    <mergeCell ref="P193:T193"/>
    <mergeCell ref="D200:E200"/>
    <mergeCell ref="P190:T190"/>
    <mergeCell ref="P521:V521"/>
    <mergeCell ref="P80:T80"/>
    <mergeCell ref="D194:E194"/>
    <mergeCell ref="P525:T525"/>
    <mergeCell ref="D368:E368"/>
    <mergeCell ref="D506:E506"/>
    <mergeCell ref="P106:T106"/>
    <mergeCell ref="D85:E85"/>
    <mergeCell ref="D256:E256"/>
    <mergeCell ref="D383:E383"/>
    <mergeCell ref="P488:T488"/>
    <mergeCell ref="P111:T111"/>
    <mergeCell ref="P282:T282"/>
    <mergeCell ref="D225:E225"/>
    <mergeCell ref="P409:T409"/>
    <mergeCell ref="P390:T390"/>
    <mergeCell ref="D504:E504"/>
    <mergeCell ref="D181:E181"/>
    <mergeCell ref="P91:T91"/>
    <mergeCell ref="D273:E273"/>
    <mergeCell ref="P156:T156"/>
    <mergeCell ref="P252:V252"/>
    <mergeCell ref="P327:T327"/>
    <mergeCell ref="D512:E512"/>
    <mergeCell ref="H10:M10"/>
    <mergeCell ref="AA17:AA18"/>
    <mergeCell ref="P212:T212"/>
    <mergeCell ref="AC17:AC18"/>
    <mergeCell ref="A377:Z377"/>
    <mergeCell ref="P485:T485"/>
    <mergeCell ref="W554:W555"/>
    <mergeCell ref="A420:Z420"/>
    <mergeCell ref="D89:E89"/>
    <mergeCell ref="D393:E393"/>
    <mergeCell ref="P472:T472"/>
    <mergeCell ref="A491:Z491"/>
    <mergeCell ref="P251:T251"/>
    <mergeCell ref="P445:V445"/>
    <mergeCell ref="A175:O176"/>
    <mergeCell ref="P45:T45"/>
    <mergeCell ref="A297:O298"/>
    <mergeCell ref="P487:T487"/>
    <mergeCell ref="P343:T343"/>
    <mergeCell ref="P512:T512"/>
    <mergeCell ref="P530:T530"/>
    <mergeCell ref="P256:T256"/>
    <mergeCell ref="D199:E199"/>
    <mergeCell ref="A531:O532"/>
    <mergeCell ref="BD17:BD18"/>
    <mergeCell ref="P152:V152"/>
    <mergeCell ref="P159:T159"/>
    <mergeCell ref="P330:T330"/>
    <mergeCell ref="D140:E140"/>
    <mergeCell ref="D267:E267"/>
    <mergeCell ref="P395:T395"/>
    <mergeCell ref="D509:E509"/>
    <mergeCell ref="D220:E220"/>
    <mergeCell ref="D391:E391"/>
    <mergeCell ref="P370:V370"/>
    <mergeCell ref="P115:T115"/>
    <mergeCell ref="P139:T139"/>
    <mergeCell ref="D389:E389"/>
    <mergeCell ref="D96:E96"/>
    <mergeCell ref="D52:E52"/>
    <mergeCell ref="D27:E27"/>
    <mergeCell ref="D325:E325"/>
    <mergeCell ref="P208:T208"/>
    <mergeCell ref="AG17:AG18"/>
    <mergeCell ref="A480:O481"/>
    <mergeCell ref="P494:T494"/>
    <mergeCell ref="P456:T456"/>
    <mergeCell ref="P54:V54"/>
    <mergeCell ref="P517:T517"/>
    <mergeCell ref="D425:E425"/>
    <mergeCell ref="D359:E359"/>
    <mergeCell ref="P96:T96"/>
    <mergeCell ref="H17:H18"/>
    <mergeCell ref="P90:T90"/>
    <mergeCell ref="A146:Z146"/>
    <mergeCell ref="P161:T161"/>
    <mergeCell ref="D204:E204"/>
    <mergeCell ref="P217:T217"/>
    <mergeCell ref="D198:E198"/>
    <mergeCell ref="P261:T261"/>
    <mergeCell ref="A291:O292"/>
    <mergeCell ref="P332:T332"/>
    <mergeCell ref="D296:E296"/>
    <mergeCell ref="P388:T388"/>
    <mergeCell ref="D460:E460"/>
    <mergeCell ref="P433:V433"/>
    <mergeCell ref="D106:E106"/>
    <mergeCell ref="P185:T185"/>
    <mergeCell ref="D416:E416"/>
    <mergeCell ref="P427:T427"/>
    <mergeCell ref="P283:T283"/>
    <mergeCell ref="P277:T277"/>
    <mergeCell ref="D527:E527"/>
    <mergeCell ref="D114:E114"/>
    <mergeCell ref="S554:S555"/>
    <mergeCell ref="U554:U555"/>
    <mergeCell ref="P540:T540"/>
    <mergeCell ref="P248:T248"/>
    <mergeCell ref="D51:E51"/>
    <mergeCell ref="P235:T235"/>
    <mergeCell ref="P506:T506"/>
    <mergeCell ref="P86:V86"/>
    <mergeCell ref="P306:T306"/>
    <mergeCell ref="D349:E349"/>
    <mergeCell ref="P213:V213"/>
    <mergeCell ref="A147:Z147"/>
    <mergeCell ref="A302:O303"/>
    <mergeCell ref="D138:E138"/>
    <mergeCell ref="P393:T393"/>
    <mergeCell ref="P457:V457"/>
    <mergeCell ref="D203:E203"/>
    <mergeCell ref="P165:V165"/>
    <mergeCell ref="P549:V549"/>
    <mergeCell ref="P531:V531"/>
    <mergeCell ref="P452:V452"/>
    <mergeCell ref="D427:E427"/>
    <mergeCell ref="A521:O522"/>
    <mergeCell ref="J9:M9"/>
    <mergeCell ref="D112:E112"/>
    <mergeCell ref="D283:E283"/>
    <mergeCell ref="D348:E348"/>
    <mergeCell ref="D519:E519"/>
    <mergeCell ref="P141:T141"/>
    <mergeCell ref="D193:E193"/>
    <mergeCell ref="P448:T448"/>
    <mergeCell ref="P37:T37"/>
    <mergeCell ref="P504:T504"/>
    <mergeCell ref="A40:Z40"/>
    <mergeCell ref="P27:T27"/>
    <mergeCell ref="D75:E75"/>
    <mergeCell ref="P325:T325"/>
    <mergeCell ref="V6:W9"/>
    <mergeCell ref="P84:T84"/>
    <mergeCell ref="P22:T22"/>
    <mergeCell ref="D65:E65"/>
    <mergeCell ref="Z17:Z18"/>
    <mergeCell ref="P33:T33"/>
    <mergeCell ref="A293:Z293"/>
    <mergeCell ref="P201:T201"/>
    <mergeCell ref="P339:V339"/>
    <mergeCell ref="P543:T543"/>
    <mergeCell ref="A440:O441"/>
    <mergeCell ref="P224:T224"/>
    <mergeCell ref="A285:O286"/>
    <mergeCell ref="P322:T322"/>
    <mergeCell ref="D132:E132"/>
    <mergeCell ref="P89:T89"/>
    <mergeCell ref="P211:T211"/>
    <mergeCell ref="P260:T260"/>
    <mergeCell ref="D399:E399"/>
    <mergeCell ref="D295:E295"/>
    <mergeCell ref="D178:E178"/>
    <mergeCell ref="P461:V461"/>
    <mergeCell ref="P324:T324"/>
    <mergeCell ref="A143:O144"/>
    <mergeCell ref="P511:T511"/>
    <mergeCell ref="P227:V227"/>
    <mergeCell ref="P313:V313"/>
    <mergeCell ref="P307:V307"/>
    <mergeCell ref="P444:V444"/>
    <mergeCell ref="P500:V500"/>
    <mergeCell ref="A94:Z94"/>
    <mergeCell ref="P244:V244"/>
    <mergeCell ref="P437:V437"/>
    <mergeCell ref="T6:U9"/>
    <mergeCell ref="Q10:R10"/>
    <mergeCell ref="A442:Z442"/>
    <mergeCell ref="D185:E185"/>
    <mergeCell ref="D41:E41"/>
    <mergeCell ref="P296:T296"/>
    <mergeCell ref="D277:E277"/>
    <mergeCell ref="P318:V318"/>
    <mergeCell ref="A137:Z137"/>
    <mergeCell ref="A252:O253"/>
    <mergeCell ref="A145:Z145"/>
    <mergeCell ref="P314:V314"/>
    <mergeCell ref="P387:T387"/>
    <mergeCell ref="D74:E74"/>
    <mergeCell ref="D130:E130"/>
    <mergeCell ref="D68:E68"/>
    <mergeCell ref="D201:E201"/>
    <mergeCell ref="D372:E372"/>
    <mergeCell ref="P126:V126"/>
    <mergeCell ref="D59:E59"/>
    <mergeCell ref="A63:Z63"/>
    <mergeCell ref="P51:T51"/>
    <mergeCell ref="P26:T26"/>
    <mergeCell ref="A13:M13"/>
    <mergeCell ref="T554:T555"/>
    <mergeCell ref="V554:V555"/>
    <mergeCell ref="D467:E467"/>
    <mergeCell ref="P138:T138"/>
    <mergeCell ref="T5:U5"/>
    <mergeCell ref="P76:T76"/>
    <mergeCell ref="D119:E119"/>
    <mergeCell ref="V5:W5"/>
    <mergeCell ref="D190:E190"/>
    <mergeCell ref="A48:Z48"/>
    <mergeCell ref="P203:T203"/>
    <mergeCell ref="A319:Z319"/>
    <mergeCell ref="D488:E488"/>
    <mergeCell ref="D111:E111"/>
    <mergeCell ref="D282:E282"/>
    <mergeCell ref="D338:E338"/>
    <mergeCell ref="A34:O35"/>
    <mergeCell ref="D409:E409"/>
    <mergeCell ref="D469:E469"/>
    <mergeCell ref="Q8:R8"/>
    <mergeCell ref="P69:T69"/>
    <mergeCell ref="A477:Z477"/>
    <mergeCell ref="P140:T140"/>
    <mergeCell ref="D183:E183"/>
    <mergeCell ref="A12:M12"/>
    <mergeCell ref="A424:Z424"/>
    <mergeCell ref="P355:V355"/>
    <mergeCell ref="P499:V499"/>
    <mergeCell ref="D487:E487"/>
    <mergeCell ref="D343:E343"/>
    <mergeCell ref="P397:T397"/>
    <mergeCell ref="A482:Z482"/>
    <mergeCell ref="P74:T74"/>
    <mergeCell ref="P243:V243"/>
    <mergeCell ref="A19:Z19"/>
    <mergeCell ref="P372:T372"/>
    <mergeCell ref="P436:V436"/>
    <mergeCell ref="D182:E182"/>
    <mergeCell ref="P292:V292"/>
    <mergeCell ref="P310:T310"/>
    <mergeCell ref="A14:M14"/>
    <mergeCell ref="A489:O490"/>
    <mergeCell ref="P163:T163"/>
    <mergeCell ref="A353:Z353"/>
    <mergeCell ref="P311:T311"/>
    <mergeCell ref="A186:O187"/>
    <mergeCell ref="P267:T267"/>
    <mergeCell ref="D248:E248"/>
    <mergeCell ref="P519:T519"/>
    <mergeCell ref="A369:O370"/>
    <mergeCell ref="P122:T122"/>
    <mergeCell ref="P297:V297"/>
    <mergeCell ref="P291:V291"/>
    <mergeCell ref="A309:Z309"/>
    <mergeCell ref="D157:E157"/>
    <mergeCell ref="D328:E328"/>
    <mergeCell ref="A188:Z188"/>
    <mergeCell ref="P263:V263"/>
    <mergeCell ref="D251:E251"/>
    <mergeCell ref="D219:E219"/>
    <mergeCell ref="D275:E275"/>
    <mergeCell ref="P425:T425"/>
    <mergeCell ref="D485:E485"/>
    <mergeCell ref="P516:T516"/>
    <mergeCell ref="P231:V231"/>
    <mergeCell ref="P238:T238"/>
    <mergeCell ref="P302:V302"/>
    <mergeCell ref="P229:T229"/>
    <mergeCell ref="A419:Z419"/>
    <mergeCell ref="D125:E125"/>
    <mergeCell ref="P179:T179"/>
    <mergeCell ref="P204:T204"/>
    <mergeCell ref="P15:T16"/>
    <mergeCell ref="D396:E396"/>
    <mergeCell ref="P450:T450"/>
    <mergeCell ref="D456:E456"/>
    <mergeCell ref="D116:E116"/>
    <mergeCell ref="D414:E414"/>
    <mergeCell ref="A177:Z177"/>
    <mergeCell ref="D91:E91"/>
    <mergeCell ref="P219:T219"/>
    <mergeCell ref="D162:E162"/>
    <mergeCell ref="P272:T272"/>
    <mergeCell ref="D156:E156"/>
    <mergeCell ref="P210:T210"/>
    <mergeCell ref="D327:E327"/>
    <mergeCell ref="D398:E398"/>
    <mergeCell ref="D104:E104"/>
    <mergeCell ref="A15:M15"/>
    <mergeCell ref="A61:O62"/>
    <mergeCell ref="P77:T77"/>
    <mergeCell ref="D160:E160"/>
    <mergeCell ref="I17:I18"/>
    <mergeCell ref="D141:E141"/>
    <mergeCell ref="D306:E306"/>
    <mergeCell ref="P189:T189"/>
    <mergeCell ref="F9:G9"/>
    <mergeCell ref="P197:T197"/>
    <mergeCell ref="D161:E161"/>
    <mergeCell ref="P289:T289"/>
    <mergeCell ref="D403:E403"/>
    <mergeCell ref="A406:O407"/>
    <mergeCell ref="D530:E530"/>
    <mergeCell ref="P68:T68"/>
    <mergeCell ref="P239:T239"/>
    <mergeCell ref="P186:V186"/>
    <mergeCell ref="D169:E169"/>
    <mergeCell ref="P524:T524"/>
    <mergeCell ref="P253:V253"/>
    <mergeCell ref="P440:V440"/>
    <mergeCell ref="A265:Z265"/>
    <mergeCell ref="P132:T132"/>
    <mergeCell ref="A357:Z357"/>
    <mergeCell ref="D507:E507"/>
    <mergeCell ref="A44:Z44"/>
    <mergeCell ref="P317:V317"/>
    <mergeCell ref="D330:E330"/>
    <mergeCell ref="D492:E492"/>
    <mergeCell ref="A304:Z304"/>
    <mergeCell ref="A38:O39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A17:A18"/>
    <mergeCell ref="K17:K18"/>
    <mergeCell ref="P195:T195"/>
    <mergeCell ref="C17:C18"/>
    <mergeCell ref="D103:E103"/>
    <mergeCell ref="D37:E37"/>
    <mergeCell ref="D230:E230"/>
    <mergeCell ref="P358:T358"/>
    <mergeCell ref="D168:E168"/>
    <mergeCell ref="P380:V380"/>
    <mergeCell ref="D401:E401"/>
    <mergeCell ref="P66:T66"/>
    <mergeCell ref="D9:E9"/>
    <mergeCell ref="D180:E180"/>
    <mergeCell ref="Q9:R9"/>
    <mergeCell ref="P312:T312"/>
    <mergeCell ref="P78:T78"/>
    <mergeCell ref="Q11:R11"/>
    <mergeCell ref="D322:E322"/>
    <mergeCell ref="D260:E260"/>
    <mergeCell ref="A6:C6"/>
    <mergeCell ref="D113:E113"/>
    <mergeCell ref="P180:T180"/>
    <mergeCell ref="P118:T118"/>
    <mergeCell ref="P142:T142"/>
    <mergeCell ref="D26:E26"/>
    <mergeCell ref="D148:E148"/>
    <mergeCell ref="P117:T117"/>
    <mergeCell ref="D311:E311"/>
    <mergeCell ref="D115:E115"/>
    <mergeCell ref="P182:T182"/>
    <mergeCell ref="Q12:R12"/>
    <mergeCell ref="D90:E90"/>
    <mergeCell ref="P169:T169"/>
    <mergeCell ref="D261:E261"/>
    <mergeCell ref="P119:T119"/>
    <mergeCell ref="P62:V62"/>
    <mergeCell ref="P127:V127"/>
    <mergeCell ref="P17:T18"/>
    <mergeCell ref="P129:T129"/>
    <mergeCell ref="A53:O54"/>
    <mergeCell ref="A446:Z446"/>
    <mergeCell ref="P194:T194"/>
    <mergeCell ref="P250:T250"/>
    <mergeCell ref="P24:V24"/>
    <mergeCell ref="A361:O362"/>
    <mergeCell ref="A432:O433"/>
    <mergeCell ref="D174:E174"/>
    <mergeCell ref="P87:V87"/>
    <mergeCell ref="A352:Z352"/>
    <mergeCell ref="D410:E410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P416:T416"/>
    <mergeCell ref="D324:E324"/>
    <mergeCell ref="P403:T403"/>
    <mergeCell ref="P492:T492"/>
    <mergeCell ref="D31:E31"/>
    <mergeCell ref="A166:Z166"/>
    <mergeCell ref="D158:E158"/>
    <mergeCell ref="D329:E329"/>
    <mergeCell ref="D229:E229"/>
    <mergeCell ref="D400:E400"/>
    <mergeCell ref="P479:T479"/>
    <mergeCell ref="D77:E77"/>
    <mergeCell ref="P131:T131"/>
    <mergeCell ref="P258:T258"/>
    <mergeCell ref="P429:T429"/>
    <mergeCell ref="P52:T52"/>
    <mergeCell ref="P223:T223"/>
    <mergeCell ref="D448:E448"/>
    <mergeCell ref="P489:V489"/>
    <mergeCell ref="P298:V298"/>
    <mergeCell ref="P369:V369"/>
    <mergeCell ref="P335:V335"/>
    <mergeCell ref="A281:Z281"/>
    <mergeCell ref="P462:V462"/>
    <mergeCell ref="A36:Z36"/>
    <mergeCell ref="P389:T389"/>
    <mergeCell ref="D60:E60"/>
    <mergeCell ref="D1:F1"/>
    <mergeCell ref="P268:T268"/>
    <mergeCell ref="P46:V46"/>
    <mergeCell ref="P401:T401"/>
    <mergeCell ref="P466:T466"/>
    <mergeCell ref="K554:K555"/>
    <mergeCell ref="M554:M555"/>
    <mergeCell ref="A164:O165"/>
    <mergeCell ref="A234:Z234"/>
    <mergeCell ref="J17:J18"/>
    <mergeCell ref="D82:E82"/>
    <mergeCell ref="L17:L18"/>
    <mergeCell ref="P61:V61"/>
    <mergeCell ref="D240:E240"/>
    <mergeCell ref="D511:E511"/>
    <mergeCell ref="P426:T426"/>
    <mergeCell ref="P490:V490"/>
    <mergeCell ref="P346:V346"/>
    <mergeCell ref="A371:Z371"/>
    <mergeCell ref="A336:Z336"/>
    <mergeCell ref="P192:T192"/>
    <mergeCell ref="A382:Z382"/>
    <mergeCell ref="P428:T428"/>
    <mergeCell ref="D100:E100"/>
    <mergeCell ref="P551:V551"/>
    <mergeCell ref="P32:T32"/>
    <mergeCell ref="D224:E224"/>
    <mergeCell ref="P103:T103"/>
    <mergeCell ref="P474:T474"/>
    <mergeCell ref="D250:E250"/>
    <mergeCell ref="P97:T97"/>
    <mergeCell ref="P230:T230"/>
    <mergeCell ref="P168:T168"/>
    <mergeCell ref="D211:E211"/>
    <mergeCell ref="P113:T113"/>
    <mergeCell ref="P284:T284"/>
    <mergeCell ref="P498:T498"/>
    <mergeCell ref="P547:V547"/>
    <mergeCell ref="D517:E517"/>
    <mergeCell ref="A495:O496"/>
    <mergeCell ref="D390:E390"/>
    <mergeCell ref="P469:T469"/>
    <mergeCell ref="P493:T493"/>
    <mergeCell ref="P431:T431"/>
    <mergeCell ref="D466:E466"/>
    <mergeCell ref="P529:T529"/>
    <mergeCell ref="D118:E118"/>
    <mergeCell ref="P538:V538"/>
    <mergeCell ref="A523:Z523"/>
    <mergeCell ref="P542:T542"/>
    <mergeCell ref="P35:V35"/>
    <mergeCell ref="P273:T273"/>
    <mergeCell ref="D316:E316"/>
    <mergeCell ref="D387:E387"/>
    <mergeCell ref="D272:E272"/>
    <mergeCell ref="P400:T400"/>
    <mergeCell ref="D210:E210"/>
    <mergeCell ref="D443:E443"/>
    <mergeCell ref="D209:E209"/>
    <mergeCell ref="P337:T337"/>
    <mergeCell ref="A453:Z453"/>
    <mergeCell ref="P508:T508"/>
    <mergeCell ref="D274:E274"/>
    <mergeCell ref="P402:T402"/>
    <mergeCell ref="D301:E301"/>
    <mergeCell ref="D516:E516"/>
    <mergeCell ref="P116:T116"/>
    <mergeCell ref="D122:E122"/>
    <mergeCell ref="A376:Z376"/>
    <mergeCell ref="D470:E470"/>
    <mergeCell ref="P527:T527"/>
    <mergeCell ref="D520:E520"/>
    <mergeCell ref="B554:B555"/>
    <mergeCell ref="A108:O109"/>
    <mergeCell ref="D236:E236"/>
    <mergeCell ref="D117:E117"/>
    <mergeCell ref="P340:V340"/>
    <mergeCell ref="D30:E30"/>
    <mergeCell ref="P242:T242"/>
    <mergeCell ref="D524:E524"/>
    <mergeCell ref="A537:O538"/>
    <mergeCell ref="D67:E67"/>
    <mergeCell ref="D290:E290"/>
    <mergeCell ref="P471:T471"/>
    <mergeCell ref="P259:T259"/>
    <mergeCell ref="D69:E69"/>
    <mergeCell ref="P148:T148"/>
    <mergeCell ref="P175:V175"/>
    <mergeCell ref="P240:T240"/>
    <mergeCell ref="D498:E498"/>
    <mergeCell ref="D354:E354"/>
    <mergeCell ref="P475:V475"/>
    <mergeCell ref="P93:V93"/>
    <mergeCell ref="P226:V226"/>
    <mergeCell ref="P164:V164"/>
    <mergeCell ref="P264:V264"/>
    <mergeCell ref="H1:Q1"/>
    <mergeCell ref="P38:V38"/>
    <mergeCell ref="P109:V109"/>
    <mergeCell ref="P280:V280"/>
    <mergeCell ref="A305:Z305"/>
    <mergeCell ref="P480:V480"/>
    <mergeCell ref="A501:Z501"/>
    <mergeCell ref="P345:V345"/>
    <mergeCell ref="D284:E284"/>
    <mergeCell ref="P120:T120"/>
    <mergeCell ref="D259:E259"/>
    <mergeCell ref="R1:T1"/>
    <mergeCell ref="D73:E73"/>
    <mergeCell ref="P375:V375"/>
    <mergeCell ref="A374:O375"/>
    <mergeCell ref="P290:T290"/>
    <mergeCell ref="V10:W10"/>
    <mergeCell ref="P366:T366"/>
    <mergeCell ref="D493:E493"/>
    <mergeCell ref="P468:T468"/>
    <mergeCell ref="D474:E474"/>
    <mergeCell ref="D45:E45"/>
    <mergeCell ref="H9:I9"/>
    <mergeCell ref="A49:Z49"/>
    <mergeCell ref="A503:Z503"/>
    <mergeCell ref="D28:E28"/>
    <mergeCell ref="D326:E326"/>
    <mergeCell ref="P405:T405"/>
    <mergeCell ref="P184:T184"/>
    <mergeCell ref="D5:E5"/>
    <mergeCell ref="A216:Z216"/>
    <mergeCell ref="P269:V269"/>
    <mergeCell ref="A287:Z287"/>
    <mergeCell ref="A300:Z300"/>
    <mergeCell ref="D7:M7"/>
    <mergeCell ref="D129:E129"/>
    <mergeCell ref="P29:T29"/>
    <mergeCell ref="D8:M8"/>
    <mergeCell ref="P31:T31"/>
    <mergeCell ref="A55:Z55"/>
    <mergeCell ref="P28:T28"/>
    <mergeCell ref="D71:E71"/>
    <mergeCell ref="A345:O346"/>
    <mergeCell ref="P386:T386"/>
    <mergeCell ref="P392:T392"/>
    <mergeCell ref="A46:O47"/>
    <mergeCell ref="D98:E98"/>
    <mergeCell ref="P30:T30"/>
    <mergeCell ref="P548:V548"/>
    <mergeCell ref="D365:E365"/>
    <mergeCell ref="D536:E536"/>
    <mergeCell ref="P236:T236"/>
    <mergeCell ref="D79:E79"/>
    <mergeCell ref="P394:T394"/>
    <mergeCell ref="A380:O381"/>
    <mergeCell ref="A451:O452"/>
    <mergeCell ref="P173:T173"/>
    <mergeCell ref="D429:E429"/>
    <mergeCell ref="P100:T100"/>
    <mergeCell ref="D81:E81"/>
    <mergeCell ref="D208:E208"/>
    <mergeCell ref="D379:E379"/>
    <mergeCell ref="D366:E366"/>
    <mergeCell ref="P108:V108"/>
    <mergeCell ref="P237:T237"/>
    <mergeCell ref="P279:V279"/>
    <mergeCell ref="P473:T473"/>
    <mergeCell ref="P520:T520"/>
    <mergeCell ref="P150:T150"/>
    <mergeCell ref="P221:T221"/>
    <mergeCell ref="P326:T326"/>
    <mergeCell ref="D332:E332"/>
    <mergeCell ref="X554:X555"/>
    <mergeCell ref="D289:E289"/>
    <mergeCell ref="P160:T160"/>
    <mergeCell ref="P209:T209"/>
    <mergeCell ref="A447:Z447"/>
    <mergeCell ref="W17:W18"/>
    <mergeCell ref="A50:Z50"/>
    <mergeCell ref="A434:Z434"/>
    <mergeCell ref="P532:V532"/>
    <mergeCell ref="A515:Z515"/>
    <mergeCell ref="P546:V546"/>
    <mergeCell ref="A321:Z321"/>
    <mergeCell ref="C553:F553"/>
    <mergeCell ref="D142:E142"/>
    <mergeCell ref="A215:Z215"/>
    <mergeCell ref="E554:E555"/>
    <mergeCell ref="P158:T158"/>
    <mergeCell ref="P329:T329"/>
    <mergeCell ref="D139:E139"/>
    <mergeCell ref="A228:Z228"/>
    <mergeCell ref="P95:T95"/>
    <mergeCell ref="P266:T266"/>
    <mergeCell ref="A461:O462"/>
    <mergeCell ref="P331:T331"/>
    <mergeCell ref="C554:C555"/>
    <mergeCell ref="P206:V206"/>
    <mergeCell ref="P104:T104"/>
    <mergeCell ref="P275:T27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D124:E124"/>
    <mergeCell ref="P81:T81"/>
    <mergeCell ref="D195:E195"/>
    <mergeCell ref="P379:T379"/>
    <mergeCell ref="D189:E189"/>
    <mergeCell ref="D360:E360"/>
    <mergeCell ref="D431:E431"/>
    <mergeCell ref="P99:T99"/>
    <mergeCell ref="P545:V545"/>
    <mergeCell ref="P153:V153"/>
    <mergeCell ref="D554:D555"/>
    <mergeCell ref="D70:E70"/>
    <mergeCell ref="A350:O351"/>
    <mergeCell ref="P220:T220"/>
    <mergeCell ref="D312:E312"/>
    <mergeCell ref="P391:T391"/>
    <mergeCell ref="D505:E505"/>
    <mergeCell ref="A363:Z363"/>
    <mergeCell ref="P518:T518"/>
    <mergeCell ref="F554:F555"/>
    <mergeCell ref="D238:E238"/>
    <mergeCell ref="D426:E426"/>
    <mergeCell ref="D486:E486"/>
    <mergeCell ref="D78:E78"/>
    <mergeCell ref="P157:T157"/>
    <mergeCell ref="P328:T328"/>
    <mergeCell ref="D535:E535"/>
    <mergeCell ref="P79:T79"/>
    <mergeCell ref="D473:E473"/>
    <mergeCell ref="P73:T73"/>
    <mergeCell ref="A513:O514"/>
    <mergeCell ref="P514:V514"/>
    <mergeCell ref="D472:E472"/>
    <mergeCell ref="A378:Z378"/>
    <mergeCell ref="P384:T384"/>
    <mergeCell ref="P455:T455"/>
    <mergeCell ref="P249:T249"/>
    <mergeCell ref="D66:E66"/>
    <mergeCell ref="P316:T316"/>
    <mergeCell ref="P443:T443"/>
    <mergeCell ref="D197:E197"/>
    <mergeCell ref="P232:V232"/>
    <mergeCell ref="A459:Z459"/>
    <mergeCell ref="P417:V417"/>
    <mergeCell ref="D388:E388"/>
    <mergeCell ref="P467:T467"/>
    <mergeCell ref="P451:V451"/>
    <mergeCell ref="P359:T359"/>
    <mergeCell ref="P323:T323"/>
    <mergeCell ref="D449:E449"/>
    <mergeCell ref="P415:T415"/>
    <mergeCell ref="P181:T181"/>
    <mergeCell ref="P102:T102"/>
    <mergeCell ref="A271:Z271"/>
    <mergeCell ref="P199:T199"/>
    <mergeCell ref="D242:E24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9" spans="2:8" x14ac:dyDescent="0.2">
      <c r="B9" s="47" t="s">
        <v>803</v>
      </c>
      <c r="C9" s="47" t="s">
        <v>798</v>
      </c>
      <c r="D9" s="47"/>
      <c r="E9" s="47"/>
    </row>
    <row r="11" spans="2:8" x14ac:dyDescent="0.2">
      <c r="B11" s="47" t="s">
        <v>803</v>
      </c>
      <c r="C11" s="47" t="s">
        <v>801</v>
      </c>
      <c r="D11" s="47"/>
      <c r="E11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  <row r="21" spans="2:5" x14ac:dyDescent="0.2">
      <c r="B21" s="47" t="s">
        <v>812</v>
      </c>
      <c r="C21" s="47"/>
      <c r="D21" s="47"/>
      <c r="E21" s="47"/>
    </row>
    <row r="22" spans="2:5" x14ac:dyDescent="0.2">
      <c r="B22" s="47" t="s">
        <v>813</v>
      </c>
      <c r="C22" s="47"/>
      <c r="D22" s="47"/>
      <c r="E22" s="47"/>
    </row>
    <row r="23" spans="2:5" x14ac:dyDescent="0.2">
      <c r="B23" s="47" t="s">
        <v>814</v>
      </c>
      <c r="C23" s="47"/>
      <c r="D23" s="47"/>
      <c r="E23" s="47"/>
    </row>
  </sheetData>
  <sheetProtection algorithmName="SHA-512" hashValue="Zc9wxDzSWNDCEKXvvvFsxr0y0D8EZoULAfnQiBKYWUm/RV6f4P41z6ECMPlxy6WsrBn2aABy5QRaNkguSm98HQ==" saltValue="phaSdXiEdb0aOS75yK0W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2024-07-26T11:13:02Z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