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630083-FAE8-40D6-A112-5ECBFFC7D8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BP456" i="1" s="1"/>
  <c r="P456" i="1"/>
  <c r="BO455" i="1"/>
  <c r="BM455" i="1"/>
  <c r="Y455" i="1"/>
  <c r="Y457" i="1" s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Y314" i="1" s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Y286" i="1" s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X264" i="1"/>
  <c r="X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Y231" i="1" s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BO192" i="1"/>
  <c r="BM192" i="1"/>
  <c r="Y192" i="1"/>
  <c r="BP192" i="1" s="1"/>
  <c r="P192" i="1"/>
  <c r="BO191" i="1"/>
  <c r="BM191" i="1"/>
  <c r="Y191" i="1"/>
  <c r="BP191" i="1" s="1"/>
  <c r="BO190" i="1"/>
  <c r="BM190" i="1"/>
  <c r="Y190" i="1"/>
  <c r="BP190" i="1" s="1"/>
  <c r="P190" i="1"/>
  <c r="BO189" i="1"/>
  <c r="BM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X176" i="1"/>
  <c r="X175" i="1"/>
  <c r="BO174" i="1"/>
  <c r="BM174" i="1"/>
  <c r="Y174" i="1"/>
  <c r="BP174" i="1" s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O99" i="1"/>
  <c r="BM99" i="1"/>
  <c r="Y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B556" i="1" s="1"/>
  <c r="P22" i="1"/>
  <c r="H10" i="1"/>
  <c r="A9" i="1"/>
  <c r="F10" i="1" s="1"/>
  <c r="D7" i="1"/>
  <c r="Q6" i="1"/>
  <c r="P2" i="1"/>
  <c r="Z37" i="1" l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D556" i="1"/>
  <c r="Z68" i="1"/>
  <c r="BN68" i="1"/>
  <c r="Z141" i="1"/>
  <c r="BN141" i="1"/>
  <c r="G556" i="1"/>
  <c r="Z157" i="1"/>
  <c r="BN157" i="1"/>
  <c r="Z266" i="1"/>
  <c r="BN266" i="1"/>
  <c r="Z327" i="1"/>
  <c r="BN327" i="1"/>
  <c r="Z450" i="1"/>
  <c r="BN450" i="1"/>
  <c r="Z456" i="1"/>
  <c r="BN456" i="1"/>
  <c r="Z470" i="1"/>
  <c r="BN470" i="1"/>
  <c r="BP95" i="1"/>
  <c r="BN95" i="1"/>
  <c r="Z95" i="1"/>
  <c r="BP97" i="1"/>
  <c r="BN97" i="1"/>
  <c r="Z97" i="1"/>
  <c r="BP99" i="1"/>
  <c r="BN99" i="1"/>
  <c r="Z99" i="1"/>
  <c r="BP122" i="1"/>
  <c r="BN122" i="1"/>
  <c r="Z122" i="1"/>
  <c r="BP198" i="1"/>
  <c r="BN198" i="1"/>
  <c r="Z198" i="1"/>
  <c r="BP200" i="1"/>
  <c r="BN200" i="1"/>
  <c r="Z200" i="1"/>
  <c r="BP202" i="1"/>
  <c r="BN202" i="1"/>
  <c r="Z202" i="1"/>
  <c r="BP210" i="1"/>
  <c r="BN210" i="1"/>
  <c r="Z210" i="1"/>
  <c r="BP212" i="1"/>
  <c r="BN212" i="1"/>
  <c r="Z212" i="1"/>
  <c r="BP225" i="1"/>
  <c r="BN225" i="1"/>
  <c r="Z225" i="1"/>
  <c r="BP240" i="1"/>
  <c r="BN240" i="1"/>
  <c r="Z240" i="1"/>
  <c r="BP295" i="1"/>
  <c r="BN295" i="1"/>
  <c r="Z295" i="1"/>
  <c r="BP367" i="1"/>
  <c r="BN367" i="1"/>
  <c r="Z367" i="1"/>
  <c r="BP76" i="1"/>
  <c r="BN76" i="1"/>
  <c r="Z76" i="1"/>
  <c r="BP96" i="1"/>
  <c r="BN96" i="1"/>
  <c r="Z96" i="1"/>
  <c r="BP98" i="1"/>
  <c r="BN98" i="1"/>
  <c r="Z98" i="1"/>
  <c r="BP100" i="1"/>
  <c r="BN100" i="1"/>
  <c r="Z100" i="1"/>
  <c r="BP168" i="1"/>
  <c r="BN168" i="1"/>
  <c r="Z168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20" i="1"/>
  <c r="BN220" i="1"/>
  <c r="Z220" i="1"/>
  <c r="BP239" i="1"/>
  <c r="BN239" i="1"/>
  <c r="Z239" i="1"/>
  <c r="BP276" i="1"/>
  <c r="BN276" i="1"/>
  <c r="Z276" i="1"/>
  <c r="BP337" i="1"/>
  <c r="BN337" i="1"/>
  <c r="Z337" i="1"/>
  <c r="BP484" i="1"/>
  <c r="BN484" i="1"/>
  <c r="Z484" i="1"/>
  <c r="X548" i="1"/>
  <c r="Y35" i="1"/>
  <c r="Y214" i="1"/>
  <c r="Y227" i="1"/>
  <c r="BP256" i="1"/>
  <c r="BN256" i="1"/>
  <c r="Z256" i="1"/>
  <c r="BP258" i="1"/>
  <c r="BN258" i="1"/>
  <c r="Z258" i="1"/>
  <c r="BP260" i="1"/>
  <c r="BN260" i="1"/>
  <c r="Z260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Z29" i="1"/>
  <c r="BN29" i="1"/>
  <c r="Z30" i="1"/>
  <c r="BN30" i="1"/>
  <c r="Z31" i="1"/>
  <c r="BN31" i="1"/>
  <c r="E556" i="1"/>
  <c r="Z72" i="1"/>
  <c r="BN72" i="1"/>
  <c r="Z82" i="1"/>
  <c r="BN82" i="1"/>
  <c r="Z85" i="1"/>
  <c r="BN85" i="1"/>
  <c r="Y92" i="1"/>
  <c r="Z104" i="1"/>
  <c r="BN104" i="1"/>
  <c r="Z116" i="1"/>
  <c r="BN116" i="1"/>
  <c r="Z132" i="1"/>
  <c r="BN132" i="1"/>
  <c r="F556" i="1"/>
  <c r="Z161" i="1"/>
  <c r="BN161" i="1"/>
  <c r="Z178" i="1"/>
  <c r="BN178" i="1"/>
  <c r="Z190" i="1"/>
  <c r="BN190" i="1"/>
  <c r="Z191" i="1"/>
  <c r="BN191" i="1"/>
  <c r="Z194" i="1"/>
  <c r="BN194" i="1"/>
  <c r="BP221" i="1"/>
  <c r="BN221" i="1"/>
  <c r="Z221" i="1"/>
  <c r="BP257" i="1"/>
  <c r="BN257" i="1"/>
  <c r="Z257" i="1"/>
  <c r="BP259" i="1"/>
  <c r="BN259" i="1"/>
  <c r="Z259" i="1"/>
  <c r="BP272" i="1"/>
  <c r="BN272" i="1"/>
  <c r="Z272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M556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X547" i="1"/>
  <c r="X550" i="1"/>
  <c r="Z27" i="1"/>
  <c r="BN27" i="1"/>
  <c r="Z33" i="1"/>
  <c r="BN33" i="1"/>
  <c r="Z58" i="1"/>
  <c r="BN58" i="1"/>
  <c r="Z66" i="1"/>
  <c r="BN66" i="1"/>
  <c r="Z70" i="1"/>
  <c r="BN70" i="1"/>
  <c r="Z74" i="1"/>
  <c r="BN74" i="1"/>
  <c r="Z80" i="1"/>
  <c r="BN80" i="1"/>
  <c r="Z89" i="1"/>
  <c r="BN89" i="1"/>
  <c r="BP89" i="1"/>
  <c r="Y108" i="1"/>
  <c r="Z102" i="1"/>
  <c r="BN102" i="1"/>
  <c r="Z106" i="1"/>
  <c r="BN106" i="1"/>
  <c r="Y126" i="1"/>
  <c r="Z114" i="1"/>
  <c r="BN114" i="1"/>
  <c r="Z118" i="1"/>
  <c r="BN118" i="1"/>
  <c r="Z130" i="1"/>
  <c r="BN130" i="1"/>
  <c r="Z139" i="1"/>
  <c r="BN139" i="1"/>
  <c r="H556" i="1"/>
  <c r="Z159" i="1"/>
  <c r="BN159" i="1"/>
  <c r="Z163" i="1"/>
  <c r="BN163" i="1"/>
  <c r="Z174" i="1"/>
  <c r="BN174" i="1"/>
  <c r="Y186" i="1"/>
  <c r="Z180" i="1"/>
  <c r="BN180" i="1"/>
  <c r="Z184" i="1"/>
  <c r="BN184" i="1"/>
  <c r="Y205" i="1"/>
  <c r="Z196" i="1"/>
  <c r="BN196" i="1"/>
  <c r="Z217" i="1"/>
  <c r="BN217" i="1"/>
  <c r="BP217" i="1"/>
  <c r="Z218" i="1"/>
  <c r="BN218" i="1"/>
  <c r="Z223" i="1"/>
  <c r="BN223" i="1"/>
  <c r="Z229" i="1"/>
  <c r="BN229" i="1"/>
  <c r="BP229" i="1"/>
  <c r="K556" i="1"/>
  <c r="Z237" i="1"/>
  <c r="BN237" i="1"/>
  <c r="Z242" i="1"/>
  <c r="BN242" i="1"/>
  <c r="Z262" i="1"/>
  <c r="BN262" i="1"/>
  <c r="Y270" i="1"/>
  <c r="Z268" i="1"/>
  <c r="BN268" i="1"/>
  <c r="Z274" i="1"/>
  <c r="BN274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Y418" i="1"/>
  <c r="H9" i="1"/>
  <c r="A10" i="1"/>
  <c r="Y24" i="1"/>
  <c r="Y34" i="1"/>
  <c r="Y54" i="1"/>
  <c r="Y62" i="1"/>
  <c r="Y86" i="1"/>
  <c r="Y93" i="1"/>
  <c r="Y109" i="1"/>
  <c r="Y127" i="1"/>
  <c r="Y135" i="1"/>
  <c r="Y144" i="1"/>
  <c r="Y153" i="1"/>
  <c r="Y164" i="1"/>
  <c r="Y171" i="1"/>
  <c r="Y175" i="1"/>
  <c r="Y187" i="1"/>
  <c r="Y206" i="1"/>
  <c r="Y213" i="1"/>
  <c r="Y226" i="1"/>
  <c r="Y232" i="1"/>
  <c r="Y243" i="1"/>
  <c r="Y253" i="1"/>
  <c r="Y263" i="1"/>
  <c r="Y269" i="1"/>
  <c r="BP284" i="1"/>
  <c r="BN284" i="1"/>
  <c r="Z284" i="1"/>
  <c r="BP290" i="1"/>
  <c r="BN290" i="1"/>
  <c r="Z290" i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BP428" i="1"/>
  <c r="BN428" i="1"/>
  <c r="Z428" i="1"/>
  <c r="Y432" i="1"/>
  <c r="BP449" i="1"/>
  <c r="BN449" i="1"/>
  <c r="Z449" i="1"/>
  <c r="Y451" i="1"/>
  <c r="J556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BN173" i="1"/>
  <c r="BP173" i="1"/>
  <c r="Z179" i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BN208" i="1"/>
  <c r="BP208" i="1"/>
  <c r="Z209" i="1"/>
  <c r="BN209" i="1"/>
  <c r="Z219" i="1"/>
  <c r="BN219" i="1"/>
  <c r="Z222" i="1"/>
  <c r="BN222" i="1"/>
  <c r="Z224" i="1"/>
  <c r="BN224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1" i="1"/>
  <c r="BN261" i="1"/>
  <c r="Y264" i="1"/>
  <c r="Z267" i="1"/>
  <c r="Z269" i="1" s="1"/>
  <c r="BN267" i="1"/>
  <c r="Y280" i="1"/>
  <c r="Z273" i="1"/>
  <c r="BN273" i="1"/>
  <c r="Z275" i="1"/>
  <c r="BN275" i="1"/>
  <c r="Z277" i="1"/>
  <c r="BN277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339" i="1" l="1"/>
  <c r="X549" i="1"/>
  <c r="Z263" i="1"/>
  <c r="Z411" i="1"/>
  <c r="Z291" i="1"/>
  <c r="Z451" i="1"/>
  <c r="Z226" i="1"/>
  <c r="Z186" i="1"/>
  <c r="Z417" i="1"/>
  <c r="Z313" i="1"/>
  <c r="Z285" i="1"/>
  <c r="Z279" i="1"/>
  <c r="Z213" i="1"/>
  <c r="Z175" i="1"/>
  <c r="Z164" i="1"/>
  <c r="Z152" i="1"/>
  <c r="Z143" i="1"/>
  <c r="Z126" i="1"/>
  <c r="Z108" i="1"/>
  <c r="Z92" i="1"/>
  <c r="Z86" i="1"/>
  <c r="Z61" i="1"/>
  <c r="Z432" i="1"/>
  <c r="Z406" i="1"/>
  <c r="Z489" i="1"/>
  <c r="Y548" i="1"/>
  <c r="Z334" i="1"/>
  <c r="Z513" i="1"/>
  <c r="Z544" i="1"/>
  <c r="Z531" i="1"/>
  <c r="Z475" i="1"/>
  <c r="Z369" i="1"/>
  <c r="Z252" i="1"/>
  <c r="Z243" i="1"/>
  <c r="Z205" i="1"/>
  <c r="Z134" i="1"/>
  <c r="Z34" i="1"/>
  <c r="Y550" i="1"/>
  <c r="Y547" i="1"/>
  <c r="Z361" i="1"/>
  <c r="Z345" i="1"/>
  <c r="Z297" i="1"/>
  <c r="Y546" i="1"/>
  <c r="Y549" i="1" l="1"/>
  <c r="Z551" i="1"/>
</calcChain>
</file>

<file path=xl/sharedStrings.xml><?xml version="1.0" encoding="utf-8"?>
<sst xmlns="http://schemas.openxmlformats.org/spreadsheetml/2006/main" count="2438" uniqueCount="829">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</sst>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335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5" fillId="0" borderId="41" xfId="0" applyFont="1" applyBorder="1" applyAlignment="1">
      <alignment horizontal="left" vertical="center" wrapText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49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3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0" fontId="35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5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66" sqref="AB66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58" t="s">
        <v>0</v>
      </c>
      <c r="E1" s="459"/>
      <c r="F1" s="459"/>
      <c r="G1" s="12" t="s">
        <v>1</v>
      </c>
      <c r="H1" s="458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463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9"/>
      <c r="Q3" s="389"/>
      <c r="R3" s="389"/>
      <c r="S3" s="389"/>
      <c r="T3" s="389"/>
      <c r="U3" s="389"/>
      <c r="V3" s="389"/>
      <c r="W3" s="38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9" t="s">
        <v>8</v>
      </c>
      <c r="B5" s="423"/>
      <c r="C5" s="424"/>
      <c r="D5" s="444"/>
      <c r="E5" s="445"/>
      <c r="F5" s="734" t="s">
        <v>9</v>
      </c>
      <c r="G5" s="424"/>
      <c r="H5" s="444" t="s">
        <v>828</v>
      </c>
      <c r="I5" s="674"/>
      <c r="J5" s="674"/>
      <c r="K5" s="674"/>
      <c r="L5" s="674"/>
      <c r="M5" s="445"/>
      <c r="N5" s="58"/>
      <c r="P5" s="24" t="s">
        <v>10</v>
      </c>
      <c r="Q5" s="742">
        <v>45501</v>
      </c>
      <c r="R5" s="528"/>
      <c r="T5" s="576" t="s">
        <v>11</v>
      </c>
      <c r="U5" s="577"/>
      <c r="V5" s="579" t="s">
        <v>12</v>
      </c>
      <c r="W5" s="528"/>
      <c r="AB5" s="51"/>
      <c r="AC5" s="51"/>
      <c r="AD5" s="51"/>
      <c r="AE5" s="51"/>
    </row>
    <row r="6" spans="1:32" s="379" customFormat="1" ht="24" customHeight="1" x14ac:dyDescent="0.2">
      <c r="A6" s="529" t="s">
        <v>13</v>
      </c>
      <c r="B6" s="423"/>
      <c r="C6" s="424"/>
      <c r="D6" s="678" t="s">
        <v>14</v>
      </c>
      <c r="E6" s="679"/>
      <c r="F6" s="679"/>
      <c r="G6" s="679"/>
      <c r="H6" s="679"/>
      <c r="I6" s="679"/>
      <c r="J6" s="679"/>
      <c r="K6" s="679"/>
      <c r="L6" s="679"/>
      <c r="M6" s="528"/>
      <c r="N6" s="59"/>
      <c r="P6" s="24" t="s">
        <v>15</v>
      </c>
      <c r="Q6" s="748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3" t="s">
        <v>16</v>
      </c>
      <c r="U6" s="577"/>
      <c r="V6" s="604" t="s">
        <v>17</v>
      </c>
      <c r="W6" s="466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89"/>
      <c r="U7" s="577"/>
      <c r="V7" s="605"/>
      <c r="W7" s="606"/>
      <c r="AB7" s="51"/>
      <c r="AC7" s="51"/>
      <c r="AD7" s="51"/>
      <c r="AE7" s="51"/>
    </row>
    <row r="8" spans="1:32" s="379" customFormat="1" ht="25.5" customHeight="1" x14ac:dyDescent="0.2">
      <c r="A8" s="750" t="s">
        <v>18</v>
      </c>
      <c r="B8" s="398"/>
      <c r="C8" s="399"/>
      <c r="D8" s="450"/>
      <c r="E8" s="451"/>
      <c r="F8" s="451"/>
      <c r="G8" s="451"/>
      <c r="H8" s="451"/>
      <c r="I8" s="451"/>
      <c r="J8" s="451"/>
      <c r="K8" s="451"/>
      <c r="L8" s="451"/>
      <c r="M8" s="452"/>
      <c r="N8" s="61"/>
      <c r="P8" s="24" t="s">
        <v>19</v>
      </c>
      <c r="Q8" s="535">
        <v>0.41666666666666669</v>
      </c>
      <c r="R8" s="448"/>
      <c r="T8" s="389"/>
      <c r="U8" s="577"/>
      <c r="V8" s="605"/>
      <c r="W8" s="606"/>
      <c r="AB8" s="51"/>
      <c r="AC8" s="51"/>
      <c r="AD8" s="51"/>
      <c r="AE8" s="51"/>
    </row>
    <row r="9" spans="1:32" s="379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42"/>
      <c r="E9" s="470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470"/>
      <c r="N9" s="380"/>
      <c r="P9" s="26" t="s">
        <v>20</v>
      </c>
      <c r="Q9" s="523"/>
      <c r="R9" s="524"/>
      <c r="T9" s="389"/>
      <c r="U9" s="577"/>
      <c r="V9" s="607"/>
      <c r="W9" s="608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42"/>
      <c r="E10" s="470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43" t="str">
        <f>IFERROR(VLOOKUP($D$10,Proxy,2,FALSE),"")</f>
        <v/>
      </c>
      <c r="I10" s="389"/>
      <c r="J10" s="389"/>
      <c r="K10" s="389"/>
      <c r="L10" s="389"/>
      <c r="M10" s="389"/>
      <c r="N10" s="378"/>
      <c r="P10" s="26" t="s">
        <v>21</v>
      </c>
      <c r="Q10" s="584"/>
      <c r="R10" s="585"/>
      <c r="U10" s="24" t="s">
        <v>22</v>
      </c>
      <c r="V10" s="465" t="s">
        <v>23</v>
      </c>
      <c r="W10" s="466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7"/>
      <c r="R11" s="528"/>
      <c r="U11" s="24" t="s">
        <v>26</v>
      </c>
      <c r="V11" s="685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7" t="s">
        <v>28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4"/>
      <c r="N12" s="62"/>
      <c r="P12" s="24" t="s">
        <v>29</v>
      </c>
      <c r="Q12" s="535"/>
      <c r="R12" s="448"/>
      <c r="S12" s="23"/>
      <c r="U12" s="24"/>
      <c r="V12" s="459"/>
      <c r="W12" s="389"/>
      <c r="AB12" s="51"/>
      <c r="AC12" s="51"/>
      <c r="AD12" s="51"/>
      <c r="AE12" s="51"/>
    </row>
    <row r="13" spans="1:32" s="379" customFormat="1" ht="23.25" customHeight="1" x14ac:dyDescent="0.2">
      <c r="A13" s="567" t="s">
        <v>30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4"/>
      <c r="N13" s="62"/>
      <c r="O13" s="26"/>
      <c r="P13" s="26" t="s">
        <v>31</v>
      </c>
      <c r="Q13" s="685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7" t="s">
        <v>32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56" t="s">
        <v>33</v>
      </c>
      <c r="B15" s="423"/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4"/>
      <c r="N15" s="63"/>
      <c r="P15" s="550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1"/>
      <c r="Q16" s="551"/>
      <c r="R16" s="551"/>
      <c r="S16" s="551"/>
      <c r="T16" s="5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39" t="s">
        <v>37</v>
      </c>
      <c r="D17" s="413" t="s">
        <v>38</v>
      </c>
      <c r="E17" s="513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12"/>
      <c r="R17" s="512"/>
      <c r="S17" s="512"/>
      <c r="T17" s="513"/>
      <c r="U17" s="771" t="s">
        <v>50</v>
      </c>
      <c r="V17" s="424"/>
      <c r="W17" s="413" t="s">
        <v>51</v>
      </c>
      <c r="X17" s="413" t="s">
        <v>52</v>
      </c>
      <c r="Y17" s="772" t="s">
        <v>53</v>
      </c>
      <c r="Z17" s="413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9"/>
      <c r="AF17" s="730"/>
      <c r="AG17" s="639"/>
      <c r="BD17" s="632" t="s">
        <v>59</v>
      </c>
    </row>
    <row r="18" spans="1:68" ht="14.25" customHeight="1" x14ac:dyDescent="0.2">
      <c r="A18" s="414"/>
      <c r="B18" s="414"/>
      <c r="C18" s="414"/>
      <c r="D18" s="514"/>
      <c r="E18" s="516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14"/>
      <c r="Q18" s="515"/>
      <c r="R18" s="515"/>
      <c r="S18" s="515"/>
      <c r="T18" s="516"/>
      <c r="U18" s="377" t="s">
        <v>60</v>
      </c>
      <c r="V18" s="377" t="s">
        <v>61</v>
      </c>
      <c r="W18" s="414"/>
      <c r="X18" s="414"/>
      <c r="Y18" s="773"/>
      <c r="Z18" s="414"/>
      <c r="AA18" s="645"/>
      <c r="AB18" s="645"/>
      <c r="AC18" s="645"/>
      <c r="AD18" s="731"/>
      <c r="AE18" s="732"/>
      <c r="AF18" s="733"/>
      <c r="AG18" s="640"/>
      <c r="BD18" s="389"/>
    </row>
    <row r="19" spans="1:68" ht="27.75" hidden="1" customHeight="1" x14ac:dyDescent="0.2">
      <c r="A19" s="460" t="s">
        <v>62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61"/>
      <c r="AA19" s="48"/>
      <c r="AB19" s="48"/>
      <c r="AC19" s="48"/>
    </row>
    <row r="20" spans="1:68" ht="16.5" hidden="1" customHeight="1" x14ac:dyDescent="0.25">
      <c r="A20" s="415" t="s">
        <v>62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76"/>
      <c r="AB20" s="376"/>
      <c r="AC20" s="376"/>
    </row>
    <row r="21" spans="1:68" ht="14.25" hidden="1" customHeight="1" x14ac:dyDescent="0.25">
      <c r="A21" s="388" t="s">
        <v>63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75"/>
      <c r="AB21" s="375"/>
      <c r="AC21" s="3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1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403"/>
      <c r="P23" s="397" t="s">
        <v>69</v>
      </c>
      <c r="Q23" s="398"/>
      <c r="R23" s="398"/>
      <c r="S23" s="398"/>
      <c r="T23" s="398"/>
      <c r="U23" s="398"/>
      <c r="V23" s="399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403"/>
      <c r="P24" s="397" t="s">
        <v>69</v>
      </c>
      <c r="Q24" s="398"/>
      <c r="R24" s="398"/>
      <c r="S24" s="398"/>
      <c r="T24" s="398"/>
      <c r="U24" s="398"/>
      <c r="V24" s="399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88" t="s">
        <v>71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75"/>
      <c r="AB25" s="375"/>
      <c r="AC25" s="375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1"/>
      <c r="R26" s="391"/>
      <c r="S26" s="391"/>
      <c r="T26" s="392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1"/>
      <c r="R29" s="391"/>
      <c r="S29" s="391"/>
      <c r="T29" s="392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57" t="s">
        <v>82</v>
      </c>
      <c r="Q30" s="391"/>
      <c r="R30" s="391"/>
      <c r="S30" s="391"/>
      <c r="T30" s="392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3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1"/>
      <c r="R32" s="391"/>
      <c r="S32" s="391"/>
      <c r="T32" s="392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1"/>
      <c r="R33" s="391"/>
      <c r="S33" s="391"/>
      <c r="T33" s="392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02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403"/>
      <c r="P34" s="397" t="s">
        <v>69</v>
      </c>
      <c r="Q34" s="398"/>
      <c r="R34" s="398"/>
      <c r="S34" s="398"/>
      <c r="T34" s="398"/>
      <c r="U34" s="398"/>
      <c r="V34" s="399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403"/>
      <c r="P35" s="397" t="s">
        <v>69</v>
      </c>
      <c r="Q35" s="398"/>
      <c r="R35" s="398"/>
      <c r="S35" s="398"/>
      <c r="T35" s="398"/>
      <c r="U35" s="398"/>
      <c r="V35" s="399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388" t="s">
        <v>90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75"/>
      <c r="AB36" s="375"/>
      <c r="AC36" s="375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1"/>
      <c r="R37" s="391"/>
      <c r="S37" s="391"/>
      <c r="T37" s="392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02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403"/>
      <c r="P38" s="397" t="s">
        <v>69</v>
      </c>
      <c r="Q38" s="398"/>
      <c r="R38" s="398"/>
      <c r="S38" s="398"/>
      <c r="T38" s="398"/>
      <c r="U38" s="398"/>
      <c r="V38" s="399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403"/>
      <c r="P39" s="397" t="s">
        <v>69</v>
      </c>
      <c r="Q39" s="398"/>
      <c r="R39" s="398"/>
      <c r="S39" s="398"/>
      <c r="T39" s="398"/>
      <c r="U39" s="398"/>
      <c r="V39" s="399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388" t="s">
        <v>95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75"/>
      <c r="AB40" s="375"/>
      <c r="AC40" s="375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1"/>
      <c r="R41" s="391"/>
      <c r="S41" s="391"/>
      <c r="T41" s="392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02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403"/>
      <c r="P42" s="397" t="s">
        <v>69</v>
      </c>
      <c r="Q42" s="398"/>
      <c r="R42" s="398"/>
      <c r="S42" s="398"/>
      <c r="T42" s="398"/>
      <c r="U42" s="398"/>
      <c r="V42" s="399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403"/>
      <c r="P43" s="397" t="s">
        <v>69</v>
      </c>
      <c r="Q43" s="398"/>
      <c r="R43" s="398"/>
      <c r="S43" s="398"/>
      <c r="T43" s="398"/>
      <c r="U43" s="398"/>
      <c r="V43" s="399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388" t="s">
        <v>99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75"/>
      <c r="AB44" s="375"/>
      <c r="AC44" s="375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1"/>
      <c r="R45" s="391"/>
      <c r="S45" s="391"/>
      <c r="T45" s="392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02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403"/>
      <c r="P46" s="397" t="s">
        <v>69</v>
      </c>
      <c r="Q46" s="398"/>
      <c r="R46" s="398"/>
      <c r="S46" s="398"/>
      <c r="T46" s="398"/>
      <c r="U46" s="398"/>
      <c r="V46" s="399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403"/>
      <c r="P47" s="397" t="s">
        <v>69</v>
      </c>
      <c r="Q47" s="398"/>
      <c r="R47" s="398"/>
      <c r="S47" s="398"/>
      <c r="T47" s="398"/>
      <c r="U47" s="398"/>
      <c r="V47" s="399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0" t="s">
        <v>102</v>
      </c>
      <c r="B48" s="461"/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1"/>
      <c r="P48" s="461"/>
      <c r="Q48" s="461"/>
      <c r="R48" s="461"/>
      <c r="S48" s="461"/>
      <c r="T48" s="461"/>
      <c r="U48" s="461"/>
      <c r="V48" s="461"/>
      <c r="W48" s="461"/>
      <c r="X48" s="461"/>
      <c r="Y48" s="461"/>
      <c r="Z48" s="461"/>
      <c r="AA48" s="48"/>
      <c r="AB48" s="48"/>
      <c r="AC48" s="48"/>
    </row>
    <row r="49" spans="1:68" ht="16.5" hidden="1" customHeight="1" x14ac:dyDescent="0.25">
      <c r="A49" s="415" t="s">
        <v>103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389"/>
      <c r="AA49" s="376"/>
      <c r="AB49" s="376"/>
      <c r="AC49" s="376"/>
    </row>
    <row r="50" spans="1:68" ht="14.25" hidden="1" customHeight="1" x14ac:dyDescent="0.25">
      <c r="A50" s="388" t="s">
        <v>104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  <c r="X50" s="389"/>
      <c r="Y50" s="389"/>
      <c r="Z50" s="389"/>
      <c r="AA50" s="375"/>
      <c r="AB50" s="375"/>
      <c r="AC50" s="375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1"/>
      <c r="R51" s="391"/>
      <c r="S51" s="391"/>
      <c r="T51" s="392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1"/>
      <c r="R52" s="391"/>
      <c r="S52" s="391"/>
      <c r="T52" s="392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402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89"/>
      <c r="O53" s="403"/>
      <c r="P53" s="397" t="s">
        <v>69</v>
      </c>
      <c r="Q53" s="398"/>
      <c r="R53" s="398"/>
      <c r="S53" s="398"/>
      <c r="T53" s="398"/>
      <c r="U53" s="398"/>
      <c r="V53" s="399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403"/>
      <c r="P54" s="397" t="s">
        <v>69</v>
      </c>
      <c r="Q54" s="398"/>
      <c r="R54" s="398"/>
      <c r="S54" s="398"/>
      <c r="T54" s="398"/>
      <c r="U54" s="398"/>
      <c r="V54" s="399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15" t="s">
        <v>111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76"/>
      <c r="AB55" s="376"/>
      <c r="AC55" s="376"/>
    </row>
    <row r="56" spans="1:68" ht="14.25" hidden="1" customHeight="1" x14ac:dyDescent="0.25">
      <c r="A56" s="388" t="s">
        <v>112</v>
      </c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75"/>
      <c r="AB56" s="375"/>
      <c r="AC56" s="375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1"/>
      <c r="R59" s="391"/>
      <c r="S59" s="391"/>
      <c r="T59" s="392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8" t="s">
        <v>122</v>
      </c>
      <c r="Q60" s="391"/>
      <c r="R60" s="391"/>
      <c r="S60" s="391"/>
      <c r="T60" s="392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402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403"/>
      <c r="P61" s="397" t="s">
        <v>69</v>
      </c>
      <c r="Q61" s="398"/>
      <c r="R61" s="398"/>
      <c r="S61" s="398"/>
      <c r="T61" s="398"/>
      <c r="U61" s="398"/>
      <c r="V61" s="399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hidden="1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403"/>
      <c r="P62" s="397" t="s">
        <v>69</v>
      </c>
      <c r="Q62" s="398"/>
      <c r="R62" s="398"/>
      <c r="S62" s="398"/>
      <c r="T62" s="398"/>
      <c r="U62" s="398"/>
      <c r="V62" s="399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hidden="1" customHeight="1" x14ac:dyDescent="0.25">
      <c r="A63" s="415" t="s">
        <v>102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389"/>
      <c r="AA63" s="376"/>
      <c r="AB63" s="376"/>
      <c r="AC63" s="376"/>
    </row>
    <row r="64" spans="1:68" ht="14.25" hidden="1" customHeight="1" x14ac:dyDescent="0.25">
      <c r="A64" s="388" t="s">
        <v>112</v>
      </c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89"/>
      <c r="P64" s="389"/>
      <c r="Q64" s="389"/>
      <c r="R64" s="389"/>
      <c r="S64" s="389"/>
      <c r="T64" s="389"/>
      <c r="U64" s="389"/>
      <c r="V64" s="389"/>
      <c r="W64" s="389"/>
      <c r="X64" s="389"/>
      <c r="Y64" s="389"/>
      <c r="Z64" s="389"/>
      <c r="AA64" s="375"/>
      <c r="AB64" s="375"/>
      <c r="AC64" s="375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1"/>
      <c r="R65" s="391"/>
      <c r="S65" s="391"/>
      <c r="T65" s="392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1"/>
      <c r="R66" s="391"/>
      <c r="S66" s="391"/>
      <c r="T66" s="392"/>
      <c r="U66" s="34"/>
      <c r="V66" s="34"/>
      <c r="W66" s="35" t="s">
        <v>68</v>
      </c>
      <c r="X66" s="382">
        <v>500</v>
      </c>
      <c r="Y66" s="383">
        <f t="shared" si="6"/>
        <v>507.6</v>
      </c>
      <c r="Z66" s="36">
        <f t="shared" si="7"/>
        <v>1.0222499999999999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522.22222222222217</v>
      </c>
      <c r="BN66" s="64">
        <f t="shared" si="9"/>
        <v>530.16</v>
      </c>
      <c r="BO66" s="64">
        <f t="shared" si="10"/>
        <v>0.82671957671957652</v>
      </c>
      <c r="BP66" s="64">
        <f t="shared" si="11"/>
        <v>0.83928571428571419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1"/>
      <c r="R67" s="391"/>
      <c r="S67" s="391"/>
      <c r="T67" s="392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1"/>
      <c r="R69" s="391"/>
      <c r="S69" s="391"/>
      <c r="T69" s="392"/>
      <c r="U69" s="34"/>
      <c r="V69" s="34"/>
      <c r="W69" s="35" t="s">
        <v>68</v>
      </c>
      <c r="X69" s="382">
        <v>300</v>
      </c>
      <c r="Y69" s="383">
        <f t="shared" si="6"/>
        <v>302.40000000000003</v>
      </c>
      <c r="Z69" s="36">
        <f t="shared" si="7"/>
        <v>0.60899999999999999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313.33333333333331</v>
      </c>
      <c r="BN69" s="64">
        <f t="shared" si="9"/>
        <v>315.83999999999997</v>
      </c>
      <c r="BO69" s="64">
        <f t="shared" si="10"/>
        <v>0.49603174603174593</v>
      </c>
      <c r="BP69" s="64">
        <f t="shared" si="11"/>
        <v>0.5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1"/>
      <c r="R72" s="391"/>
      <c r="S72" s="391"/>
      <c r="T72" s="392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1"/>
      <c r="R73" s="391"/>
      <c r="S73" s="391"/>
      <c r="T73" s="392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1"/>
      <c r="R76" s="391"/>
      <c r="S76" s="391"/>
      <c r="T76" s="392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1"/>
      <c r="R77" s="391"/>
      <c r="S77" s="391"/>
      <c r="T77" s="392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6" t="s">
        <v>150</v>
      </c>
      <c r="Q78" s="391"/>
      <c r="R78" s="391"/>
      <c r="S78" s="391"/>
      <c r="T78" s="392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9" t="s">
        <v>153</v>
      </c>
      <c r="Q79" s="391"/>
      <c r="R79" s="391"/>
      <c r="S79" s="391"/>
      <c r="T79" s="392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5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1"/>
      <c r="R80" s="391"/>
      <c r="S80" s="391"/>
      <c r="T80" s="392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1"/>
      <c r="R81" s="391"/>
      <c r="S81" s="391"/>
      <c r="T81" s="392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2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1"/>
      <c r="R82" s="391"/>
      <c r="S82" s="391"/>
      <c r="T82" s="392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1"/>
      <c r="R83" s="391"/>
      <c r="S83" s="391"/>
      <c r="T83" s="392"/>
      <c r="U83" s="34"/>
      <c r="V83" s="34"/>
      <c r="W83" s="35" t="s">
        <v>68</v>
      </c>
      <c r="X83" s="382">
        <v>100</v>
      </c>
      <c r="Y83" s="383">
        <f t="shared" si="6"/>
        <v>101.25</v>
      </c>
      <c r="Z83" s="36">
        <f>IFERROR(IF(Y83=0,"",ROUNDUP(Y83/H83,0)*0.00937),"")</f>
        <v>0.25298999999999999</v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105.6</v>
      </c>
      <c r="BN83" s="64">
        <f t="shared" si="9"/>
        <v>106.92</v>
      </c>
      <c r="BO83" s="64">
        <f t="shared" si="10"/>
        <v>0.22222222222222224</v>
      </c>
      <c r="BP83" s="64">
        <f t="shared" si="11"/>
        <v>0.22500000000000001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09" t="s">
        <v>163</v>
      </c>
      <c r="Q84" s="391"/>
      <c r="R84" s="391"/>
      <c r="S84" s="391"/>
      <c r="T84" s="392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1"/>
      <c r="R85" s="391"/>
      <c r="S85" s="391"/>
      <c r="T85" s="392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402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89"/>
      <c r="O86" s="403"/>
      <c r="P86" s="397" t="s">
        <v>69</v>
      </c>
      <c r="Q86" s="398"/>
      <c r="R86" s="398"/>
      <c r="S86" s="398"/>
      <c r="T86" s="398"/>
      <c r="U86" s="398"/>
      <c r="V86" s="399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100.74074074074073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102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1.8842399999999999</v>
      </c>
      <c r="AA86" s="385"/>
      <c r="AB86" s="385"/>
      <c r="AC86" s="385"/>
    </row>
    <row r="87" spans="1:68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403"/>
      <c r="P87" s="397" t="s">
        <v>69</v>
      </c>
      <c r="Q87" s="398"/>
      <c r="R87" s="398"/>
      <c r="S87" s="398"/>
      <c r="T87" s="398"/>
      <c r="U87" s="398"/>
      <c r="V87" s="399"/>
      <c r="W87" s="37" t="s">
        <v>68</v>
      </c>
      <c r="X87" s="384">
        <f>IFERROR(SUM(X65:X85),"0")</f>
        <v>900</v>
      </c>
      <c r="Y87" s="384">
        <f>IFERROR(SUM(Y65:Y85),"0")</f>
        <v>911.25</v>
      </c>
      <c r="Z87" s="37"/>
      <c r="AA87" s="385"/>
      <c r="AB87" s="385"/>
      <c r="AC87" s="385"/>
    </row>
    <row r="88" spans="1:68" ht="14.25" hidden="1" customHeight="1" x14ac:dyDescent="0.25">
      <c r="A88" s="388" t="s">
        <v>104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75"/>
      <c r="AB88" s="375"/>
      <c r="AC88" s="375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1"/>
      <c r="R89" s="391"/>
      <c r="S89" s="391"/>
      <c r="T89" s="392"/>
      <c r="U89" s="34"/>
      <c r="V89" s="34"/>
      <c r="W89" s="35" t="s">
        <v>68</v>
      </c>
      <c r="X89" s="382">
        <v>50</v>
      </c>
      <c r="Y89" s="383">
        <f>IFERROR(IF(X89="",0,CEILING((X89/$H89),1)*$H89),"")</f>
        <v>54</v>
      </c>
      <c r="Z89" s="36">
        <f>IFERROR(IF(Y89=0,"",ROUNDUP(Y89/H89,0)*0.02175),"")</f>
        <v>0.10874999999999999</v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52.222222222222221</v>
      </c>
      <c r="BN89" s="64">
        <f>IFERROR(Y89*I89/H89,"0")</f>
        <v>56.4</v>
      </c>
      <c r="BO89" s="64">
        <f>IFERROR(1/J89*(X89/H89),"0")</f>
        <v>9.6450617283950615E-2</v>
      </c>
      <c r="BP89" s="64">
        <f>IFERROR(1/J89*(Y89/H89),"0")</f>
        <v>0.10416666666666666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6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1"/>
      <c r="R90" s="391"/>
      <c r="S90" s="391"/>
      <c r="T90" s="392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64" t="s">
        <v>172</v>
      </c>
      <c r="Q91" s="391"/>
      <c r="R91" s="391"/>
      <c r="S91" s="391"/>
      <c r="T91" s="392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402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403"/>
      <c r="P92" s="397" t="s">
        <v>69</v>
      </c>
      <c r="Q92" s="398"/>
      <c r="R92" s="398"/>
      <c r="S92" s="398"/>
      <c r="T92" s="398"/>
      <c r="U92" s="398"/>
      <c r="V92" s="399"/>
      <c r="W92" s="37" t="s">
        <v>70</v>
      </c>
      <c r="X92" s="384">
        <f>IFERROR(X89/H89,"0")+IFERROR(X90/H90,"0")+IFERROR(X91/H91,"0")</f>
        <v>4.6296296296296298</v>
      </c>
      <c r="Y92" s="384">
        <f>IFERROR(Y89/H89,"0")+IFERROR(Y90/H90,"0")+IFERROR(Y91/H91,"0")</f>
        <v>5</v>
      </c>
      <c r="Z92" s="384">
        <f>IFERROR(IF(Z89="",0,Z89),"0")+IFERROR(IF(Z90="",0,Z90),"0")+IFERROR(IF(Z91="",0,Z91),"0")</f>
        <v>0.10874999999999999</v>
      </c>
      <c r="AA92" s="385"/>
      <c r="AB92" s="385"/>
      <c r="AC92" s="385"/>
    </row>
    <row r="93" spans="1:68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403"/>
      <c r="P93" s="397" t="s">
        <v>69</v>
      </c>
      <c r="Q93" s="398"/>
      <c r="R93" s="398"/>
      <c r="S93" s="398"/>
      <c r="T93" s="398"/>
      <c r="U93" s="398"/>
      <c r="V93" s="399"/>
      <c r="W93" s="37" t="s">
        <v>68</v>
      </c>
      <c r="X93" s="384">
        <f>IFERROR(SUM(X89:X91),"0")</f>
        <v>50</v>
      </c>
      <c r="Y93" s="384">
        <f>IFERROR(SUM(Y89:Y91),"0")</f>
        <v>54</v>
      </c>
      <c r="Z93" s="37"/>
      <c r="AA93" s="385"/>
      <c r="AB93" s="385"/>
      <c r="AC93" s="385"/>
    </row>
    <row r="94" spans="1:68" ht="14.25" hidden="1" customHeight="1" x14ac:dyDescent="0.25">
      <c r="A94" s="388" t="s">
        <v>63</v>
      </c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9"/>
      <c r="Y94" s="389"/>
      <c r="Z94" s="389"/>
      <c r="AA94" s="375"/>
      <c r="AB94" s="375"/>
      <c r="AC94" s="375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29" t="s">
        <v>175</v>
      </c>
      <c r="Q95" s="391"/>
      <c r="R95" s="391"/>
      <c r="S95" s="391"/>
      <c r="T95" s="392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0" t="s">
        <v>179</v>
      </c>
      <c r="Q96" s="391"/>
      <c r="R96" s="391"/>
      <c r="S96" s="391"/>
      <c r="T96" s="392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7" t="s">
        <v>182</v>
      </c>
      <c r="Q97" s="391"/>
      <c r="R97" s="391"/>
      <c r="S97" s="391"/>
      <c r="T97" s="392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75" t="s">
        <v>185</v>
      </c>
      <c r="Q98" s="391"/>
      <c r="R98" s="391"/>
      <c r="S98" s="391"/>
      <c r="T98" s="392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9" t="s">
        <v>188</v>
      </c>
      <c r="Q99" s="391"/>
      <c r="R99" s="391"/>
      <c r="S99" s="391"/>
      <c r="T99" s="392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35" t="s">
        <v>191</v>
      </c>
      <c r="Q100" s="391"/>
      <c r="R100" s="391"/>
      <c r="S100" s="391"/>
      <c r="T100" s="392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1"/>
      <c r="R101" s="391"/>
      <c r="S101" s="391"/>
      <c r="T101" s="392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1"/>
      <c r="R102" s="391"/>
      <c r="S102" s="391"/>
      <c r="T102" s="392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1"/>
      <c r="R103" s="391"/>
      <c r="S103" s="391"/>
      <c r="T103" s="392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1"/>
      <c r="R104" s="391"/>
      <c r="S104" s="391"/>
      <c r="T104" s="392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402"/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403"/>
      <c r="P108" s="397" t="s">
        <v>69</v>
      </c>
      <c r="Q108" s="398"/>
      <c r="R108" s="398"/>
      <c r="S108" s="398"/>
      <c r="T108" s="398"/>
      <c r="U108" s="398"/>
      <c r="V108" s="399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89"/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403"/>
      <c r="P109" s="397" t="s">
        <v>69</v>
      </c>
      <c r="Q109" s="398"/>
      <c r="R109" s="398"/>
      <c r="S109" s="398"/>
      <c r="T109" s="398"/>
      <c r="U109" s="398"/>
      <c r="V109" s="399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388" t="s">
        <v>71</v>
      </c>
      <c r="B110" s="389"/>
      <c r="C110" s="389"/>
      <c r="D110" s="389"/>
      <c r="E110" s="389"/>
      <c r="F110" s="389"/>
      <c r="G110" s="389"/>
      <c r="H110" s="389"/>
      <c r="I110" s="389"/>
      <c r="J110" s="389"/>
      <c r="K110" s="389"/>
      <c r="L110" s="389"/>
      <c r="M110" s="389"/>
      <c r="N110" s="389"/>
      <c r="O110" s="389"/>
      <c r="P110" s="389"/>
      <c r="Q110" s="389"/>
      <c r="R110" s="389"/>
      <c r="S110" s="389"/>
      <c r="T110" s="389"/>
      <c r="U110" s="389"/>
      <c r="V110" s="389"/>
      <c r="W110" s="389"/>
      <c r="X110" s="389"/>
      <c r="Y110" s="389"/>
      <c r="Z110" s="389"/>
      <c r="AA110" s="375"/>
      <c r="AB110" s="375"/>
      <c r="AC110" s="375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1"/>
      <c r="R111" s="391"/>
      <c r="S111" s="391"/>
      <c r="T111" s="392"/>
      <c r="U111" s="34"/>
      <c r="V111" s="34"/>
      <c r="W111" s="35" t="s">
        <v>68</v>
      </c>
      <c r="X111" s="382">
        <v>300</v>
      </c>
      <c r="Y111" s="383">
        <f t="shared" ref="Y111:Y125" si="18">IFERROR(IF(X111="",0,CEILING((X111/$H111),1)*$H111),"")</f>
        <v>307.8</v>
      </c>
      <c r="Z111" s="36">
        <f>IFERROR(IF(Y111=0,"",ROUNDUP(Y111/H111,0)*0.02175),"")</f>
        <v>0.8264999999999999</v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320.88888888888886</v>
      </c>
      <c r="BN111" s="64">
        <f t="shared" ref="BN111:BN125" si="20">IFERROR(Y111*I111/H111,"0")</f>
        <v>329.23200000000003</v>
      </c>
      <c r="BO111" s="64">
        <f t="shared" ref="BO111:BO125" si="21">IFERROR(1/J111*(X111/H111),"0")</f>
        <v>0.66137566137566139</v>
      </c>
      <c r="BP111" s="64">
        <f t="shared" ref="BP111:BP125" si="22">IFERROR(1/J111*(Y111/H111),"0")</f>
        <v>0.67857142857142849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1"/>
      <c r="R112" s="391"/>
      <c r="S112" s="391"/>
      <c r="T112" s="392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1"/>
      <c r="R113" s="391"/>
      <c r="S113" s="391"/>
      <c r="T113" s="392"/>
      <c r="U113" s="34"/>
      <c r="V113" s="34"/>
      <c r="W113" s="35" t="s">
        <v>68</v>
      </c>
      <c r="X113" s="382">
        <v>100</v>
      </c>
      <c r="Y113" s="383">
        <f t="shared" si="18"/>
        <v>100.80000000000001</v>
      </c>
      <c r="Z113" s="36">
        <f>IFERROR(IF(Y113=0,"",ROUNDUP(Y113/H113,0)*0.02175),"")</f>
        <v>0.26100000000000001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106.71428571428572</v>
      </c>
      <c r="BN113" s="64">
        <f t="shared" si="20"/>
        <v>107.56800000000001</v>
      </c>
      <c r="BO113" s="64">
        <f t="shared" si="21"/>
        <v>0.21258503401360543</v>
      </c>
      <c r="BP113" s="64">
        <f t="shared" si="22"/>
        <v>0.21428571428571427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7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1"/>
      <c r="R115" s="391"/>
      <c r="S115" s="391"/>
      <c r="T115" s="392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1"/>
      <c r="R116" s="391"/>
      <c r="S116" s="391"/>
      <c r="T116" s="392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2">
        <v>200</v>
      </c>
      <c r="Y117" s="383">
        <f t="shared" si="18"/>
        <v>202.5</v>
      </c>
      <c r="Z117" s="36">
        <f>IFERROR(IF(Y117=0,"",ROUNDUP(Y117/H117,0)*0.00753),"")</f>
        <v>0.56474999999999997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220.14814814814812</v>
      </c>
      <c r="BN117" s="64">
        <f t="shared" si="20"/>
        <v>222.9</v>
      </c>
      <c r="BO117" s="64">
        <f t="shared" si="21"/>
        <v>0.47483380816714149</v>
      </c>
      <c r="BP117" s="64">
        <f t="shared" si="22"/>
        <v>0.48076923076923073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2">
        <v>50</v>
      </c>
      <c r="Y118" s="383">
        <f t="shared" si="18"/>
        <v>51.48</v>
      </c>
      <c r="Z118" s="36">
        <f>IFERROR(IF(Y118=0,"",ROUNDUP(Y118/H118,0)*0.00753),"")</f>
        <v>0.19578000000000001</v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57.020202020202021</v>
      </c>
      <c r="BN118" s="64">
        <f t="shared" si="20"/>
        <v>58.707999999999998</v>
      </c>
      <c r="BO118" s="64">
        <f t="shared" si="21"/>
        <v>0.16187516187516188</v>
      </c>
      <c r="BP118" s="64">
        <f t="shared" si="22"/>
        <v>0.16666666666666666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1"/>
      <c r="R119" s="391"/>
      <c r="S119" s="391"/>
      <c r="T119" s="392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2" t="s">
        <v>223</v>
      </c>
      <c r="Q120" s="391"/>
      <c r="R120" s="391"/>
      <c r="S120" s="391"/>
      <c r="T120" s="392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08" t="s">
        <v>226</v>
      </c>
      <c r="Q121" s="391"/>
      <c r="R121" s="391"/>
      <c r="S121" s="391"/>
      <c r="T121" s="392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1"/>
      <c r="R122" s="391"/>
      <c r="S122" s="391"/>
      <c r="T122" s="392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6" t="s">
        <v>233</v>
      </c>
      <c r="Q124" s="391"/>
      <c r="R124" s="391"/>
      <c r="S124" s="391"/>
      <c r="T124" s="392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740" t="s">
        <v>236</v>
      </c>
      <c r="Q125" s="391"/>
      <c r="R125" s="391"/>
      <c r="S125" s="391"/>
      <c r="T125" s="392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402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403"/>
      <c r="P126" s="397" t="s">
        <v>69</v>
      </c>
      <c r="Q126" s="398"/>
      <c r="R126" s="398"/>
      <c r="S126" s="398"/>
      <c r="T126" s="398"/>
      <c r="U126" s="398"/>
      <c r="V126" s="399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148.26839826839827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151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1.8480300000000001</v>
      </c>
      <c r="AA126" s="385"/>
      <c r="AB126" s="385"/>
      <c r="AC126" s="385"/>
    </row>
    <row r="127" spans="1:68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403"/>
      <c r="P127" s="397" t="s">
        <v>69</v>
      </c>
      <c r="Q127" s="398"/>
      <c r="R127" s="398"/>
      <c r="S127" s="398"/>
      <c r="T127" s="398"/>
      <c r="U127" s="398"/>
      <c r="V127" s="399"/>
      <c r="W127" s="37" t="s">
        <v>68</v>
      </c>
      <c r="X127" s="384">
        <f>IFERROR(SUM(X111:X125),"0")</f>
        <v>650</v>
      </c>
      <c r="Y127" s="384">
        <f>IFERROR(SUM(Y111:Y125),"0")</f>
        <v>662.58</v>
      </c>
      <c r="Z127" s="37"/>
      <c r="AA127" s="385"/>
      <c r="AB127" s="385"/>
      <c r="AC127" s="385"/>
    </row>
    <row r="128" spans="1:68" ht="14.25" hidden="1" customHeight="1" x14ac:dyDescent="0.25">
      <c r="A128" s="388" t="s">
        <v>237</v>
      </c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89"/>
      <c r="V128" s="389"/>
      <c r="W128" s="389"/>
      <c r="X128" s="389"/>
      <c r="Y128" s="389"/>
      <c r="Z128" s="389"/>
      <c r="AA128" s="375"/>
      <c r="AB128" s="375"/>
      <c r="AC128" s="375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1"/>
      <c r="R129" s="391"/>
      <c r="S129" s="391"/>
      <c r="T129" s="392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1"/>
      <c r="R130" s="391"/>
      <c r="S130" s="391"/>
      <c r="T130" s="392"/>
      <c r="U130" s="34"/>
      <c r="V130" s="34"/>
      <c r="W130" s="35" t="s">
        <v>68</v>
      </c>
      <c r="X130" s="382">
        <v>100</v>
      </c>
      <c r="Y130" s="383">
        <f>IFERROR(IF(X130="",0,CEILING((X130/$H130),1)*$H130),"")</f>
        <v>101.39999999999999</v>
      </c>
      <c r="Z130" s="36">
        <f>IFERROR(IF(Y130=0,"",ROUNDUP(Y130/H130,0)*0.02175),"")</f>
        <v>0.28275</v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106.15384615384615</v>
      </c>
      <c r="BN130" s="64">
        <f>IFERROR(Y130*I130/H130,"0")</f>
        <v>107.63999999999999</v>
      </c>
      <c r="BO130" s="64">
        <f>IFERROR(1/J130*(X130/H130),"0")</f>
        <v>0.22893772893772893</v>
      </c>
      <c r="BP130" s="64">
        <f>IFERROR(1/J130*(Y130/H130),"0")</f>
        <v>0.23214285714285712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1"/>
      <c r="R131" s="391"/>
      <c r="S131" s="391"/>
      <c r="T131" s="392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402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403"/>
      <c r="P134" s="397" t="s">
        <v>69</v>
      </c>
      <c r="Q134" s="398"/>
      <c r="R134" s="398"/>
      <c r="S134" s="398"/>
      <c r="T134" s="398"/>
      <c r="U134" s="398"/>
      <c r="V134" s="399"/>
      <c r="W134" s="37" t="s">
        <v>70</v>
      </c>
      <c r="X134" s="384">
        <f>IFERROR(X129/H129,"0")+IFERROR(X130/H130,"0")+IFERROR(X131/H131,"0")+IFERROR(X132/H132,"0")+IFERROR(X133/H133,"0")</f>
        <v>12.820512820512821</v>
      </c>
      <c r="Y134" s="384">
        <f>IFERROR(Y129/H129,"0")+IFERROR(Y130/H130,"0")+IFERROR(Y131/H131,"0")+IFERROR(Y132/H132,"0")+IFERROR(Y133/H133,"0")</f>
        <v>13</v>
      </c>
      <c r="Z134" s="384">
        <f>IFERROR(IF(Z129="",0,Z129),"0")+IFERROR(IF(Z130="",0,Z130),"0")+IFERROR(IF(Z131="",0,Z131),"0")+IFERROR(IF(Z132="",0,Z132),"0")+IFERROR(IF(Z133="",0,Z133),"0")</f>
        <v>0.28275</v>
      </c>
      <c r="AA134" s="385"/>
      <c r="AB134" s="385"/>
      <c r="AC134" s="385"/>
    </row>
    <row r="135" spans="1:68" x14ac:dyDescent="0.2">
      <c r="A135" s="389"/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403"/>
      <c r="P135" s="397" t="s">
        <v>69</v>
      </c>
      <c r="Q135" s="398"/>
      <c r="R135" s="398"/>
      <c r="S135" s="398"/>
      <c r="T135" s="398"/>
      <c r="U135" s="398"/>
      <c r="V135" s="399"/>
      <c r="W135" s="37" t="s">
        <v>68</v>
      </c>
      <c r="X135" s="384">
        <f>IFERROR(SUM(X129:X133),"0")</f>
        <v>100</v>
      </c>
      <c r="Y135" s="384">
        <f>IFERROR(SUM(Y129:Y133),"0")</f>
        <v>101.39999999999999</v>
      </c>
      <c r="Z135" s="37"/>
      <c r="AA135" s="385"/>
      <c r="AB135" s="385"/>
      <c r="AC135" s="385"/>
    </row>
    <row r="136" spans="1:68" ht="16.5" hidden="1" customHeight="1" x14ac:dyDescent="0.25">
      <c r="A136" s="415" t="s">
        <v>247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389"/>
      <c r="Z136" s="389"/>
      <c r="AA136" s="376"/>
      <c r="AB136" s="376"/>
      <c r="AC136" s="376"/>
    </row>
    <row r="137" spans="1:68" ht="14.25" hidden="1" customHeight="1" x14ac:dyDescent="0.25">
      <c r="A137" s="388" t="s">
        <v>71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375"/>
      <c r="AB137" s="375"/>
      <c r="AC137" s="375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2">
        <v>300</v>
      </c>
      <c r="Y138" s="383">
        <f>IFERROR(IF(X138="",0,CEILING((X138/$H138),1)*$H138),"")</f>
        <v>307.8</v>
      </c>
      <c r="Z138" s="36">
        <f>IFERROR(IF(Y138=0,"",ROUNDUP(Y138/H138,0)*0.02175),"")</f>
        <v>0.8264999999999999</v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320.66666666666663</v>
      </c>
      <c r="BN138" s="64">
        <f>IFERROR(Y138*I138/H138,"0")</f>
        <v>329.00400000000002</v>
      </c>
      <c r="BO138" s="64">
        <f>IFERROR(1/J138*(X138/H138),"0")</f>
        <v>0.66137566137566139</v>
      </c>
      <c r="BP138" s="64">
        <f>IFERROR(1/J138*(Y138/H138),"0")</f>
        <v>0.67857142857142849</v>
      </c>
    </row>
    <row r="139" spans="1:68" ht="27" hidden="1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2">
        <v>300</v>
      </c>
      <c r="Y141" s="383">
        <f>IFERROR(IF(X141="",0,CEILING((X141/$H141),1)*$H141),"")</f>
        <v>302.40000000000003</v>
      </c>
      <c r="Z141" s="36">
        <f>IFERROR(IF(Y141=0,"",ROUNDUP(Y141/H141,0)*0.00753),"")</f>
        <v>0.84336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330.22222222222223</v>
      </c>
      <c r="BN141" s="64">
        <f>IFERROR(Y141*I141/H141,"0")</f>
        <v>332.86400000000003</v>
      </c>
      <c r="BO141" s="64">
        <f>IFERROR(1/J141*(X141/H141),"0")</f>
        <v>0.71225071225071213</v>
      </c>
      <c r="BP141" s="64">
        <f>IFERROR(1/J141*(Y141/H141),"0")</f>
        <v>0.71794871794871795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402"/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403"/>
      <c r="P143" s="397" t="s">
        <v>69</v>
      </c>
      <c r="Q143" s="398"/>
      <c r="R143" s="398"/>
      <c r="S143" s="398"/>
      <c r="T143" s="398"/>
      <c r="U143" s="398"/>
      <c r="V143" s="399"/>
      <c r="W143" s="37" t="s">
        <v>70</v>
      </c>
      <c r="X143" s="384">
        <f>IFERROR(X138/H138,"0")+IFERROR(X139/H139,"0")+IFERROR(X140/H140,"0")+IFERROR(X141/H141,"0")+IFERROR(X142/H142,"0")</f>
        <v>148.14814814814815</v>
      </c>
      <c r="Y143" s="384">
        <f>IFERROR(Y138/H138,"0")+IFERROR(Y139/H139,"0")+IFERROR(Y140/H140,"0")+IFERROR(Y141/H141,"0")+IFERROR(Y142/H142,"0")</f>
        <v>150</v>
      </c>
      <c r="Z143" s="384">
        <f>IFERROR(IF(Z138="",0,Z138),"0")+IFERROR(IF(Z139="",0,Z139),"0")+IFERROR(IF(Z140="",0,Z140),"0")+IFERROR(IF(Z141="",0,Z141),"0")+IFERROR(IF(Z142="",0,Z142),"0")</f>
        <v>1.6698599999999999</v>
      </c>
      <c r="AA143" s="385"/>
      <c r="AB143" s="385"/>
      <c r="AC143" s="385"/>
    </row>
    <row r="144" spans="1:68" x14ac:dyDescent="0.2">
      <c r="A144" s="389"/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403"/>
      <c r="P144" s="397" t="s">
        <v>69</v>
      </c>
      <c r="Q144" s="398"/>
      <c r="R144" s="398"/>
      <c r="S144" s="398"/>
      <c r="T144" s="398"/>
      <c r="U144" s="398"/>
      <c r="V144" s="399"/>
      <c r="W144" s="37" t="s">
        <v>68</v>
      </c>
      <c r="X144" s="384">
        <f>IFERROR(SUM(X138:X142),"0")</f>
        <v>600</v>
      </c>
      <c r="Y144" s="384">
        <f>IFERROR(SUM(Y138:Y142),"0")</f>
        <v>610.20000000000005</v>
      </c>
      <c r="Z144" s="37"/>
      <c r="AA144" s="385"/>
      <c r="AB144" s="385"/>
      <c r="AC144" s="385"/>
    </row>
    <row r="145" spans="1:68" ht="27.75" hidden="1" customHeight="1" x14ac:dyDescent="0.2">
      <c r="A145" s="460" t="s">
        <v>257</v>
      </c>
      <c r="B145" s="461"/>
      <c r="C145" s="461"/>
      <c r="D145" s="461"/>
      <c r="E145" s="461"/>
      <c r="F145" s="461"/>
      <c r="G145" s="461"/>
      <c r="H145" s="461"/>
      <c r="I145" s="461"/>
      <c r="J145" s="461"/>
      <c r="K145" s="461"/>
      <c r="L145" s="461"/>
      <c r="M145" s="461"/>
      <c r="N145" s="461"/>
      <c r="O145" s="461"/>
      <c r="P145" s="461"/>
      <c r="Q145" s="461"/>
      <c r="R145" s="461"/>
      <c r="S145" s="461"/>
      <c r="T145" s="461"/>
      <c r="U145" s="461"/>
      <c r="V145" s="461"/>
      <c r="W145" s="461"/>
      <c r="X145" s="461"/>
      <c r="Y145" s="461"/>
      <c r="Z145" s="461"/>
      <c r="AA145" s="48"/>
      <c r="AB145" s="48"/>
      <c r="AC145" s="48"/>
    </row>
    <row r="146" spans="1:68" ht="16.5" hidden="1" customHeight="1" x14ac:dyDescent="0.25">
      <c r="A146" s="415" t="s">
        <v>258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389"/>
      <c r="Z146" s="389"/>
      <c r="AA146" s="376"/>
      <c r="AB146" s="376"/>
      <c r="AC146" s="376"/>
    </row>
    <row r="147" spans="1:68" ht="14.25" hidden="1" customHeight="1" x14ac:dyDescent="0.25">
      <c r="A147" s="388" t="s">
        <v>112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375"/>
      <c r="AB147" s="375"/>
      <c r="AC147" s="375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1"/>
      <c r="R148" s="391"/>
      <c r="S148" s="391"/>
      <c r="T148" s="392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1"/>
      <c r="R149" s="391"/>
      <c r="S149" s="391"/>
      <c r="T149" s="392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39" t="s">
        <v>266</v>
      </c>
      <c r="Q150" s="391"/>
      <c r="R150" s="391"/>
      <c r="S150" s="391"/>
      <c r="T150" s="392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60" t="s">
        <v>269</v>
      </c>
      <c r="Q151" s="391"/>
      <c r="R151" s="391"/>
      <c r="S151" s="391"/>
      <c r="T151" s="392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403"/>
      <c r="P152" s="397" t="s">
        <v>69</v>
      </c>
      <c r="Q152" s="398"/>
      <c r="R152" s="398"/>
      <c r="S152" s="398"/>
      <c r="T152" s="398"/>
      <c r="U152" s="398"/>
      <c r="V152" s="399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89"/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  <c r="N153" s="389"/>
      <c r="O153" s="403"/>
      <c r="P153" s="397" t="s">
        <v>69</v>
      </c>
      <c r="Q153" s="398"/>
      <c r="R153" s="398"/>
      <c r="S153" s="398"/>
      <c r="T153" s="398"/>
      <c r="U153" s="398"/>
      <c r="V153" s="399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15" t="s">
        <v>270</v>
      </c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/>
      <c r="W154" s="389"/>
      <c r="X154" s="389"/>
      <c r="Y154" s="389"/>
      <c r="Z154" s="389"/>
      <c r="AA154" s="376"/>
      <c r="AB154" s="376"/>
      <c r="AC154" s="376"/>
    </row>
    <row r="155" spans="1:68" ht="14.25" hidden="1" customHeight="1" x14ac:dyDescent="0.25">
      <c r="A155" s="388" t="s">
        <v>63</v>
      </c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89"/>
      <c r="N155" s="389"/>
      <c r="O155" s="389"/>
      <c r="P155" s="389"/>
      <c r="Q155" s="389"/>
      <c r="R155" s="389"/>
      <c r="S155" s="389"/>
      <c r="T155" s="389"/>
      <c r="U155" s="389"/>
      <c r="V155" s="389"/>
      <c r="W155" s="389"/>
      <c r="X155" s="389"/>
      <c r="Y155" s="389"/>
      <c r="Z155" s="389"/>
      <c r="AA155" s="375"/>
      <c r="AB155" s="375"/>
      <c r="AC155" s="375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1"/>
      <c r="R156" s="391"/>
      <c r="S156" s="391"/>
      <c r="T156" s="392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1"/>
      <c r="R157" s="391"/>
      <c r="S157" s="391"/>
      <c r="T157" s="392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1"/>
      <c r="R158" s="391"/>
      <c r="S158" s="391"/>
      <c r="T158" s="392"/>
      <c r="U158" s="34"/>
      <c r="V158" s="34"/>
      <c r="W158" s="35" t="s">
        <v>68</v>
      </c>
      <c r="X158" s="382">
        <v>100</v>
      </c>
      <c r="Y158" s="383">
        <f t="shared" si="23"/>
        <v>100.80000000000001</v>
      </c>
      <c r="Z158" s="36">
        <f>IFERROR(IF(Y158=0,"",ROUNDUP(Y158/H158,0)*0.00753),"")</f>
        <v>0.18071999999999999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104.76190476190477</v>
      </c>
      <c r="BN158" s="64">
        <f t="shared" si="25"/>
        <v>105.60000000000002</v>
      </c>
      <c r="BO158" s="64">
        <f t="shared" si="26"/>
        <v>0.15262515262515264</v>
      </c>
      <c r="BP158" s="64">
        <f t="shared" si="27"/>
        <v>0.15384615384615385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1"/>
      <c r="R159" s="391"/>
      <c r="S159" s="391"/>
      <c r="T159" s="392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1"/>
      <c r="R160" s="391"/>
      <c r="S160" s="391"/>
      <c r="T160" s="392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1"/>
      <c r="R161" s="391"/>
      <c r="S161" s="391"/>
      <c r="T161" s="392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1"/>
      <c r="R162" s="391"/>
      <c r="S162" s="391"/>
      <c r="T162" s="392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1"/>
      <c r="R163" s="391"/>
      <c r="S163" s="391"/>
      <c r="T163" s="392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402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403"/>
      <c r="P164" s="397" t="s">
        <v>69</v>
      </c>
      <c r="Q164" s="398"/>
      <c r="R164" s="398"/>
      <c r="S164" s="398"/>
      <c r="T164" s="398"/>
      <c r="U164" s="398"/>
      <c r="V164" s="399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23.80952380952381</v>
      </c>
      <c r="Y164" s="384">
        <f>IFERROR(Y156/H156,"0")+IFERROR(Y157/H157,"0")+IFERROR(Y158/H158,"0")+IFERROR(Y159/H159,"0")+IFERROR(Y160/H160,"0")+IFERROR(Y161/H161,"0")+IFERROR(Y162/H162,"0")+IFERROR(Y163/H163,"0")</f>
        <v>24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0.18071999999999999</v>
      </c>
      <c r="AA164" s="385"/>
      <c r="AB164" s="385"/>
      <c r="AC164" s="385"/>
    </row>
    <row r="165" spans="1:68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403"/>
      <c r="P165" s="397" t="s">
        <v>69</v>
      </c>
      <c r="Q165" s="398"/>
      <c r="R165" s="398"/>
      <c r="S165" s="398"/>
      <c r="T165" s="398"/>
      <c r="U165" s="398"/>
      <c r="V165" s="399"/>
      <c r="W165" s="37" t="s">
        <v>68</v>
      </c>
      <c r="X165" s="384">
        <f>IFERROR(SUM(X156:X163),"0")</f>
        <v>100</v>
      </c>
      <c r="Y165" s="384">
        <f>IFERROR(SUM(Y156:Y163),"0")</f>
        <v>100.80000000000001</v>
      </c>
      <c r="Z165" s="37"/>
      <c r="AA165" s="385"/>
      <c r="AB165" s="385"/>
      <c r="AC165" s="385"/>
    </row>
    <row r="166" spans="1:68" ht="16.5" hidden="1" customHeight="1" x14ac:dyDescent="0.25">
      <c r="A166" s="415" t="s">
        <v>287</v>
      </c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  <c r="X166" s="389"/>
      <c r="Y166" s="389"/>
      <c r="Z166" s="389"/>
      <c r="AA166" s="376"/>
      <c r="AB166" s="376"/>
      <c r="AC166" s="376"/>
    </row>
    <row r="167" spans="1:68" ht="14.25" hidden="1" customHeight="1" x14ac:dyDescent="0.25">
      <c r="A167" s="388" t="s">
        <v>112</v>
      </c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  <c r="X167" s="389"/>
      <c r="Y167" s="389"/>
      <c r="Z167" s="389"/>
      <c r="AA167" s="375"/>
      <c r="AB167" s="375"/>
      <c r="AC167" s="375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1"/>
      <c r="R168" s="391"/>
      <c r="S168" s="391"/>
      <c r="T168" s="392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1"/>
      <c r="R169" s="391"/>
      <c r="S169" s="391"/>
      <c r="T169" s="392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2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89"/>
      <c r="N170" s="389"/>
      <c r="O170" s="403"/>
      <c r="P170" s="397" t="s">
        <v>69</v>
      </c>
      <c r="Q170" s="398"/>
      <c r="R170" s="398"/>
      <c r="S170" s="398"/>
      <c r="T170" s="398"/>
      <c r="U170" s="398"/>
      <c r="V170" s="399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403"/>
      <c r="P171" s="397" t="s">
        <v>69</v>
      </c>
      <c r="Q171" s="398"/>
      <c r="R171" s="398"/>
      <c r="S171" s="398"/>
      <c r="T171" s="398"/>
      <c r="U171" s="398"/>
      <c r="V171" s="399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388" t="s">
        <v>104</v>
      </c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89"/>
      <c r="O172" s="389"/>
      <c r="P172" s="389"/>
      <c r="Q172" s="389"/>
      <c r="R172" s="389"/>
      <c r="S172" s="389"/>
      <c r="T172" s="389"/>
      <c r="U172" s="389"/>
      <c r="V172" s="389"/>
      <c r="W172" s="389"/>
      <c r="X172" s="389"/>
      <c r="Y172" s="389"/>
      <c r="Z172" s="389"/>
      <c r="AA172" s="375"/>
      <c r="AB172" s="375"/>
      <c r="AC172" s="375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1"/>
      <c r="R173" s="391"/>
      <c r="S173" s="391"/>
      <c r="T173" s="392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1"/>
      <c r="R174" s="391"/>
      <c r="S174" s="391"/>
      <c r="T174" s="392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2"/>
      <c r="B175" s="389"/>
      <c r="C175" s="389"/>
      <c r="D175" s="389"/>
      <c r="E175" s="389"/>
      <c r="F175" s="389"/>
      <c r="G175" s="389"/>
      <c r="H175" s="389"/>
      <c r="I175" s="389"/>
      <c r="J175" s="389"/>
      <c r="K175" s="389"/>
      <c r="L175" s="389"/>
      <c r="M175" s="389"/>
      <c r="N175" s="389"/>
      <c r="O175" s="403"/>
      <c r="P175" s="397" t="s">
        <v>69</v>
      </c>
      <c r="Q175" s="398"/>
      <c r="R175" s="398"/>
      <c r="S175" s="398"/>
      <c r="T175" s="398"/>
      <c r="U175" s="398"/>
      <c r="V175" s="399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89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403"/>
      <c r="P176" s="397" t="s">
        <v>69</v>
      </c>
      <c r="Q176" s="398"/>
      <c r="R176" s="398"/>
      <c r="S176" s="398"/>
      <c r="T176" s="398"/>
      <c r="U176" s="398"/>
      <c r="V176" s="399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88" t="s">
        <v>63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1"/>
      <c r="R178" s="391"/>
      <c r="S178" s="391"/>
      <c r="T178" s="392"/>
      <c r="U178" s="34"/>
      <c r="V178" s="34"/>
      <c r="W178" s="35" t="s">
        <v>68</v>
      </c>
      <c r="X178" s="382">
        <v>200</v>
      </c>
      <c r="Y178" s="383">
        <f t="shared" ref="Y178:Y185" si="28">IFERROR(IF(X178="",0,CEILING((X178/$H178),1)*$H178),"")</f>
        <v>205.20000000000002</v>
      </c>
      <c r="Z178" s="36">
        <f>IFERROR(IF(Y178=0,"",ROUNDUP(Y178/H178,0)*0.00937),"")</f>
        <v>0.35605999999999999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207.77777777777777</v>
      </c>
      <c r="BN178" s="64">
        <f t="shared" ref="BN178:BN185" si="30">IFERROR(Y178*I178/H178,"0")</f>
        <v>213.18000000000004</v>
      </c>
      <c r="BO178" s="64">
        <f t="shared" ref="BO178:BO185" si="31">IFERROR(1/J178*(X178/H178),"0")</f>
        <v>0.30864197530864196</v>
      </c>
      <c r="BP178" s="64">
        <f t="shared" ref="BP178:BP185" si="32">IFERROR(1/J178*(Y178/H178),"0")</f>
        <v>0.31666666666666665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1"/>
      <c r="R179" s="391"/>
      <c r="S179" s="391"/>
      <c r="T179" s="392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1"/>
      <c r="R180" s="391"/>
      <c r="S180" s="391"/>
      <c r="T180" s="392"/>
      <c r="U180" s="34"/>
      <c r="V180" s="34"/>
      <c r="W180" s="35" t="s">
        <v>68</v>
      </c>
      <c r="X180" s="382">
        <v>200</v>
      </c>
      <c r="Y180" s="383">
        <f t="shared" si="28"/>
        <v>205.20000000000002</v>
      </c>
      <c r="Z180" s="36">
        <f>IFERROR(IF(Y180=0,"",ROUNDUP(Y180/H180,0)*0.00937),"")</f>
        <v>0.35605999999999999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207.77777777777777</v>
      </c>
      <c r="BN180" s="64">
        <f t="shared" si="30"/>
        <v>213.18000000000004</v>
      </c>
      <c r="BO180" s="64">
        <f t="shared" si="31"/>
        <v>0.30864197530864196</v>
      </c>
      <c r="BP180" s="64">
        <f t="shared" si="32"/>
        <v>0.31666666666666665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1"/>
      <c r="R181" s="391"/>
      <c r="S181" s="391"/>
      <c r="T181" s="392"/>
      <c r="U181" s="34"/>
      <c r="V181" s="34"/>
      <c r="W181" s="35" t="s">
        <v>68</v>
      </c>
      <c r="X181" s="382">
        <v>200</v>
      </c>
      <c r="Y181" s="383">
        <f t="shared" si="28"/>
        <v>205.20000000000002</v>
      </c>
      <c r="Z181" s="36">
        <f>IFERROR(IF(Y181=0,"",ROUNDUP(Y181/H181,0)*0.00937),"")</f>
        <v>0.35605999999999999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207.77777777777777</v>
      </c>
      <c r="BN181" s="64">
        <f t="shared" si="30"/>
        <v>213.18000000000004</v>
      </c>
      <c r="BO181" s="64">
        <f t="shared" si="31"/>
        <v>0.30864197530864196</v>
      </c>
      <c r="BP181" s="64">
        <f t="shared" si="32"/>
        <v>0.31666666666666665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1"/>
      <c r="R183" s="391"/>
      <c r="S183" s="391"/>
      <c r="T183" s="392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1"/>
      <c r="R184" s="391"/>
      <c r="S184" s="391"/>
      <c r="T184" s="392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1"/>
      <c r="R185" s="391"/>
      <c r="S185" s="391"/>
      <c r="T185" s="392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402"/>
      <c r="B186" s="389"/>
      <c r="C186" s="389"/>
      <c r="D186" s="389"/>
      <c r="E186" s="389"/>
      <c r="F186" s="389"/>
      <c r="G186" s="389"/>
      <c r="H186" s="389"/>
      <c r="I186" s="389"/>
      <c r="J186" s="389"/>
      <c r="K186" s="389"/>
      <c r="L186" s="389"/>
      <c r="M186" s="389"/>
      <c r="N186" s="389"/>
      <c r="O186" s="403"/>
      <c r="P186" s="397" t="s">
        <v>69</v>
      </c>
      <c r="Q186" s="398"/>
      <c r="R186" s="398"/>
      <c r="S186" s="398"/>
      <c r="T186" s="398"/>
      <c r="U186" s="398"/>
      <c r="V186" s="399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111.11111111111111</v>
      </c>
      <c r="Y186" s="384">
        <f>IFERROR(Y178/H178,"0")+IFERROR(Y179/H179,"0")+IFERROR(Y180/H180,"0")+IFERROR(Y181/H181,"0")+IFERROR(Y182/H182,"0")+IFERROR(Y183/H183,"0")+IFERROR(Y184/H184,"0")+IFERROR(Y185/H185,"0")</f>
        <v>114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1.0681799999999999</v>
      </c>
      <c r="AA186" s="385"/>
      <c r="AB186" s="385"/>
      <c r="AC186" s="385"/>
    </row>
    <row r="187" spans="1:68" x14ac:dyDescent="0.2">
      <c r="A187" s="389"/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  <c r="N187" s="389"/>
      <c r="O187" s="403"/>
      <c r="P187" s="397" t="s">
        <v>69</v>
      </c>
      <c r="Q187" s="398"/>
      <c r="R187" s="398"/>
      <c r="S187" s="398"/>
      <c r="T187" s="398"/>
      <c r="U187" s="398"/>
      <c r="V187" s="399"/>
      <c r="W187" s="37" t="s">
        <v>68</v>
      </c>
      <c r="X187" s="384">
        <f>IFERROR(SUM(X178:X185),"0")</f>
        <v>600</v>
      </c>
      <c r="Y187" s="384">
        <f>IFERROR(SUM(Y178:Y185),"0")</f>
        <v>615.6</v>
      </c>
      <c r="Z187" s="37"/>
      <c r="AA187" s="385"/>
      <c r="AB187" s="385"/>
      <c r="AC187" s="385"/>
    </row>
    <row r="188" spans="1:68" ht="14.25" hidden="1" customHeight="1" x14ac:dyDescent="0.25">
      <c r="A188" s="388" t="s">
        <v>71</v>
      </c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  <c r="X188" s="389"/>
      <c r="Y188" s="389"/>
      <c r="Z188" s="389"/>
      <c r="AA188" s="375"/>
      <c r="AB188" s="375"/>
      <c r="AC188" s="375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1"/>
      <c r="R189" s="391"/>
      <c r="S189" s="391"/>
      <c r="T189" s="392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1"/>
      <c r="R190" s="391"/>
      <c r="S190" s="391"/>
      <c r="T190" s="392"/>
      <c r="U190" s="34"/>
      <c r="V190" s="34"/>
      <c r="W190" s="35" t="s">
        <v>68</v>
      </c>
      <c r="X190" s="382">
        <v>150</v>
      </c>
      <c r="Y190" s="383">
        <f t="shared" si="33"/>
        <v>153.9</v>
      </c>
      <c r="Z190" s="36">
        <f>IFERROR(IF(Y190=0,"",ROUNDUP(Y190/H190,0)*0.02175),"")</f>
        <v>0.41324999999999995</v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160.44444444444443</v>
      </c>
      <c r="BN190" s="64">
        <f t="shared" si="35"/>
        <v>164.61600000000001</v>
      </c>
      <c r="BO190" s="64">
        <f t="shared" si="36"/>
        <v>0.3306878306878307</v>
      </c>
      <c r="BP190" s="64">
        <f t="shared" si="37"/>
        <v>0.33928571428571425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17" t="s">
        <v>318</v>
      </c>
      <c r="Q191" s="391"/>
      <c r="R191" s="391"/>
      <c r="S191" s="391"/>
      <c r="T191" s="392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1"/>
      <c r="R192" s="391"/>
      <c r="S192" s="391"/>
      <c r="T192" s="392"/>
      <c r="U192" s="34"/>
      <c r="V192" s="34"/>
      <c r="W192" s="35" t="s">
        <v>68</v>
      </c>
      <c r="X192" s="382">
        <v>150</v>
      </c>
      <c r="Y192" s="383">
        <f t="shared" si="33"/>
        <v>153.9</v>
      </c>
      <c r="Z192" s="36">
        <f>IFERROR(IF(Y192=0,"",ROUNDUP(Y192/H192,0)*0.02175),"")</f>
        <v>0.41324999999999995</v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160.11111111111114</v>
      </c>
      <c r="BN192" s="64">
        <f t="shared" si="35"/>
        <v>164.27400000000003</v>
      </c>
      <c r="BO192" s="64">
        <f t="shared" si="36"/>
        <v>0.3306878306878307</v>
      </c>
      <c r="BP192" s="64">
        <f t="shared" si="37"/>
        <v>0.33928571428571425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72" t="s">
        <v>323</v>
      </c>
      <c r="Q193" s="391"/>
      <c r="R193" s="391"/>
      <c r="S193" s="391"/>
      <c r="T193" s="392"/>
      <c r="U193" s="34"/>
      <c r="V193" s="34"/>
      <c r="W193" s="35" t="s">
        <v>68</v>
      </c>
      <c r="X193" s="382">
        <v>200</v>
      </c>
      <c r="Y193" s="383">
        <f t="shared" si="33"/>
        <v>200.1</v>
      </c>
      <c r="Z193" s="36">
        <f>IFERROR(IF(Y193=0,"",ROUNDUP(Y193/H193,0)*0.02175),"")</f>
        <v>0.50024999999999997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212.96551724137933</v>
      </c>
      <c r="BN193" s="64">
        <f t="shared" si="35"/>
        <v>213.072</v>
      </c>
      <c r="BO193" s="64">
        <f t="shared" si="36"/>
        <v>0.41050903119868637</v>
      </c>
      <c r="BP193" s="64">
        <f t="shared" si="37"/>
        <v>0.4107142857142857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1"/>
      <c r="R194" s="391"/>
      <c r="S194" s="391"/>
      <c r="T194" s="392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1"/>
      <c r="R195" s="391"/>
      <c r="S195" s="391"/>
      <c r="T195" s="392"/>
      <c r="U195" s="34"/>
      <c r="V195" s="34"/>
      <c r="W195" s="35" t="s">
        <v>68</v>
      </c>
      <c r="X195" s="382">
        <v>50</v>
      </c>
      <c r="Y195" s="383">
        <f t="shared" si="33"/>
        <v>50.4</v>
      </c>
      <c r="Z195" s="36">
        <f>IFERROR(IF(Y195=0,"",ROUNDUP(Y195/H195,0)*0.00937),"")</f>
        <v>0.14055000000000001</v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53.839285714285715</v>
      </c>
      <c r="BN195" s="64">
        <f t="shared" si="35"/>
        <v>54.269999999999996</v>
      </c>
      <c r="BO195" s="64">
        <f t="shared" si="36"/>
        <v>0.12400793650793651</v>
      </c>
      <c r="BP195" s="64">
        <f t="shared" si="37"/>
        <v>0.125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2">
        <v>100</v>
      </c>
      <c r="Y196" s="383">
        <f t="shared" si="33"/>
        <v>100.8</v>
      </c>
      <c r="Z196" s="36">
        <f>IFERROR(IF(Y196=0,"",ROUNDUP(Y196/H196,0)*0.00753),"")</f>
        <v>0.31625999999999999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108.33333333333334</v>
      </c>
      <c r="BN196" s="64">
        <f t="shared" si="35"/>
        <v>109.2</v>
      </c>
      <c r="BO196" s="64">
        <f t="shared" si="36"/>
        <v>0.26709401709401709</v>
      </c>
      <c r="BP196" s="64">
        <f t="shared" si="37"/>
        <v>0.26923076923076922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3" t="s">
        <v>336</v>
      </c>
      <c r="Q199" s="391"/>
      <c r="R199" s="391"/>
      <c r="S199" s="391"/>
      <c r="T199" s="392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49" t="s">
        <v>339</v>
      </c>
      <c r="Q200" s="391"/>
      <c r="R200" s="391"/>
      <c r="S200" s="391"/>
      <c r="T200" s="392"/>
      <c r="U200" s="34"/>
      <c r="V200" s="34"/>
      <c r="W200" s="35" t="s">
        <v>68</v>
      </c>
      <c r="X200" s="382">
        <v>300</v>
      </c>
      <c r="Y200" s="383">
        <f t="shared" si="33"/>
        <v>300</v>
      </c>
      <c r="Z200" s="36">
        <f t="shared" si="38"/>
        <v>0.94125000000000003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334</v>
      </c>
      <c r="BN200" s="64">
        <f t="shared" si="35"/>
        <v>334</v>
      </c>
      <c r="BO200" s="64">
        <f t="shared" si="36"/>
        <v>0.80128205128205121</v>
      </c>
      <c r="BP200" s="64">
        <f t="shared" si="37"/>
        <v>0.80128205128205121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12" t="s">
        <v>342</v>
      </c>
      <c r="Q201" s="391"/>
      <c r="R201" s="391"/>
      <c r="S201" s="391"/>
      <c r="T201" s="392"/>
      <c r="U201" s="34"/>
      <c r="V201" s="34"/>
      <c r="W201" s="35" t="s">
        <v>68</v>
      </c>
      <c r="X201" s="382">
        <v>300</v>
      </c>
      <c r="Y201" s="383">
        <f t="shared" si="33"/>
        <v>300</v>
      </c>
      <c r="Z201" s="36">
        <f t="shared" si="38"/>
        <v>0.94125000000000003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334</v>
      </c>
      <c r="BN201" s="64">
        <f t="shared" si="35"/>
        <v>334</v>
      </c>
      <c r="BO201" s="64">
        <f t="shared" si="36"/>
        <v>0.80128205128205121</v>
      </c>
      <c r="BP201" s="64">
        <f t="shared" si="37"/>
        <v>0.80128205128205121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1" t="s">
        <v>345</v>
      </c>
      <c r="Q202" s="391"/>
      <c r="R202" s="391"/>
      <c r="S202" s="391"/>
      <c r="T202" s="392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0" t="s">
        <v>348</v>
      </c>
      <c r="Q203" s="391"/>
      <c r="R203" s="391"/>
      <c r="S203" s="391"/>
      <c r="T203" s="392"/>
      <c r="U203" s="34"/>
      <c r="V203" s="34"/>
      <c r="W203" s="35" t="s">
        <v>68</v>
      </c>
      <c r="X203" s="382">
        <v>200</v>
      </c>
      <c r="Y203" s="383">
        <f t="shared" si="33"/>
        <v>201.6</v>
      </c>
      <c r="Z203" s="36">
        <f t="shared" si="38"/>
        <v>0.63251999999999997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222.66666666666666</v>
      </c>
      <c r="BN203" s="64">
        <f t="shared" si="35"/>
        <v>224.44800000000001</v>
      </c>
      <c r="BO203" s="64">
        <f t="shared" si="36"/>
        <v>0.53418803418803418</v>
      </c>
      <c r="BP203" s="64">
        <f t="shared" si="37"/>
        <v>0.53846153846153844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82">
        <v>200</v>
      </c>
      <c r="Y204" s="383">
        <f t="shared" si="33"/>
        <v>201.6</v>
      </c>
      <c r="Z204" s="36">
        <f t="shared" si="38"/>
        <v>0.63251999999999997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223.16666666666669</v>
      </c>
      <c r="BN204" s="64">
        <f t="shared" si="35"/>
        <v>224.95199999999997</v>
      </c>
      <c r="BO204" s="64">
        <f t="shared" si="36"/>
        <v>0.53418803418803418</v>
      </c>
      <c r="BP204" s="64">
        <f t="shared" si="37"/>
        <v>0.53846153846153844</v>
      </c>
    </row>
    <row r="205" spans="1:68" x14ac:dyDescent="0.2">
      <c r="A205" s="402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89"/>
      <c r="O205" s="403"/>
      <c r="P205" s="397" t="s">
        <v>69</v>
      </c>
      <c r="Q205" s="398"/>
      <c r="R205" s="398"/>
      <c r="S205" s="398"/>
      <c r="T205" s="398"/>
      <c r="U205" s="398"/>
      <c r="V205" s="399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533.23982849844924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536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4.9310999999999989</v>
      </c>
      <c r="AA205" s="385"/>
      <c r="AB205" s="385"/>
      <c r="AC205" s="385"/>
    </row>
    <row r="206" spans="1:68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89"/>
      <c r="O206" s="403"/>
      <c r="P206" s="397" t="s">
        <v>69</v>
      </c>
      <c r="Q206" s="398"/>
      <c r="R206" s="398"/>
      <c r="S206" s="398"/>
      <c r="T206" s="398"/>
      <c r="U206" s="398"/>
      <c r="V206" s="399"/>
      <c r="W206" s="37" t="s">
        <v>68</v>
      </c>
      <c r="X206" s="384">
        <f>IFERROR(SUM(X189:X204),"0")</f>
        <v>1650</v>
      </c>
      <c r="Y206" s="384">
        <f>IFERROR(SUM(Y189:Y204),"0")</f>
        <v>1662.2999999999997</v>
      </c>
      <c r="Z206" s="37"/>
      <c r="AA206" s="385"/>
      <c r="AB206" s="385"/>
      <c r="AC206" s="385"/>
    </row>
    <row r="207" spans="1:68" ht="14.25" hidden="1" customHeight="1" x14ac:dyDescent="0.25">
      <c r="A207" s="388" t="s">
        <v>237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375"/>
      <c r="AB207" s="375"/>
      <c r="AC207" s="375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1" t="s">
        <v>354</v>
      </c>
      <c r="Q209" s="391"/>
      <c r="R209" s="391"/>
      <c r="S209" s="391"/>
      <c r="T209" s="392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4" t="s">
        <v>359</v>
      </c>
      <c r="Q211" s="391"/>
      <c r="R211" s="391"/>
      <c r="S211" s="391"/>
      <c r="T211" s="392"/>
      <c r="U211" s="34"/>
      <c r="V211" s="34"/>
      <c r="W211" s="35" t="s">
        <v>68</v>
      </c>
      <c r="X211" s="382">
        <v>100</v>
      </c>
      <c r="Y211" s="383">
        <f>IFERROR(IF(X211="",0,CEILING((X211/$H211),1)*$H211),"")</f>
        <v>100.8</v>
      </c>
      <c r="Z211" s="36">
        <f>IFERROR(IF(Y211=0,"",ROUNDUP(Y211/H211,0)*0.00753),"")</f>
        <v>0.31625999999999999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111.33333333333333</v>
      </c>
      <c r="BN211" s="64">
        <f>IFERROR(Y211*I211/H211,"0")</f>
        <v>112.224</v>
      </c>
      <c r="BO211" s="64">
        <f>IFERROR(1/J211*(X211/H211),"0")</f>
        <v>0.26709401709401709</v>
      </c>
      <c r="BP211" s="64">
        <f>IFERROR(1/J211*(Y211/H211),"0")</f>
        <v>0.26923076923076922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6" t="s">
        <v>362</v>
      </c>
      <c r="Q212" s="391"/>
      <c r="R212" s="391"/>
      <c r="S212" s="391"/>
      <c r="T212" s="392"/>
      <c r="U212" s="34"/>
      <c r="V212" s="34"/>
      <c r="W212" s="35" t="s">
        <v>68</v>
      </c>
      <c r="X212" s="382">
        <v>100</v>
      </c>
      <c r="Y212" s="383">
        <f>IFERROR(IF(X212="",0,CEILING((X212/$H212),1)*$H212),"")</f>
        <v>100.8</v>
      </c>
      <c r="Z212" s="36">
        <f>IFERROR(IF(Y212=0,"",ROUNDUP(Y212/H212,0)*0.00753),"")</f>
        <v>0.31625999999999999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111.33333333333333</v>
      </c>
      <c r="BN212" s="64">
        <f>IFERROR(Y212*I212/H212,"0")</f>
        <v>112.224</v>
      </c>
      <c r="BO212" s="64">
        <f>IFERROR(1/J212*(X212/H212),"0")</f>
        <v>0.26709401709401709</v>
      </c>
      <c r="BP212" s="64">
        <f>IFERROR(1/J212*(Y212/H212),"0")</f>
        <v>0.26923076923076922</v>
      </c>
    </row>
    <row r="213" spans="1:68" x14ac:dyDescent="0.2">
      <c r="A213" s="402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403"/>
      <c r="P213" s="397" t="s">
        <v>69</v>
      </c>
      <c r="Q213" s="398"/>
      <c r="R213" s="398"/>
      <c r="S213" s="398"/>
      <c r="T213" s="398"/>
      <c r="U213" s="398"/>
      <c r="V213" s="399"/>
      <c r="W213" s="37" t="s">
        <v>70</v>
      </c>
      <c r="X213" s="384">
        <f>IFERROR(X208/H208,"0")+IFERROR(X209/H209,"0")+IFERROR(X210/H210,"0")+IFERROR(X211/H211,"0")+IFERROR(X212/H212,"0")</f>
        <v>83.333333333333343</v>
      </c>
      <c r="Y213" s="384">
        <f>IFERROR(Y208/H208,"0")+IFERROR(Y209/H209,"0")+IFERROR(Y210/H210,"0")+IFERROR(Y211/H211,"0")+IFERROR(Y212/H212,"0")</f>
        <v>84</v>
      </c>
      <c r="Z213" s="384">
        <f>IFERROR(IF(Z208="",0,Z208),"0")+IFERROR(IF(Z209="",0,Z209),"0")+IFERROR(IF(Z210="",0,Z210),"0")+IFERROR(IF(Z211="",0,Z211),"0")+IFERROR(IF(Z212="",0,Z212),"0")</f>
        <v>0.63251999999999997</v>
      </c>
      <c r="AA213" s="385"/>
      <c r="AB213" s="385"/>
      <c r="AC213" s="385"/>
    </row>
    <row r="214" spans="1:68" x14ac:dyDescent="0.2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403"/>
      <c r="P214" s="397" t="s">
        <v>69</v>
      </c>
      <c r="Q214" s="398"/>
      <c r="R214" s="398"/>
      <c r="S214" s="398"/>
      <c r="T214" s="398"/>
      <c r="U214" s="398"/>
      <c r="V214" s="399"/>
      <c r="W214" s="37" t="s">
        <v>68</v>
      </c>
      <c r="X214" s="384">
        <f>IFERROR(SUM(X208:X212),"0")</f>
        <v>200</v>
      </c>
      <c r="Y214" s="384">
        <f>IFERROR(SUM(Y208:Y212),"0")</f>
        <v>201.6</v>
      </c>
      <c r="Z214" s="37"/>
      <c r="AA214" s="385"/>
      <c r="AB214" s="385"/>
      <c r="AC214" s="385"/>
    </row>
    <row r="215" spans="1:68" ht="16.5" hidden="1" customHeight="1" x14ac:dyDescent="0.25">
      <c r="A215" s="415" t="s">
        <v>363</v>
      </c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389"/>
      <c r="Z215" s="389"/>
      <c r="AA215" s="376"/>
      <c r="AB215" s="376"/>
      <c r="AC215" s="376"/>
    </row>
    <row r="216" spans="1:68" ht="14.25" hidden="1" customHeight="1" x14ac:dyDescent="0.25">
      <c r="A216" s="388" t="s">
        <v>112</v>
      </c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375"/>
      <c r="AB216" s="375"/>
      <c r="AC216" s="375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51" t="s">
        <v>367</v>
      </c>
      <c r="Q218" s="391"/>
      <c r="R218" s="391"/>
      <c r="S218" s="391"/>
      <c r="T218" s="392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40" t="s">
        <v>373</v>
      </c>
      <c r="Q221" s="391"/>
      <c r="R221" s="391"/>
      <c r="S221" s="391"/>
      <c r="T221" s="392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402"/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403"/>
      <c r="P226" s="397" t="s">
        <v>69</v>
      </c>
      <c r="Q226" s="398"/>
      <c r="R226" s="398"/>
      <c r="S226" s="398"/>
      <c r="T226" s="398"/>
      <c r="U226" s="398"/>
      <c r="V226" s="399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403"/>
      <c r="P227" s="397" t="s">
        <v>69</v>
      </c>
      <c r="Q227" s="398"/>
      <c r="R227" s="398"/>
      <c r="S227" s="398"/>
      <c r="T227" s="398"/>
      <c r="U227" s="398"/>
      <c r="V227" s="399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388" t="s">
        <v>63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389"/>
      <c r="Z228" s="389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1"/>
      <c r="R229" s="391"/>
      <c r="S229" s="391"/>
      <c r="T229" s="392"/>
      <c r="U229" s="34"/>
      <c r="V229" s="34"/>
      <c r="W229" s="35" t="s">
        <v>68</v>
      </c>
      <c r="X229" s="382">
        <v>50</v>
      </c>
      <c r="Y229" s="383">
        <f>IFERROR(IF(X229="",0,CEILING((X229/$H229),1)*$H229),"")</f>
        <v>50.400000000000006</v>
      </c>
      <c r="Z229" s="36">
        <f>IFERROR(IF(Y229=0,"",ROUNDUP(Y229/H229,0)*0.00502),"")</f>
        <v>0.12048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52.380952380952387</v>
      </c>
      <c r="BN229" s="64">
        <f>IFERROR(Y229*I229/H229,"0")</f>
        <v>52.800000000000011</v>
      </c>
      <c r="BO229" s="64">
        <f>IFERROR(1/J229*(X229/H229),"0")</f>
        <v>0.10175010175010177</v>
      </c>
      <c r="BP229" s="64">
        <f>IFERROR(1/J229*(Y229/H229),"0")</f>
        <v>0.10256410256410257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402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403"/>
      <c r="P231" s="397" t="s">
        <v>69</v>
      </c>
      <c r="Q231" s="398"/>
      <c r="R231" s="398"/>
      <c r="S231" s="398"/>
      <c r="T231" s="398"/>
      <c r="U231" s="398"/>
      <c r="V231" s="399"/>
      <c r="W231" s="37" t="s">
        <v>70</v>
      </c>
      <c r="X231" s="384">
        <f>IFERROR(X229/H229,"0")+IFERROR(X230/H230,"0")</f>
        <v>23.80952380952381</v>
      </c>
      <c r="Y231" s="384">
        <f>IFERROR(Y229/H229,"0")+IFERROR(Y230/H230,"0")</f>
        <v>24</v>
      </c>
      <c r="Z231" s="384">
        <f>IFERROR(IF(Z229="",0,Z229),"0")+IFERROR(IF(Z230="",0,Z230),"0")</f>
        <v>0.12048</v>
      </c>
      <c r="AA231" s="385"/>
      <c r="AB231" s="385"/>
      <c r="AC231" s="385"/>
    </row>
    <row r="232" spans="1:68" x14ac:dyDescent="0.2">
      <c r="A232" s="389"/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403"/>
      <c r="P232" s="397" t="s">
        <v>69</v>
      </c>
      <c r="Q232" s="398"/>
      <c r="R232" s="398"/>
      <c r="S232" s="398"/>
      <c r="T232" s="398"/>
      <c r="U232" s="398"/>
      <c r="V232" s="399"/>
      <c r="W232" s="37" t="s">
        <v>68</v>
      </c>
      <c r="X232" s="384">
        <f>IFERROR(SUM(X229:X230),"0")</f>
        <v>50</v>
      </c>
      <c r="Y232" s="384">
        <f>IFERROR(SUM(Y229:Y230),"0")</f>
        <v>50.400000000000006</v>
      </c>
      <c r="Z232" s="37"/>
      <c r="AA232" s="385"/>
      <c r="AB232" s="385"/>
      <c r="AC232" s="385"/>
    </row>
    <row r="233" spans="1:68" ht="16.5" hidden="1" customHeight="1" x14ac:dyDescent="0.25">
      <c r="A233" s="415" t="s">
        <v>386</v>
      </c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376"/>
      <c r="AB233" s="376"/>
      <c r="AC233" s="376"/>
    </row>
    <row r="234" spans="1:68" ht="14.25" hidden="1" customHeight="1" x14ac:dyDescent="0.25">
      <c r="A234" s="388" t="s">
        <v>112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375"/>
      <c r="AB234" s="375"/>
      <c r="AC234" s="375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32" t="s">
        <v>390</v>
      </c>
      <c r="Q236" s="391"/>
      <c r="R236" s="391"/>
      <c r="S236" s="391"/>
      <c r="T236" s="392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5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5" t="s">
        <v>399</v>
      </c>
      <c r="Q240" s="391"/>
      <c r="R240" s="391"/>
      <c r="S240" s="391"/>
      <c r="T240" s="392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402"/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403"/>
      <c r="P243" s="397" t="s">
        <v>69</v>
      </c>
      <c r="Q243" s="398"/>
      <c r="R243" s="398"/>
      <c r="S243" s="398"/>
      <c r="T243" s="398"/>
      <c r="U243" s="398"/>
      <c r="V243" s="399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89"/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  <c r="N244" s="389"/>
      <c r="O244" s="403"/>
      <c r="P244" s="397" t="s">
        <v>69</v>
      </c>
      <c r="Q244" s="398"/>
      <c r="R244" s="398"/>
      <c r="S244" s="398"/>
      <c r="T244" s="398"/>
      <c r="U244" s="398"/>
      <c r="V244" s="399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15" t="s">
        <v>404</v>
      </c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  <c r="N245" s="389"/>
      <c r="O245" s="389"/>
      <c r="P245" s="389"/>
      <c r="Q245" s="389"/>
      <c r="R245" s="389"/>
      <c r="S245" s="389"/>
      <c r="T245" s="389"/>
      <c r="U245" s="389"/>
      <c r="V245" s="389"/>
      <c r="W245" s="389"/>
      <c r="X245" s="389"/>
      <c r="Y245" s="389"/>
      <c r="Z245" s="389"/>
      <c r="AA245" s="376"/>
      <c r="AB245" s="376"/>
      <c r="AC245" s="376"/>
    </row>
    <row r="246" spans="1:68" ht="14.25" hidden="1" customHeight="1" x14ac:dyDescent="0.25">
      <c r="A246" s="388" t="s">
        <v>112</v>
      </c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89"/>
      <c r="N246" s="389"/>
      <c r="O246" s="389"/>
      <c r="P246" s="389"/>
      <c r="Q246" s="389"/>
      <c r="R246" s="389"/>
      <c r="S246" s="389"/>
      <c r="T246" s="389"/>
      <c r="U246" s="389"/>
      <c r="V246" s="389"/>
      <c r="W246" s="389"/>
      <c r="X246" s="389"/>
      <c r="Y246" s="389"/>
      <c r="Z246" s="389"/>
      <c r="AA246" s="375"/>
      <c r="AB246" s="375"/>
      <c r="AC246" s="375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5" t="s">
        <v>407</v>
      </c>
      <c r="Q247" s="391"/>
      <c r="R247" s="391"/>
      <c r="S247" s="391"/>
      <c r="T247" s="392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4" t="s">
        <v>410</v>
      </c>
      <c r="Q248" s="391"/>
      <c r="R248" s="391"/>
      <c r="S248" s="391"/>
      <c r="T248" s="392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394" t="s">
        <v>413</v>
      </c>
      <c r="Q249" s="391"/>
      <c r="R249" s="391"/>
      <c r="S249" s="391"/>
      <c r="T249" s="392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9" t="s">
        <v>416</v>
      </c>
      <c r="Q250" s="391"/>
      <c r="R250" s="391"/>
      <c r="S250" s="391"/>
      <c r="T250" s="392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1"/>
      <c r="R251" s="391"/>
      <c r="S251" s="391"/>
      <c r="T251" s="392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402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403"/>
      <c r="P252" s="397" t="s">
        <v>69</v>
      </c>
      <c r="Q252" s="398"/>
      <c r="R252" s="398"/>
      <c r="S252" s="398"/>
      <c r="T252" s="398"/>
      <c r="U252" s="398"/>
      <c r="V252" s="399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403"/>
      <c r="P253" s="397" t="s">
        <v>69</v>
      </c>
      <c r="Q253" s="398"/>
      <c r="R253" s="398"/>
      <c r="S253" s="398"/>
      <c r="T253" s="398"/>
      <c r="U253" s="398"/>
      <c r="V253" s="399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15" t="s">
        <v>420</v>
      </c>
      <c r="B254" s="389"/>
      <c r="C254" s="389"/>
      <c r="D254" s="389"/>
      <c r="E254" s="389"/>
      <c r="F254" s="389"/>
      <c r="G254" s="389"/>
      <c r="H254" s="389"/>
      <c r="I254" s="389"/>
      <c r="J254" s="389"/>
      <c r="K254" s="389"/>
      <c r="L254" s="389"/>
      <c r="M254" s="389"/>
      <c r="N254" s="389"/>
      <c r="O254" s="389"/>
      <c r="P254" s="389"/>
      <c r="Q254" s="389"/>
      <c r="R254" s="389"/>
      <c r="S254" s="389"/>
      <c r="T254" s="389"/>
      <c r="U254" s="389"/>
      <c r="V254" s="389"/>
      <c r="W254" s="389"/>
      <c r="X254" s="389"/>
      <c r="Y254" s="389"/>
      <c r="Z254" s="389"/>
      <c r="AA254" s="376"/>
      <c r="AB254" s="376"/>
      <c r="AC254" s="376"/>
    </row>
    <row r="255" spans="1:68" ht="14.25" hidden="1" customHeight="1" x14ac:dyDescent="0.25">
      <c r="A255" s="388" t="s">
        <v>112</v>
      </c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375"/>
      <c r="AB255" s="375"/>
      <c r="AC255" s="375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1"/>
      <c r="R256" s="391"/>
      <c r="S256" s="391"/>
      <c r="T256" s="392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8" t="s">
        <v>426</v>
      </c>
      <c r="Q257" s="391"/>
      <c r="R257" s="391"/>
      <c r="S257" s="391"/>
      <c r="T257" s="392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06" t="s">
        <v>429</v>
      </c>
      <c r="Q258" s="391"/>
      <c r="R258" s="391"/>
      <c r="S258" s="391"/>
      <c r="T258" s="392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3" t="s">
        <v>432</v>
      </c>
      <c r="Q259" s="391"/>
      <c r="R259" s="391"/>
      <c r="S259" s="391"/>
      <c r="T259" s="392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5" t="s">
        <v>435</v>
      </c>
      <c r="Q260" s="391"/>
      <c r="R260" s="391"/>
      <c r="S260" s="391"/>
      <c r="T260" s="392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1"/>
      <c r="R262" s="391"/>
      <c r="S262" s="391"/>
      <c r="T262" s="392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402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403"/>
      <c r="P263" s="397" t="s">
        <v>69</v>
      </c>
      <c r="Q263" s="398"/>
      <c r="R263" s="398"/>
      <c r="S263" s="398"/>
      <c r="T263" s="398"/>
      <c r="U263" s="398"/>
      <c r="V263" s="399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403"/>
      <c r="P264" s="397" t="s">
        <v>69</v>
      </c>
      <c r="Q264" s="398"/>
      <c r="R264" s="398"/>
      <c r="S264" s="398"/>
      <c r="T264" s="398"/>
      <c r="U264" s="398"/>
      <c r="V264" s="399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388" t="s">
        <v>63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375"/>
      <c r="AB265" s="375"/>
      <c r="AC265" s="375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1"/>
      <c r="R266" s="391"/>
      <c r="S266" s="391"/>
      <c r="T266" s="392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1"/>
      <c r="R267" s="391"/>
      <c r="S267" s="391"/>
      <c r="T267" s="392"/>
      <c r="U267" s="34"/>
      <c r="V267" s="34"/>
      <c r="W267" s="35" t="s">
        <v>68</v>
      </c>
      <c r="X267" s="382">
        <v>150</v>
      </c>
      <c r="Y267" s="383">
        <f>IFERROR(IF(X267="",0,CEILING((X267/$H267),1)*$H267),"")</f>
        <v>151.20000000000002</v>
      </c>
      <c r="Z267" s="36">
        <f>IFERROR(IF(Y267=0,"",ROUNDUP(Y267/H267,0)*0.00753),"")</f>
        <v>0.27107999999999999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159.28571428571428</v>
      </c>
      <c r="BN267" s="64">
        <f>IFERROR(Y267*I267/H267,"0")</f>
        <v>160.56</v>
      </c>
      <c r="BO267" s="64">
        <f>IFERROR(1/J267*(X267/H267),"0")</f>
        <v>0.22893772893772893</v>
      </c>
      <c r="BP267" s="64">
        <f>IFERROR(1/J267*(Y267/H267),"0")</f>
        <v>0.23076923076923075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1"/>
      <c r="R268" s="391"/>
      <c r="S268" s="391"/>
      <c r="T268" s="392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402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403"/>
      <c r="P269" s="397" t="s">
        <v>69</v>
      </c>
      <c r="Q269" s="398"/>
      <c r="R269" s="398"/>
      <c r="S269" s="398"/>
      <c r="T269" s="398"/>
      <c r="U269" s="398"/>
      <c r="V269" s="399"/>
      <c r="W269" s="37" t="s">
        <v>70</v>
      </c>
      <c r="X269" s="384">
        <f>IFERROR(X266/H266,"0")+IFERROR(X267/H267,"0")+IFERROR(X268/H268,"0")</f>
        <v>35.714285714285715</v>
      </c>
      <c r="Y269" s="384">
        <f>IFERROR(Y266/H266,"0")+IFERROR(Y267/H267,"0")+IFERROR(Y268/H268,"0")</f>
        <v>36</v>
      </c>
      <c r="Z269" s="384">
        <f>IFERROR(IF(Z266="",0,Z266),"0")+IFERROR(IF(Z267="",0,Z267),"0")+IFERROR(IF(Z268="",0,Z268),"0")</f>
        <v>0.27107999999999999</v>
      </c>
      <c r="AA269" s="385"/>
      <c r="AB269" s="385"/>
      <c r="AC269" s="385"/>
    </row>
    <row r="270" spans="1:68" x14ac:dyDescent="0.2">
      <c r="A270" s="389"/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403"/>
      <c r="P270" s="397" t="s">
        <v>69</v>
      </c>
      <c r="Q270" s="398"/>
      <c r="R270" s="398"/>
      <c r="S270" s="398"/>
      <c r="T270" s="398"/>
      <c r="U270" s="398"/>
      <c r="V270" s="399"/>
      <c r="W270" s="37" t="s">
        <v>68</v>
      </c>
      <c r="X270" s="384">
        <f>IFERROR(SUM(X266:X268),"0")</f>
        <v>150</v>
      </c>
      <c r="Y270" s="384">
        <f>IFERROR(SUM(Y266:Y268),"0")</f>
        <v>151.20000000000002</v>
      </c>
      <c r="Z270" s="37"/>
      <c r="AA270" s="385"/>
      <c r="AB270" s="385"/>
      <c r="AC270" s="385"/>
    </row>
    <row r="271" spans="1:68" ht="14.25" hidden="1" customHeight="1" x14ac:dyDescent="0.25">
      <c r="A271" s="388" t="s">
        <v>71</v>
      </c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89"/>
      <c r="V271" s="389"/>
      <c r="W271" s="389"/>
      <c r="X271" s="389"/>
      <c r="Y271" s="389"/>
      <c r="Z271" s="389"/>
      <c r="AA271" s="375"/>
      <c r="AB271" s="375"/>
      <c r="AC271" s="375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1"/>
      <c r="R272" s="391"/>
      <c r="S272" s="391"/>
      <c r="T272" s="392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1"/>
      <c r="R273" s="391"/>
      <c r="S273" s="391"/>
      <c r="T273" s="392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1"/>
      <c r="R274" s="391"/>
      <c r="S274" s="391"/>
      <c r="T274" s="392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1"/>
      <c r="R277" s="391"/>
      <c r="S277" s="391"/>
      <c r="T277" s="392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1"/>
      <c r="R278" s="391"/>
      <c r="S278" s="391"/>
      <c r="T278" s="392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402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403"/>
      <c r="P279" s="397" t="s">
        <v>69</v>
      </c>
      <c r="Q279" s="398"/>
      <c r="R279" s="398"/>
      <c r="S279" s="398"/>
      <c r="T279" s="398"/>
      <c r="U279" s="398"/>
      <c r="V279" s="399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403"/>
      <c r="P280" s="397" t="s">
        <v>69</v>
      </c>
      <c r="Q280" s="398"/>
      <c r="R280" s="398"/>
      <c r="S280" s="398"/>
      <c r="T280" s="398"/>
      <c r="U280" s="398"/>
      <c r="V280" s="399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388" t="s">
        <v>237</v>
      </c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  <c r="N281" s="389"/>
      <c r="O281" s="389"/>
      <c r="P281" s="389"/>
      <c r="Q281" s="389"/>
      <c r="R281" s="389"/>
      <c r="S281" s="389"/>
      <c r="T281" s="389"/>
      <c r="U281" s="389"/>
      <c r="V281" s="389"/>
      <c r="W281" s="389"/>
      <c r="X281" s="389"/>
      <c r="Y281" s="389"/>
      <c r="Z281" s="389"/>
      <c r="AA281" s="375"/>
      <c r="AB281" s="375"/>
      <c r="AC281" s="375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61" t="s">
        <v>462</v>
      </c>
      <c r="Q282" s="391"/>
      <c r="R282" s="391"/>
      <c r="S282" s="391"/>
      <c r="T282" s="392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1"/>
      <c r="R283" s="391"/>
      <c r="S283" s="391"/>
      <c r="T283" s="392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1"/>
      <c r="R284" s="391"/>
      <c r="S284" s="391"/>
      <c r="T284" s="392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402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403"/>
      <c r="P285" s="397" t="s">
        <v>69</v>
      </c>
      <c r="Q285" s="398"/>
      <c r="R285" s="398"/>
      <c r="S285" s="398"/>
      <c r="T285" s="398"/>
      <c r="U285" s="398"/>
      <c r="V285" s="399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hidden="1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403"/>
      <c r="P286" s="397" t="s">
        <v>69</v>
      </c>
      <c r="Q286" s="398"/>
      <c r="R286" s="398"/>
      <c r="S286" s="398"/>
      <c r="T286" s="398"/>
      <c r="U286" s="398"/>
      <c r="V286" s="399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hidden="1" customHeight="1" x14ac:dyDescent="0.25">
      <c r="A287" s="388" t="s">
        <v>90</v>
      </c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  <c r="N287" s="389"/>
      <c r="O287" s="389"/>
      <c r="P287" s="389"/>
      <c r="Q287" s="389"/>
      <c r="R287" s="389"/>
      <c r="S287" s="389"/>
      <c r="T287" s="389"/>
      <c r="U287" s="389"/>
      <c r="V287" s="389"/>
      <c r="W287" s="389"/>
      <c r="X287" s="389"/>
      <c r="Y287" s="389"/>
      <c r="Z287" s="389"/>
      <c r="AA287" s="375"/>
      <c r="AB287" s="375"/>
      <c r="AC287" s="375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5" t="s">
        <v>469</v>
      </c>
      <c r="Q288" s="391"/>
      <c r="R288" s="391"/>
      <c r="S288" s="391"/>
      <c r="T288" s="392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45" t="s">
        <v>472</v>
      </c>
      <c r="Q289" s="391"/>
      <c r="R289" s="391"/>
      <c r="S289" s="391"/>
      <c r="T289" s="392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1"/>
      <c r="R290" s="391"/>
      <c r="S290" s="391"/>
      <c r="T290" s="392"/>
      <c r="U290" s="34"/>
      <c r="V290" s="34"/>
      <c r="W290" s="35" t="s">
        <v>68</v>
      </c>
      <c r="X290" s="382">
        <v>100</v>
      </c>
      <c r="Y290" s="383">
        <f>IFERROR(IF(X290="",0,CEILING((X290/$H290),1)*$H290),"")</f>
        <v>102</v>
      </c>
      <c r="Z290" s="36">
        <f>IFERROR(IF(Y290=0,"",ROUNDUP(Y290/H290,0)*0.00753),"")</f>
        <v>0.30120000000000002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113.72549019607844</v>
      </c>
      <c r="BN290" s="64">
        <f>IFERROR(Y290*I290/H290,"0")</f>
        <v>116.00000000000001</v>
      </c>
      <c r="BO290" s="64">
        <f>IFERROR(1/J290*(X290/H290),"0")</f>
        <v>0.25138260432378079</v>
      </c>
      <c r="BP290" s="64">
        <f>IFERROR(1/J290*(Y290/H290),"0")</f>
        <v>0.25641025641025639</v>
      </c>
    </row>
    <row r="291" spans="1:68" x14ac:dyDescent="0.2">
      <c r="A291" s="402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403"/>
      <c r="P291" s="397" t="s">
        <v>69</v>
      </c>
      <c r="Q291" s="398"/>
      <c r="R291" s="398"/>
      <c r="S291" s="398"/>
      <c r="T291" s="398"/>
      <c r="U291" s="398"/>
      <c r="V291" s="399"/>
      <c r="W291" s="37" t="s">
        <v>70</v>
      </c>
      <c r="X291" s="384">
        <f>IFERROR(X288/H288,"0")+IFERROR(X289/H289,"0")+IFERROR(X290/H290,"0")</f>
        <v>39.215686274509807</v>
      </c>
      <c r="Y291" s="384">
        <f>IFERROR(Y288/H288,"0")+IFERROR(Y289/H289,"0")+IFERROR(Y290/H290,"0")</f>
        <v>40</v>
      </c>
      <c r="Z291" s="384">
        <f>IFERROR(IF(Z288="",0,Z288),"0")+IFERROR(IF(Z289="",0,Z289),"0")+IFERROR(IF(Z290="",0,Z290),"0")</f>
        <v>0.30120000000000002</v>
      </c>
      <c r="AA291" s="385"/>
      <c r="AB291" s="385"/>
      <c r="AC291" s="385"/>
    </row>
    <row r="292" spans="1:68" x14ac:dyDescent="0.2">
      <c r="A292" s="389"/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403"/>
      <c r="P292" s="397" t="s">
        <v>69</v>
      </c>
      <c r="Q292" s="398"/>
      <c r="R292" s="398"/>
      <c r="S292" s="398"/>
      <c r="T292" s="398"/>
      <c r="U292" s="398"/>
      <c r="V292" s="399"/>
      <c r="W292" s="37" t="s">
        <v>68</v>
      </c>
      <c r="X292" s="384">
        <f>IFERROR(SUM(X288:X290),"0")</f>
        <v>100</v>
      </c>
      <c r="Y292" s="384">
        <f>IFERROR(SUM(Y288:Y290),"0")</f>
        <v>102</v>
      </c>
      <c r="Z292" s="37"/>
      <c r="AA292" s="385"/>
      <c r="AB292" s="385"/>
      <c r="AC292" s="385"/>
    </row>
    <row r="293" spans="1:68" ht="14.25" hidden="1" customHeight="1" x14ac:dyDescent="0.25">
      <c r="A293" s="388" t="s">
        <v>475</v>
      </c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389"/>
      <c r="M293" s="389"/>
      <c r="N293" s="389"/>
      <c r="O293" s="389"/>
      <c r="P293" s="389"/>
      <c r="Q293" s="389"/>
      <c r="R293" s="389"/>
      <c r="S293" s="389"/>
      <c r="T293" s="389"/>
      <c r="U293" s="389"/>
      <c r="V293" s="389"/>
      <c r="W293" s="389"/>
      <c r="X293" s="389"/>
      <c r="Y293" s="389"/>
      <c r="Z293" s="389"/>
      <c r="AA293" s="375"/>
      <c r="AB293" s="375"/>
      <c r="AC293" s="375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2">
        <v>10</v>
      </c>
      <c r="Y294" s="383">
        <f>IFERROR(IF(X294="",0,CEILING((X294/$H294),1)*$H294),"")</f>
        <v>10</v>
      </c>
      <c r="Z294" s="36">
        <f>IFERROR(IF(Y294=0,"",ROUNDUP(Y294/H294,0)*0.00474),"")</f>
        <v>2.3700000000000002E-2</v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11.200000000000001</v>
      </c>
      <c r="BN294" s="64">
        <f>IFERROR(Y294*I294/H294,"0")</f>
        <v>11.200000000000001</v>
      </c>
      <c r="BO294" s="64">
        <f>IFERROR(1/J294*(X294/H294),"0")</f>
        <v>2.1008403361344536E-2</v>
      </c>
      <c r="BP294" s="64">
        <f>IFERROR(1/J294*(Y294/H294),"0")</f>
        <v>2.1008403361344536E-2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2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403"/>
      <c r="P297" s="397" t="s">
        <v>69</v>
      </c>
      <c r="Q297" s="398"/>
      <c r="R297" s="398"/>
      <c r="S297" s="398"/>
      <c r="T297" s="398"/>
      <c r="U297" s="398"/>
      <c r="V297" s="399"/>
      <c r="W297" s="37" t="s">
        <v>70</v>
      </c>
      <c r="X297" s="384">
        <f>IFERROR(X294/H294,"0")+IFERROR(X295/H295,"0")+IFERROR(X296/H296,"0")</f>
        <v>5</v>
      </c>
      <c r="Y297" s="384">
        <f>IFERROR(Y294/H294,"0")+IFERROR(Y295/H295,"0")+IFERROR(Y296/H296,"0")</f>
        <v>5</v>
      </c>
      <c r="Z297" s="384">
        <f>IFERROR(IF(Z294="",0,Z294),"0")+IFERROR(IF(Z295="",0,Z295),"0")+IFERROR(IF(Z296="",0,Z296),"0")</f>
        <v>2.3700000000000002E-2</v>
      </c>
      <c r="AA297" s="385"/>
      <c r="AB297" s="385"/>
      <c r="AC297" s="385"/>
    </row>
    <row r="298" spans="1:68" x14ac:dyDescent="0.2">
      <c r="A298" s="389"/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403"/>
      <c r="P298" s="397" t="s">
        <v>69</v>
      </c>
      <c r="Q298" s="398"/>
      <c r="R298" s="398"/>
      <c r="S298" s="398"/>
      <c r="T298" s="398"/>
      <c r="U298" s="398"/>
      <c r="V298" s="399"/>
      <c r="W298" s="37" t="s">
        <v>68</v>
      </c>
      <c r="X298" s="384">
        <f>IFERROR(SUM(X294:X296),"0")</f>
        <v>10</v>
      </c>
      <c r="Y298" s="384">
        <f>IFERROR(SUM(Y294:Y296),"0")</f>
        <v>10</v>
      </c>
      <c r="Z298" s="37"/>
      <c r="AA298" s="385"/>
      <c r="AB298" s="385"/>
      <c r="AC298" s="385"/>
    </row>
    <row r="299" spans="1:68" ht="16.5" hidden="1" customHeight="1" x14ac:dyDescent="0.25">
      <c r="A299" s="415" t="s">
        <v>484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89"/>
      <c r="AA299" s="376"/>
      <c r="AB299" s="376"/>
      <c r="AC299" s="376"/>
    </row>
    <row r="300" spans="1:68" ht="14.25" hidden="1" customHeight="1" x14ac:dyDescent="0.25">
      <c r="A300" s="388" t="s">
        <v>63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375"/>
      <c r="AB300" s="375"/>
      <c r="AC300" s="375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1"/>
      <c r="R301" s="391"/>
      <c r="S301" s="391"/>
      <c r="T301" s="392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2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403"/>
      <c r="P302" s="397" t="s">
        <v>69</v>
      </c>
      <c r="Q302" s="398"/>
      <c r="R302" s="398"/>
      <c r="S302" s="398"/>
      <c r="T302" s="398"/>
      <c r="U302" s="398"/>
      <c r="V302" s="399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89"/>
      <c r="O303" s="403"/>
      <c r="P303" s="397" t="s">
        <v>69</v>
      </c>
      <c r="Q303" s="398"/>
      <c r="R303" s="398"/>
      <c r="S303" s="398"/>
      <c r="T303" s="398"/>
      <c r="U303" s="398"/>
      <c r="V303" s="399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15" t="s">
        <v>487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376"/>
      <c r="AB304" s="376"/>
      <c r="AC304" s="376"/>
    </row>
    <row r="305" spans="1:68" ht="14.25" hidden="1" customHeight="1" x14ac:dyDescent="0.25">
      <c r="A305" s="388" t="s">
        <v>63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389"/>
      <c r="Z305" s="389"/>
      <c r="AA305" s="375"/>
      <c r="AB305" s="375"/>
      <c r="AC305" s="375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1"/>
      <c r="R306" s="391"/>
      <c r="S306" s="391"/>
      <c r="T306" s="392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2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403"/>
      <c r="P307" s="397" t="s">
        <v>69</v>
      </c>
      <c r="Q307" s="398"/>
      <c r="R307" s="398"/>
      <c r="S307" s="398"/>
      <c r="T307" s="398"/>
      <c r="U307" s="398"/>
      <c r="V307" s="399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89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403"/>
      <c r="P308" s="397" t="s">
        <v>69</v>
      </c>
      <c r="Q308" s="398"/>
      <c r="R308" s="398"/>
      <c r="S308" s="398"/>
      <c r="T308" s="398"/>
      <c r="U308" s="398"/>
      <c r="V308" s="399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388" t="s">
        <v>71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89"/>
      <c r="AA309" s="375"/>
      <c r="AB309" s="375"/>
      <c r="AC309" s="375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1"/>
      <c r="R310" s="391"/>
      <c r="S310" s="391"/>
      <c r="T310" s="392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1"/>
      <c r="R311" s="391"/>
      <c r="S311" s="391"/>
      <c r="T311" s="392"/>
      <c r="U311" s="34"/>
      <c r="V311" s="34"/>
      <c r="W311" s="35" t="s">
        <v>68</v>
      </c>
      <c r="X311" s="382">
        <v>150</v>
      </c>
      <c r="Y311" s="383">
        <f>IFERROR(IF(X311="",0,CEILING((X311/$H311),1)*$H311),"")</f>
        <v>151.20000000000002</v>
      </c>
      <c r="Z311" s="36">
        <f>IFERROR(IF(Y311=0,"",ROUNDUP(Y311/H311,0)*0.00753),"")</f>
        <v>0.54215999999999998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169.42857142857139</v>
      </c>
      <c r="BN311" s="64">
        <f>IFERROR(Y311*I311/H311,"0")</f>
        <v>170.78400000000002</v>
      </c>
      <c r="BO311" s="64">
        <f>IFERROR(1/J311*(X311/H311),"0")</f>
        <v>0.45787545787545786</v>
      </c>
      <c r="BP311" s="64">
        <f>IFERROR(1/J311*(Y311/H311),"0")</f>
        <v>0.46153846153846151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402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403"/>
      <c r="P313" s="397" t="s">
        <v>69</v>
      </c>
      <c r="Q313" s="398"/>
      <c r="R313" s="398"/>
      <c r="S313" s="398"/>
      <c r="T313" s="398"/>
      <c r="U313" s="398"/>
      <c r="V313" s="399"/>
      <c r="W313" s="37" t="s">
        <v>70</v>
      </c>
      <c r="X313" s="384">
        <f>IFERROR(X310/H310,"0")+IFERROR(X311/H311,"0")+IFERROR(X312/H312,"0")</f>
        <v>71.428571428571431</v>
      </c>
      <c r="Y313" s="384">
        <f>IFERROR(Y310/H310,"0")+IFERROR(Y311/H311,"0")+IFERROR(Y312/H312,"0")</f>
        <v>72</v>
      </c>
      <c r="Z313" s="384">
        <f>IFERROR(IF(Z310="",0,Z310),"0")+IFERROR(IF(Z311="",0,Z311),"0")+IFERROR(IF(Z312="",0,Z312),"0")</f>
        <v>0.54215999999999998</v>
      </c>
      <c r="AA313" s="385"/>
      <c r="AB313" s="385"/>
      <c r="AC313" s="385"/>
    </row>
    <row r="314" spans="1:68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89"/>
      <c r="N314" s="389"/>
      <c r="O314" s="403"/>
      <c r="P314" s="397" t="s">
        <v>69</v>
      </c>
      <c r="Q314" s="398"/>
      <c r="R314" s="398"/>
      <c r="S314" s="398"/>
      <c r="T314" s="398"/>
      <c r="U314" s="398"/>
      <c r="V314" s="399"/>
      <c r="W314" s="37" t="s">
        <v>68</v>
      </c>
      <c r="X314" s="384">
        <f>IFERROR(SUM(X310:X312),"0")</f>
        <v>150</v>
      </c>
      <c r="Y314" s="384">
        <f>IFERROR(SUM(Y310:Y312),"0")</f>
        <v>151.20000000000002</v>
      </c>
      <c r="Z314" s="37"/>
      <c r="AA314" s="385"/>
      <c r="AB314" s="385"/>
      <c r="AC314" s="385"/>
    </row>
    <row r="315" spans="1:68" ht="14.25" hidden="1" customHeight="1" x14ac:dyDescent="0.25">
      <c r="A315" s="388" t="s">
        <v>90</v>
      </c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89"/>
      <c r="O315" s="389"/>
      <c r="P315" s="389"/>
      <c r="Q315" s="389"/>
      <c r="R315" s="389"/>
      <c r="S315" s="389"/>
      <c r="T315" s="389"/>
      <c r="U315" s="389"/>
      <c r="V315" s="389"/>
      <c r="W315" s="389"/>
      <c r="X315" s="389"/>
      <c r="Y315" s="389"/>
      <c r="Z315" s="389"/>
      <c r="AA315" s="375"/>
      <c r="AB315" s="375"/>
      <c r="AC315" s="375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1"/>
      <c r="R316" s="391"/>
      <c r="S316" s="391"/>
      <c r="T316" s="392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402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403"/>
      <c r="P317" s="397" t="s">
        <v>69</v>
      </c>
      <c r="Q317" s="398"/>
      <c r="R317" s="398"/>
      <c r="S317" s="398"/>
      <c r="T317" s="398"/>
      <c r="U317" s="398"/>
      <c r="V317" s="399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89"/>
      <c r="O318" s="403"/>
      <c r="P318" s="397" t="s">
        <v>69</v>
      </c>
      <c r="Q318" s="398"/>
      <c r="R318" s="398"/>
      <c r="S318" s="398"/>
      <c r="T318" s="398"/>
      <c r="U318" s="398"/>
      <c r="V318" s="399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0" t="s">
        <v>498</v>
      </c>
      <c r="B319" s="461"/>
      <c r="C319" s="461"/>
      <c r="D319" s="461"/>
      <c r="E319" s="461"/>
      <c r="F319" s="461"/>
      <c r="G319" s="461"/>
      <c r="H319" s="461"/>
      <c r="I319" s="461"/>
      <c r="J319" s="461"/>
      <c r="K319" s="461"/>
      <c r="L319" s="461"/>
      <c r="M319" s="461"/>
      <c r="N319" s="461"/>
      <c r="O319" s="461"/>
      <c r="P319" s="461"/>
      <c r="Q319" s="461"/>
      <c r="R319" s="461"/>
      <c r="S319" s="461"/>
      <c r="T319" s="461"/>
      <c r="U319" s="461"/>
      <c r="V319" s="461"/>
      <c r="W319" s="461"/>
      <c r="X319" s="461"/>
      <c r="Y319" s="461"/>
      <c r="Z319" s="461"/>
      <c r="AA319" s="48"/>
      <c r="AB319" s="48"/>
      <c r="AC319" s="48"/>
    </row>
    <row r="320" spans="1:68" ht="16.5" hidden="1" customHeight="1" x14ac:dyDescent="0.25">
      <c r="A320" s="415" t="s">
        <v>499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376"/>
      <c r="AB320" s="376"/>
      <c r="AC320" s="376"/>
    </row>
    <row r="321" spans="1:68" ht="14.25" hidden="1" customHeight="1" x14ac:dyDescent="0.25">
      <c r="A321" s="388" t="s">
        <v>112</v>
      </c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389"/>
      <c r="Z321" s="389"/>
      <c r="AA321" s="375"/>
      <c r="AB321" s="375"/>
      <c r="AC321" s="375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1"/>
      <c r="R322" s="391"/>
      <c r="S322" s="391"/>
      <c r="T322" s="392"/>
      <c r="U322" s="34"/>
      <c r="V322" s="34"/>
      <c r="W322" s="35" t="s">
        <v>68</v>
      </c>
      <c r="X322" s="382">
        <v>300</v>
      </c>
      <c r="Y322" s="383">
        <f t="shared" ref="Y322:Y333" si="59">IFERROR(IF(X322="",0,CEILING((X322/$H322),1)*$H322),"")</f>
        <v>300</v>
      </c>
      <c r="Z322" s="36">
        <f>IFERROR(IF(Y322=0,"",ROUNDUP(Y322/H322,0)*0.02175),"")</f>
        <v>0.54374999999999996</v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312</v>
      </c>
      <c r="BN322" s="64">
        <f t="shared" ref="BN322:BN333" si="61">IFERROR(Y322*I322/H322,"0")</f>
        <v>312</v>
      </c>
      <c r="BO322" s="64">
        <f t="shared" ref="BO322:BO333" si="62">IFERROR(1/J322*(X322/H322),"0")</f>
        <v>0.4464285714285714</v>
      </c>
      <c r="BP322" s="64">
        <f t="shared" ref="BP322:BP333" si="63">IFERROR(1/J322*(Y322/H322),"0")</f>
        <v>0.4464285714285714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1"/>
      <c r="R323" s="391"/>
      <c r="S323" s="391"/>
      <c r="T323" s="392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hidden="1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1"/>
      <c r="R324" s="391"/>
      <c r="S324" s="391"/>
      <c r="T324" s="392"/>
      <c r="U324" s="34"/>
      <c r="V324" s="34"/>
      <c r="W324" s="35" t="s">
        <v>68</v>
      </c>
      <c r="X324" s="382">
        <v>0</v>
      </c>
      <c r="Y324" s="383">
        <f t="shared" si="59"/>
        <v>0</v>
      </c>
      <c r="Z324" s="36" t="str">
        <f>IFERROR(IF(Y324=0,"",ROUNDUP(Y324/H324,0)*0.02175),"")</f>
        <v/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0</v>
      </c>
      <c r="BN324" s="64">
        <f t="shared" si="61"/>
        <v>0</v>
      </c>
      <c r="BO324" s="64">
        <f t="shared" si="62"/>
        <v>0</v>
      </c>
      <c r="BP324" s="64">
        <f t="shared" si="63"/>
        <v>0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1"/>
      <c r="R325" s="391"/>
      <c r="S325" s="391"/>
      <c r="T325" s="392"/>
      <c r="U325" s="34"/>
      <c r="V325" s="34"/>
      <c r="W325" s="35" t="s">
        <v>68</v>
      </c>
      <c r="X325" s="382">
        <v>1000</v>
      </c>
      <c r="Y325" s="383">
        <f t="shared" si="59"/>
        <v>1005</v>
      </c>
      <c r="Z325" s="36">
        <f>IFERROR(IF(Y325=0,"",ROUNDUP(Y325/H325,0)*0.02039),"")</f>
        <v>1.3661299999999998</v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1032</v>
      </c>
      <c r="BN325" s="64">
        <f t="shared" si="61"/>
        <v>1037.1600000000001</v>
      </c>
      <c r="BO325" s="64">
        <f t="shared" si="62"/>
        <v>1.3888888888888888</v>
      </c>
      <c r="BP325" s="64">
        <f t="shared" si="63"/>
        <v>1.3958333333333333</v>
      </c>
    </row>
    <row r="326" spans="1:68" ht="27" hidden="1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1"/>
      <c r="R326" s="391"/>
      <c r="S326" s="391"/>
      <c r="T326" s="392"/>
      <c r="U326" s="34"/>
      <c r="V326" s="34"/>
      <c r="W326" s="35" t="s">
        <v>68</v>
      </c>
      <c r="X326" s="382">
        <v>0</v>
      </c>
      <c r="Y326" s="383">
        <f t="shared" si="59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0</v>
      </c>
      <c r="BN326" s="64">
        <f t="shared" si="61"/>
        <v>0</v>
      </c>
      <c r="BO326" s="64">
        <f t="shared" si="62"/>
        <v>0</v>
      </c>
      <c r="BP326" s="64">
        <f t="shared" si="63"/>
        <v>0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1"/>
      <c r="R327" s="391"/>
      <c r="S327" s="391"/>
      <c r="T327" s="392"/>
      <c r="U327" s="34"/>
      <c r="V327" s="34"/>
      <c r="W327" s="35" t="s">
        <v>68</v>
      </c>
      <c r="X327" s="382">
        <v>1000</v>
      </c>
      <c r="Y327" s="383">
        <f t="shared" si="59"/>
        <v>1005</v>
      </c>
      <c r="Z327" s="36">
        <f>IFERROR(IF(Y327=0,"",ROUNDUP(Y327/H327,0)*0.02039),"")</f>
        <v>1.3661299999999998</v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1032</v>
      </c>
      <c r="BN327" s="64">
        <f t="shared" si="61"/>
        <v>1037.1600000000001</v>
      </c>
      <c r="BO327" s="64">
        <f t="shared" si="62"/>
        <v>1.3888888888888888</v>
      </c>
      <c r="BP327" s="64">
        <f t="shared" si="63"/>
        <v>1.3958333333333333</v>
      </c>
    </row>
    <row r="328" spans="1:68" ht="27" hidden="1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1"/>
      <c r="R328" s="391"/>
      <c r="S328" s="391"/>
      <c r="T328" s="392"/>
      <c r="U328" s="34"/>
      <c r="V328" s="34"/>
      <c r="W328" s="35" t="s">
        <v>68</v>
      </c>
      <c r="X328" s="382">
        <v>0</v>
      </c>
      <c r="Y328" s="383">
        <f t="shared" si="59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0</v>
      </c>
      <c r="BN328" s="64">
        <f t="shared" si="61"/>
        <v>0</v>
      </c>
      <c r="BO328" s="64">
        <f t="shared" si="62"/>
        <v>0</v>
      </c>
      <c r="BP328" s="64">
        <f t="shared" si="63"/>
        <v>0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1"/>
      <c r="R329" s="391"/>
      <c r="S329" s="391"/>
      <c r="T329" s="392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1"/>
      <c r="R330" s="391"/>
      <c r="S330" s="391"/>
      <c r="T330" s="392"/>
      <c r="U330" s="34"/>
      <c r="V330" s="34"/>
      <c r="W330" s="35" t="s">
        <v>68</v>
      </c>
      <c r="X330" s="382">
        <v>50</v>
      </c>
      <c r="Y330" s="383">
        <f t="shared" si="59"/>
        <v>52</v>
      </c>
      <c r="Z330" s="36">
        <f>IFERROR(IF(Y330=0,"",ROUNDUP(Y330/H330,0)*0.00937),"")</f>
        <v>0.12181</v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52.625</v>
      </c>
      <c r="BN330" s="64">
        <f t="shared" si="61"/>
        <v>54.73</v>
      </c>
      <c r="BO330" s="64">
        <f t="shared" si="62"/>
        <v>0.10416666666666667</v>
      </c>
      <c r="BP330" s="64">
        <f t="shared" si="63"/>
        <v>0.10833333333333334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1"/>
      <c r="R331" s="391"/>
      <c r="S331" s="391"/>
      <c r="T331" s="392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1"/>
      <c r="R332" s="391"/>
      <c r="S332" s="391"/>
      <c r="T332" s="392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1"/>
      <c r="R333" s="391"/>
      <c r="S333" s="391"/>
      <c r="T333" s="392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402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89"/>
      <c r="N334" s="389"/>
      <c r="O334" s="403"/>
      <c r="P334" s="397" t="s">
        <v>69</v>
      </c>
      <c r="Q334" s="398"/>
      <c r="R334" s="398"/>
      <c r="S334" s="398"/>
      <c r="T334" s="398"/>
      <c r="U334" s="398"/>
      <c r="V334" s="399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170.83333333333334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172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3.3978199999999994</v>
      </c>
      <c r="AA334" s="385"/>
      <c r="AB334" s="385"/>
      <c r="AC334" s="385"/>
    </row>
    <row r="335" spans="1:68" x14ac:dyDescent="0.2">
      <c r="A335" s="389"/>
      <c r="B335" s="389"/>
      <c r="C335" s="389"/>
      <c r="D335" s="389"/>
      <c r="E335" s="389"/>
      <c r="F335" s="389"/>
      <c r="G335" s="389"/>
      <c r="H335" s="389"/>
      <c r="I335" s="389"/>
      <c r="J335" s="389"/>
      <c r="K335" s="389"/>
      <c r="L335" s="389"/>
      <c r="M335" s="389"/>
      <c r="N335" s="389"/>
      <c r="O335" s="403"/>
      <c r="P335" s="397" t="s">
        <v>69</v>
      </c>
      <c r="Q335" s="398"/>
      <c r="R335" s="398"/>
      <c r="S335" s="398"/>
      <c r="T335" s="398"/>
      <c r="U335" s="398"/>
      <c r="V335" s="399"/>
      <c r="W335" s="37" t="s">
        <v>68</v>
      </c>
      <c r="X335" s="384">
        <f>IFERROR(SUM(X322:X333),"0")</f>
        <v>2350</v>
      </c>
      <c r="Y335" s="384">
        <f>IFERROR(SUM(Y322:Y333),"0")</f>
        <v>2362</v>
      </c>
      <c r="Z335" s="37"/>
      <c r="AA335" s="385"/>
      <c r="AB335" s="385"/>
      <c r="AC335" s="385"/>
    </row>
    <row r="336" spans="1:68" ht="14.25" hidden="1" customHeight="1" x14ac:dyDescent="0.25">
      <c r="A336" s="388" t="s">
        <v>104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1"/>
      <c r="R337" s="391"/>
      <c r="S337" s="391"/>
      <c r="T337" s="392"/>
      <c r="U337" s="34"/>
      <c r="V337" s="34"/>
      <c r="W337" s="35" t="s">
        <v>68</v>
      </c>
      <c r="X337" s="382">
        <v>300</v>
      </c>
      <c r="Y337" s="383">
        <f>IFERROR(IF(X337="",0,CEILING((X337/$H337),1)*$H337),"")</f>
        <v>300</v>
      </c>
      <c r="Z337" s="36">
        <f>IFERROR(IF(Y337=0,"",ROUNDUP(Y337/H337,0)*0.02175),"")</f>
        <v>0.43499999999999994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309.60000000000002</v>
      </c>
      <c r="BN337" s="64">
        <f>IFERROR(Y337*I337/H337,"0")</f>
        <v>309.60000000000002</v>
      </c>
      <c r="BO337" s="64">
        <f>IFERROR(1/J337*(X337/H337),"0")</f>
        <v>0.41666666666666663</v>
      </c>
      <c r="BP337" s="64">
        <f>IFERROR(1/J337*(Y337/H337),"0")</f>
        <v>0.41666666666666663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1"/>
      <c r="R338" s="391"/>
      <c r="S338" s="391"/>
      <c r="T338" s="392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402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89"/>
      <c r="O339" s="403"/>
      <c r="P339" s="397" t="s">
        <v>69</v>
      </c>
      <c r="Q339" s="398"/>
      <c r="R339" s="398"/>
      <c r="S339" s="398"/>
      <c r="T339" s="398"/>
      <c r="U339" s="398"/>
      <c r="V339" s="399"/>
      <c r="W339" s="37" t="s">
        <v>70</v>
      </c>
      <c r="X339" s="384">
        <f>IFERROR(X337/H337,"0")+IFERROR(X338/H338,"0")</f>
        <v>20</v>
      </c>
      <c r="Y339" s="384">
        <f>IFERROR(Y337/H337,"0")+IFERROR(Y338/H338,"0")</f>
        <v>20</v>
      </c>
      <c r="Z339" s="384">
        <f>IFERROR(IF(Z337="",0,Z337),"0")+IFERROR(IF(Z338="",0,Z338),"0")</f>
        <v>0.43499999999999994</v>
      </c>
      <c r="AA339" s="385"/>
      <c r="AB339" s="385"/>
      <c r="AC339" s="385"/>
    </row>
    <row r="340" spans="1:68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403"/>
      <c r="P340" s="397" t="s">
        <v>69</v>
      </c>
      <c r="Q340" s="398"/>
      <c r="R340" s="398"/>
      <c r="S340" s="398"/>
      <c r="T340" s="398"/>
      <c r="U340" s="398"/>
      <c r="V340" s="399"/>
      <c r="W340" s="37" t="s">
        <v>68</v>
      </c>
      <c r="X340" s="384">
        <f>IFERROR(SUM(X337:X338),"0")</f>
        <v>300</v>
      </c>
      <c r="Y340" s="384">
        <f>IFERROR(SUM(Y337:Y338),"0")</f>
        <v>300</v>
      </c>
      <c r="Z340" s="37"/>
      <c r="AA340" s="385"/>
      <c r="AB340" s="385"/>
      <c r="AC340" s="385"/>
    </row>
    <row r="341" spans="1:68" ht="14.25" hidden="1" customHeight="1" x14ac:dyDescent="0.25">
      <c r="A341" s="388" t="s">
        <v>71</v>
      </c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89"/>
      <c r="O341" s="389"/>
      <c r="P341" s="389"/>
      <c r="Q341" s="389"/>
      <c r="R341" s="389"/>
      <c r="S341" s="389"/>
      <c r="T341" s="389"/>
      <c r="U341" s="389"/>
      <c r="V341" s="389"/>
      <c r="W341" s="389"/>
      <c r="X341" s="389"/>
      <c r="Y341" s="389"/>
      <c r="Z341" s="389"/>
      <c r="AA341" s="375"/>
      <c r="AB341" s="375"/>
      <c r="AC341" s="375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1"/>
      <c r="R342" s="391"/>
      <c r="S342" s="391"/>
      <c r="T342" s="392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1"/>
      <c r="R343" s="391"/>
      <c r="S343" s="391"/>
      <c r="T343" s="392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69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1"/>
      <c r="R344" s="391"/>
      <c r="S344" s="391"/>
      <c r="T344" s="392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402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403"/>
      <c r="P345" s="397" t="s">
        <v>69</v>
      </c>
      <c r="Q345" s="398"/>
      <c r="R345" s="398"/>
      <c r="S345" s="398"/>
      <c r="T345" s="398"/>
      <c r="U345" s="398"/>
      <c r="V345" s="399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89"/>
      <c r="O346" s="403"/>
      <c r="P346" s="397" t="s">
        <v>69</v>
      </c>
      <c r="Q346" s="398"/>
      <c r="R346" s="398"/>
      <c r="S346" s="398"/>
      <c r="T346" s="398"/>
      <c r="U346" s="398"/>
      <c r="V346" s="399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388" t="s">
        <v>237</v>
      </c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89"/>
      <c r="O347" s="389"/>
      <c r="P347" s="389"/>
      <c r="Q347" s="389"/>
      <c r="R347" s="389"/>
      <c r="S347" s="389"/>
      <c r="T347" s="389"/>
      <c r="U347" s="389"/>
      <c r="V347" s="389"/>
      <c r="W347" s="389"/>
      <c r="X347" s="389"/>
      <c r="Y347" s="389"/>
      <c r="Z347" s="389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1"/>
      <c r="R348" s="391"/>
      <c r="S348" s="391"/>
      <c r="T348" s="392"/>
      <c r="U348" s="34"/>
      <c r="V348" s="34"/>
      <c r="W348" s="35" t="s">
        <v>68</v>
      </c>
      <c r="X348" s="382">
        <v>150</v>
      </c>
      <c r="Y348" s="383">
        <f>IFERROR(IF(X348="",0,CEILING((X348/$H348),1)*$H348),"")</f>
        <v>156</v>
      </c>
      <c r="Z348" s="36">
        <f>IFERROR(IF(Y348=0,"",ROUNDUP(Y348/H348,0)*0.02175),"")</f>
        <v>0.43499999999999994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160.84615384615387</v>
      </c>
      <c r="BN348" s="64">
        <f>IFERROR(Y348*I348/H348,"0")</f>
        <v>167.28000000000003</v>
      </c>
      <c r="BO348" s="64">
        <f>IFERROR(1/J348*(X348/H348),"0")</f>
        <v>0.34340659340659335</v>
      </c>
      <c r="BP348" s="64">
        <f>IFERROR(1/J348*(Y348/H348),"0")</f>
        <v>0.3571428571428571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1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1"/>
      <c r="R349" s="391"/>
      <c r="S349" s="391"/>
      <c r="T349" s="392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402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89"/>
      <c r="O350" s="403"/>
      <c r="P350" s="397" t="s">
        <v>69</v>
      </c>
      <c r="Q350" s="398"/>
      <c r="R350" s="398"/>
      <c r="S350" s="398"/>
      <c r="T350" s="398"/>
      <c r="U350" s="398"/>
      <c r="V350" s="399"/>
      <c r="W350" s="37" t="s">
        <v>70</v>
      </c>
      <c r="X350" s="384">
        <f>IFERROR(X348/H348,"0")+IFERROR(X349/H349,"0")</f>
        <v>19.23076923076923</v>
      </c>
      <c r="Y350" s="384">
        <f>IFERROR(Y348/H348,"0")+IFERROR(Y349/H349,"0")</f>
        <v>20</v>
      </c>
      <c r="Z350" s="384">
        <f>IFERROR(IF(Z348="",0,Z348),"0")+IFERROR(IF(Z349="",0,Z349),"0")</f>
        <v>0.43499999999999994</v>
      </c>
      <c r="AA350" s="385"/>
      <c r="AB350" s="385"/>
      <c r="AC350" s="385"/>
    </row>
    <row r="351" spans="1:68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403"/>
      <c r="P351" s="397" t="s">
        <v>69</v>
      </c>
      <c r="Q351" s="398"/>
      <c r="R351" s="398"/>
      <c r="S351" s="398"/>
      <c r="T351" s="398"/>
      <c r="U351" s="398"/>
      <c r="V351" s="399"/>
      <c r="W351" s="37" t="s">
        <v>68</v>
      </c>
      <c r="X351" s="384">
        <f>IFERROR(SUM(X348:X349),"0")</f>
        <v>150</v>
      </c>
      <c r="Y351" s="384">
        <f>IFERROR(SUM(Y348:Y349),"0")</f>
        <v>156</v>
      </c>
      <c r="Z351" s="37"/>
      <c r="AA351" s="385"/>
      <c r="AB351" s="385"/>
      <c r="AC351" s="385"/>
    </row>
    <row r="352" spans="1:68" ht="16.5" hidden="1" customHeight="1" x14ac:dyDescent="0.25">
      <c r="A352" s="415" t="s">
        <v>533</v>
      </c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389"/>
      <c r="V352" s="389"/>
      <c r="W352" s="389"/>
      <c r="X352" s="389"/>
      <c r="Y352" s="389"/>
      <c r="Z352" s="389"/>
      <c r="AA352" s="376"/>
      <c r="AB352" s="376"/>
      <c r="AC352" s="376"/>
    </row>
    <row r="353" spans="1:68" ht="14.25" hidden="1" customHeight="1" x14ac:dyDescent="0.25">
      <c r="A353" s="388" t="s">
        <v>112</v>
      </c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89"/>
      <c r="O353" s="389"/>
      <c r="P353" s="389"/>
      <c r="Q353" s="389"/>
      <c r="R353" s="389"/>
      <c r="S353" s="389"/>
      <c r="T353" s="389"/>
      <c r="U353" s="389"/>
      <c r="V353" s="389"/>
      <c r="W353" s="389"/>
      <c r="X353" s="389"/>
      <c r="Y353" s="389"/>
      <c r="Z353" s="389"/>
      <c r="AA353" s="375"/>
      <c r="AB353" s="375"/>
      <c r="AC353" s="375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06" t="s">
        <v>536</v>
      </c>
      <c r="Q354" s="391"/>
      <c r="R354" s="391"/>
      <c r="S354" s="391"/>
      <c r="T354" s="392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2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403"/>
      <c r="P355" s="397" t="s">
        <v>69</v>
      </c>
      <c r="Q355" s="398"/>
      <c r="R355" s="398"/>
      <c r="S355" s="398"/>
      <c r="T355" s="398"/>
      <c r="U355" s="398"/>
      <c r="V355" s="399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89"/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403"/>
      <c r="P356" s="397" t="s">
        <v>69</v>
      </c>
      <c r="Q356" s="398"/>
      <c r="R356" s="398"/>
      <c r="S356" s="398"/>
      <c r="T356" s="398"/>
      <c r="U356" s="398"/>
      <c r="V356" s="399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388" t="s">
        <v>63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89"/>
      <c r="AA357" s="375"/>
      <c r="AB357" s="375"/>
      <c r="AC357" s="375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1"/>
      <c r="R358" s="391"/>
      <c r="S358" s="391"/>
      <c r="T358" s="392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1"/>
      <c r="R359" s="391"/>
      <c r="S359" s="391"/>
      <c r="T359" s="392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1"/>
      <c r="R360" s="391"/>
      <c r="S360" s="391"/>
      <c r="T360" s="392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2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89"/>
      <c r="O361" s="403"/>
      <c r="P361" s="397" t="s">
        <v>69</v>
      </c>
      <c r="Q361" s="398"/>
      <c r="R361" s="398"/>
      <c r="S361" s="398"/>
      <c r="T361" s="398"/>
      <c r="U361" s="398"/>
      <c r="V361" s="399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89"/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403"/>
      <c r="P362" s="397" t="s">
        <v>69</v>
      </c>
      <c r="Q362" s="398"/>
      <c r="R362" s="398"/>
      <c r="S362" s="398"/>
      <c r="T362" s="398"/>
      <c r="U362" s="398"/>
      <c r="V362" s="399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388" t="s">
        <v>71</v>
      </c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89"/>
      <c r="O363" s="389"/>
      <c r="P363" s="389"/>
      <c r="Q363" s="389"/>
      <c r="R363" s="389"/>
      <c r="S363" s="389"/>
      <c r="T363" s="389"/>
      <c r="U363" s="389"/>
      <c r="V363" s="389"/>
      <c r="W363" s="389"/>
      <c r="X363" s="389"/>
      <c r="Y363" s="389"/>
      <c r="Z363" s="389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1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1"/>
      <c r="R364" s="391"/>
      <c r="S364" s="391"/>
      <c r="T364" s="392"/>
      <c r="U364" s="34"/>
      <c r="V364" s="34"/>
      <c r="W364" s="35" t="s">
        <v>68</v>
      </c>
      <c r="X364" s="382">
        <v>1500</v>
      </c>
      <c r="Y364" s="383">
        <f>IFERROR(IF(X364="",0,CEILING((X364/$H364),1)*$H364),"")</f>
        <v>1505.3999999999999</v>
      </c>
      <c r="Z364" s="36">
        <f>IFERROR(IF(Y364=0,"",ROUNDUP(Y364/H364,0)*0.02175),"")</f>
        <v>4.1977500000000001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1608.4615384615388</v>
      </c>
      <c r="BN364" s="64">
        <f>IFERROR(Y364*I364/H364,"0")</f>
        <v>1614.2520000000002</v>
      </c>
      <c r="BO364" s="64">
        <f>IFERROR(1/J364*(X364/H364),"0")</f>
        <v>3.4340659340659343</v>
      </c>
      <c r="BP364" s="64">
        <f>IFERROR(1/J364*(Y364/H364),"0")</f>
        <v>3.4464285714285712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1"/>
      <c r="R365" s="391"/>
      <c r="S365" s="391"/>
      <c r="T365" s="392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1"/>
      <c r="R366" s="391"/>
      <c r="S366" s="391"/>
      <c r="T366" s="392"/>
      <c r="U366" s="34"/>
      <c r="V366" s="34"/>
      <c r="W366" s="35" t="s">
        <v>68</v>
      </c>
      <c r="X366" s="382">
        <v>300</v>
      </c>
      <c r="Y366" s="383">
        <f>IFERROR(IF(X366="",0,CEILING((X366/$H366),1)*$H366),"")</f>
        <v>300</v>
      </c>
      <c r="Z366" s="36">
        <f>IFERROR(IF(Y366=0,"",ROUNDUP(Y366/H366,0)*0.00753),"")</f>
        <v>0.94125000000000003</v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335.50000000000006</v>
      </c>
      <c r="BN366" s="64">
        <f>IFERROR(Y366*I366/H366,"0")</f>
        <v>335.50000000000006</v>
      </c>
      <c r="BO366" s="64">
        <f>IFERROR(1/J366*(X366/H366),"0")</f>
        <v>0.80128205128205121</v>
      </c>
      <c r="BP366" s="64">
        <f>IFERROR(1/J366*(Y366/H366),"0")</f>
        <v>0.80128205128205121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402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89"/>
      <c r="O369" s="403"/>
      <c r="P369" s="397" t="s">
        <v>69</v>
      </c>
      <c r="Q369" s="398"/>
      <c r="R369" s="398"/>
      <c r="S369" s="398"/>
      <c r="T369" s="398"/>
      <c r="U369" s="398"/>
      <c r="V369" s="399"/>
      <c r="W369" s="37" t="s">
        <v>70</v>
      </c>
      <c r="X369" s="384">
        <f>IFERROR(X364/H364,"0")+IFERROR(X365/H365,"0")+IFERROR(X366/H366,"0")+IFERROR(X367/H367,"0")+IFERROR(X368/H368,"0")</f>
        <v>317.30769230769232</v>
      </c>
      <c r="Y369" s="384">
        <f>IFERROR(Y364/H364,"0")+IFERROR(Y365/H365,"0")+IFERROR(Y366/H366,"0")+IFERROR(Y367/H367,"0")+IFERROR(Y368/H368,"0")</f>
        <v>318</v>
      </c>
      <c r="Z369" s="384">
        <f>IFERROR(IF(Z364="",0,Z364),"0")+IFERROR(IF(Z365="",0,Z365),"0")+IFERROR(IF(Z366="",0,Z366),"0")+IFERROR(IF(Z367="",0,Z367),"0")+IFERROR(IF(Z368="",0,Z368),"0")</f>
        <v>5.1390000000000002</v>
      </c>
      <c r="AA369" s="385"/>
      <c r="AB369" s="385"/>
      <c r="AC369" s="385"/>
    </row>
    <row r="370" spans="1:68" x14ac:dyDescent="0.2">
      <c r="A370" s="389"/>
      <c r="B370" s="389"/>
      <c r="C370" s="389"/>
      <c r="D370" s="389"/>
      <c r="E370" s="389"/>
      <c r="F370" s="389"/>
      <c r="G370" s="389"/>
      <c r="H370" s="389"/>
      <c r="I370" s="389"/>
      <c r="J370" s="389"/>
      <c r="K370" s="389"/>
      <c r="L370" s="389"/>
      <c r="M370" s="389"/>
      <c r="N370" s="389"/>
      <c r="O370" s="403"/>
      <c r="P370" s="397" t="s">
        <v>69</v>
      </c>
      <c r="Q370" s="398"/>
      <c r="R370" s="398"/>
      <c r="S370" s="398"/>
      <c r="T370" s="398"/>
      <c r="U370" s="398"/>
      <c r="V370" s="399"/>
      <c r="W370" s="37" t="s">
        <v>68</v>
      </c>
      <c r="X370" s="384">
        <f>IFERROR(SUM(X364:X368),"0")</f>
        <v>1800</v>
      </c>
      <c r="Y370" s="384">
        <f>IFERROR(SUM(Y364:Y368),"0")</f>
        <v>1805.3999999999999</v>
      </c>
      <c r="Z370" s="37"/>
      <c r="AA370" s="385"/>
      <c r="AB370" s="385"/>
      <c r="AC370" s="385"/>
    </row>
    <row r="371" spans="1:68" ht="14.25" hidden="1" customHeight="1" x14ac:dyDescent="0.25">
      <c r="A371" s="388" t="s">
        <v>237</v>
      </c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89"/>
      <c r="N371" s="389"/>
      <c r="O371" s="389"/>
      <c r="P371" s="389"/>
      <c r="Q371" s="389"/>
      <c r="R371" s="389"/>
      <c r="S371" s="389"/>
      <c r="T371" s="389"/>
      <c r="U371" s="389"/>
      <c r="V371" s="389"/>
      <c r="W371" s="389"/>
      <c r="X371" s="389"/>
      <c r="Y371" s="389"/>
      <c r="Z371" s="389"/>
      <c r="AA371" s="375"/>
      <c r="AB371" s="375"/>
      <c r="AC371" s="375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1"/>
      <c r="R372" s="391"/>
      <c r="S372" s="391"/>
      <c r="T372" s="392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1"/>
      <c r="R373" s="391"/>
      <c r="S373" s="391"/>
      <c r="T373" s="392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2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403"/>
      <c r="P374" s="397" t="s">
        <v>69</v>
      </c>
      <c r="Q374" s="398"/>
      <c r="R374" s="398"/>
      <c r="S374" s="398"/>
      <c r="T374" s="398"/>
      <c r="U374" s="398"/>
      <c r="V374" s="399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89"/>
      <c r="O375" s="403"/>
      <c r="P375" s="397" t="s">
        <v>69</v>
      </c>
      <c r="Q375" s="398"/>
      <c r="R375" s="398"/>
      <c r="S375" s="398"/>
      <c r="T375" s="398"/>
      <c r="U375" s="398"/>
      <c r="V375" s="399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0" t="s">
        <v>554</v>
      </c>
      <c r="B376" s="461"/>
      <c r="C376" s="461"/>
      <c r="D376" s="461"/>
      <c r="E376" s="461"/>
      <c r="F376" s="461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/>
      <c r="Q376" s="461"/>
      <c r="R376" s="461"/>
      <c r="S376" s="461"/>
      <c r="T376" s="461"/>
      <c r="U376" s="461"/>
      <c r="V376" s="461"/>
      <c r="W376" s="461"/>
      <c r="X376" s="461"/>
      <c r="Y376" s="461"/>
      <c r="Z376" s="461"/>
      <c r="AA376" s="48"/>
      <c r="AB376" s="48"/>
      <c r="AC376" s="48"/>
    </row>
    <row r="377" spans="1:68" ht="16.5" hidden="1" customHeight="1" x14ac:dyDescent="0.25">
      <c r="A377" s="415" t="s">
        <v>555</v>
      </c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89"/>
      <c r="O377" s="389"/>
      <c r="P377" s="389"/>
      <c r="Q377" s="389"/>
      <c r="R377" s="389"/>
      <c r="S377" s="389"/>
      <c r="T377" s="389"/>
      <c r="U377" s="389"/>
      <c r="V377" s="389"/>
      <c r="W377" s="389"/>
      <c r="X377" s="389"/>
      <c r="Y377" s="389"/>
      <c r="Z377" s="389"/>
      <c r="AA377" s="376"/>
      <c r="AB377" s="376"/>
      <c r="AC377" s="376"/>
    </row>
    <row r="378" spans="1:68" ht="14.25" hidden="1" customHeight="1" x14ac:dyDescent="0.25">
      <c r="A378" s="388" t="s">
        <v>112</v>
      </c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89"/>
      <c r="O378" s="389"/>
      <c r="P378" s="389"/>
      <c r="Q378" s="389"/>
      <c r="R378" s="389"/>
      <c r="S378" s="389"/>
      <c r="T378" s="389"/>
      <c r="U378" s="389"/>
      <c r="V378" s="389"/>
      <c r="W378" s="389"/>
      <c r="X378" s="389"/>
      <c r="Y378" s="389"/>
      <c r="Z378" s="389"/>
      <c r="AA378" s="375"/>
      <c r="AB378" s="375"/>
      <c r="AC378" s="375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1"/>
      <c r="R379" s="391"/>
      <c r="S379" s="391"/>
      <c r="T379" s="392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2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403"/>
      <c r="P380" s="397" t="s">
        <v>69</v>
      </c>
      <c r="Q380" s="398"/>
      <c r="R380" s="398"/>
      <c r="S380" s="398"/>
      <c r="T380" s="398"/>
      <c r="U380" s="398"/>
      <c r="V380" s="399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403"/>
      <c r="P381" s="397" t="s">
        <v>69</v>
      </c>
      <c r="Q381" s="398"/>
      <c r="R381" s="398"/>
      <c r="S381" s="398"/>
      <c r="T381" s="398"/>
      <c r="U381" s="398"/>
      <c r="V381" s="399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388" t="s">
        <v>63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89"/>
      <c r="AA382" s="375"/>
      <c r="AB382" s="375"/>
      <c r="AC382" s="375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1"/>
      <c r="R383" s="391"/>
      <c r="S383" s="391"/>
      <c r="T383" s="392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390" t="s">
        <v>561</v>
      </c>
      <c r="Q384" s="391"/>
      <c r="R384" s="391"/>
      <c r="S384" s="391"/>
      <c r="T384" s="392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1"/>
      <c r="R385" s="391"/>
      <c r="S385" s="391"/>
      <c r="T385" s="392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55" t="s">
        <v>565</v>
      </c>
      <c r="Q386" s="391"/>
      <c r="R386" s="391"/>
      <c r="S386" s="391"/>
      <c r="T386" s="392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7" t="s">
        <v>568</v>
      </c>
      <c r="Q387" s="391"/>
      <c r="R387" s="391"/>
      <c r="S387" s="391"/>
      <c r="T387" s="392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91"/>
      <c r="R388" s="391"/>
      <c r="S388" s="391"/>
      <c r="T388" s="392"/>
      <c r="U388" s="34"/>
      <c r="V388" s="34"/>
      <c r="W388" s="35" t="s">
        <v>68</v>
      </c>
      <c r="X388" s="382">
        <v>100</v>
      </c>
      <c r="Y388" s="383">
        <f t="shared" si="64"/>
        <v>100.80000000000001</v>
      </c>
      <c r="Z388" s="36">
        <f t="shared" si="65"/>
        <v>0.18071999999999999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105.47619047619047</v>
      </c>
      <c r="BN388" s="64">
        <f t="shared" si="67"/>
        <v>106.32000000000001</v>
      </c>
      <c r="BO388" s="64">
        <f t="shared" si="68"/>
        <v>0.15262515262515264</v>
      </c>
      <c r="BP388" s="64">
        <f t="shared" si="69"/>
        <v>0.15384615384615385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5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1"/>
      <c r="R389" s="391"/>
      <c r="S389" s="391"/>
      <c r="T389" s="392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1"/>
      <c r="R390" s="391"/>
      <c r="S390" s="391"/>
      <c r="T390" s="392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91"/>
      <c r="R391" s="391"/>
      <c r="S391" s="391"/>
      <c r="T391" s="392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1"/>
      <c r="R392" s="391"/>
      <c r="S392" s="391"/>
      <c r="T392" s="392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8" t="s">
        <v>579</v>
      </c>
      <c r="Q393" s="391"/>
      <c r="R393" s="391"/>
      <c r="S393" s="391"/>
      <c r="T393" s="392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1"/>
      <c r="R394" s="391"/>
      <c r="S394" s="391"/>
      <c r="T394" s="392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1"/>
      <c r="R395" s="391"/>
      <c r="S395" s="391"/>
      <c r="T395" s="392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1"/>
      <c r="R396" s="391"/>
      <c r="S396" s="391"/>
      <c r="T396" s="392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1"/>
      <c r="R397" s="391"/>
      <c r="S397" s="391"/>
      <c r="T397" s="392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1"/>
      <c r="R398" s="391"/>
      <c r="S398" s="391"/>
      <c r="T398" s="392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7" t="s">
        <v>591</v>
      </c>
      <c r="Q399" s="391"/>
      <c r="R399" s="391"/>
      <c r="S399" s="391"/>
      <c r="T399" s="392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78" t="s">
        <v>594</v>
      </c>
      <c r="Q400" s="391"/>
      <c r="R400" s="391"/>
      <c r="S400" s="391"/>
      <c r="T400" s="392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1"/>
      <c r="R401" s="391"/>
      <c r="S401" s="391"/>
      <c r="T401" s="392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1" t="s">
        <v>598</v>
      </c>
      <c r="Q402" s="391"/>
      <c r="R402" s="391"/>
      <c r="S402" s="391"/>
      <c r="T402" s="392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22" t="s">
        <v>598</v>
      </c>
      <c r="Q403" s="391"/>
      <c r="R403" s="391"/>
      <c r="S403" s="391"/>
      <c r="T403" s="392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1"/>
      <c r="R404" s="391"/>
      <c r="S404" s="391"/>
      <c r="T404" s="392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42" t="s">
        <v>603</v>
      </c>
      <c r="Q405" s="391"/>
      <c r="R405" s="391"/>
      <c r="S405" s="391"/>
      <c r="T405" s="392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402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403"/>
      <c r="P406" s="397" t="s">
        <v>69</v>
      </c>
      <c r="Q406" s="398"/>
      <c r="R406" s="398"/>
      <c r="S406" s="398"/>
      <c r="T406" s="398"/>
      <c r="U406" s="398"/>
      <c r="V406" s="399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23.80952380952381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24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0.18071999999999999</v>
      </c>
      <c r="AA406" s="385"/>
      <c r="AB406" s="385"/>
      <c r="AC406" s="385"/>
    </row>
    <row r="407" spans="1:68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89"/>
      <c r="N407" s="389"/>
      <c r="O407" s="403"/>
      <c r="P407" s="397" t="s">
        <v>69</v>
      </c>
      <c r="Q407" s="398"/>
      <c r="R407" s="398"/>
      <c r="S407" s="398"/>
      <c r="T407" s="398"/>
      <c r="U407" s="398"/>
      <c r="V407" s="399"/>
      <c r="W407" s="37" t="s">
        <v>68</v>
      </c>
      <c r="X407" s="384">
        <f>IFERROR(SUM(X383:X405),"0")</f>
        <v>100</v>
      </c>
      <c r="Y407" s="384">
        <f>IFERROR(SUM(Y383:Y405),"0")</f>
        <v>100.80000000000001</v>
      </c>
      <c r="Z407" s="37"/>
      <c r="AA407" s="385"/>
      <c r="AB407" s="385"/>
      <c r="AC407" s="385"/>
    </row>
    <row r="408" spans="1:68" ht="14.25" hidden="1" customHeight="1" x14ac:dyDescent="0.25">
      <c r="A408" s="388" t="s">
        <v>71</v>
      </c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89"/>
      <c r="O408" s="389"/>
      <c r="P408" s="389"/>
      <c r="Q408" s="389"/>
      <c r="R408" s="389"/>
      <c r="S408" s="389"/>
      <c r="T408" s="389"/>
      <c r="U408" s="389"/>
      <c r="V408" s="389"/>
      <c r="W408" s="389"/>
      <c r="X408" s="389"/>
      <c r="Y408" s="389"/>
      <c r="Z408" s="389"/>
      <c r="AA408" s="375"/>
      <c r="AB408" s="375"/>
      <c r="AC408" s="375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1"/>
      <c r="R409" s="391"/>
      <c r="S409" s="391"/>
      <c r="T409" s="392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1"/>
      <c r="R410" s="391"/>
      <c r="S410" s="391"/>
      <c r="T410" s="392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89"/>
      <c r="O411" s="403"/>
      <c r="P411" s="397" t="s">
        <v>69</v>
      </c>
      <c r="Q411" s="398"/>
      <c r="R411" s="398"/>
      <c r="S411" s="398"/>
      <c r="T411" s="398"/>
      <c r="U411" s="398"/>
      <c r="V411" s="399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403"/>
      <c r="P412" s="397" t="s">
        <v>69</v>
      </c>
      <c r="Q412" s="398"/>
      <c r="R412" s="398"/>
      <c r="S412" s="398"/>
      <c r="T412" s="398"/>
      <c r="U412" s="398"/>
      <c r="V412" s="399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388" t="s">
        <v>90</v>
      </c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89"/>
      <c r="O413" s="389"/>
      <c r="P413" s="389"/>
      <c r="Q413" s="389"/>
      <c r="R413" s="389"/>
      <c r="S413" s="389"/>
      <c r="T413" s="389"/>
      <c r="U413" s="389"/>
      <c r="V413" s="389"/>
      <c r="W413" s="389"/>
      <c r="X413" s="389"/>
      <c r="Y413" s="389"/>
      <c r="Z413" s="389"/>
      <c r="AA413" s="375"/>
      <c r="AB413" s="375"/>
      <c r="AC413" s="375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1"/>
      <c r="R414" s="391"/>
      <c r="S414" s="391"/>
      <c r="T414" s="392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1"/>
      <c r="R415" s="391"/>
      <c r="S415" s="391"/>
      <c r="T415" s="392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1"/>
      <c r="R416" s="391"/>
      <c r="S416" s="391"/>
      <c r="T416" s="392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402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403"/>
      <c r="P417" s="397" t="s">
        <v>69</v>
      </c>
      <c r="Q417" s="398"/>
      <c r="R417" s="398"/>
      <c r="S417" s="398"/>
      <c r="T417" s="398"/>
      <c r="U417" s="398"/>
      <c r="V417" s="399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403"/>
      <c r="P418" s="397" t="s">
        <v>69</v>
      </c>
      <c r="Q418" s="398"/>
      <c r="R418" s="398"/>
      <c r="S418" s="398"/>
      <c r="T418" s="398"/>
      <c r="U418" s="398"/>
      <c r="V418" s="399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15" t="s">
        <v>616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89"/>
      <c r="AA419" s="376"/>
      <c r="AB419" s="376"/>
      <c r="AC419" s="376"/>
    </row>
    <row r="420" spans="1:68" ht="14.25" hidden="1" customHeight="1" x14ac:dyDescent="0.25">
      <c r="A420" s="388" t="s">
        <v>104</v>
      </c>
      <c r="B420" s="389"/>
      <c r="C420" s="389"/>
      <c r="D420" s="389"/>
      <c r="E420" s="389"/>
      <c r="F420" s="389"/>
      <c r="G420" s="389"/>
      <c r="H420" s="389"/>
      <c r="I420" s="389"/>
      <c r="J420" s="389"/>
      <c r="K420" s="389"/>
      <c r="L420" s="389"/>
      <c r="M420" s="389"/>
      <c r="N420" s="389"/>
      <c r="O420" s="389"/>
      <c r="P420" s="389"/>
      <c r="Q420" s="389"/>
      <c r="R420" s="389"/>
      <c r="S420" s="389"/>
      <c r="T420" s="389"/>
      <c r="U420" s="389"/>
      <c r="V420" s="389"/>
      <c r="W420" s="389"/>
      <c r="X420" s="389"/>
      <c r="Y420" s="389"/>
      <c r="Z420" s="389"/>
      <c r="AA420" s="375"/>
      <c r="AB420" s="375"/>
      <c r="AC420" s="375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7" t="s">
        <v>619</v>
      </c>
      <c r="Q421" s="391"/>
      <c r="R421" s="391"/>
      <c r="S421" s="391"/>
      <c r="T421" s="392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402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403"/>
      <c r="P422" s="397" t="s">
        <v>69</v>
      </c>
      <c r="Q422" s="398"/>
      <c r="R422" s="398"/>
      <c r="S422" s="398"/>
      <c r="T422" s="398"/>
      <c r="U422" s="398"/>
      <c r="V422" s="399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403"/>
      <c r="P423" s="397" t="s">
        <v>69</v>
      </c>
      <c r="Q423" s="398"/>
      <c r="R423" s="398"/>
      <c r="S423" s="398"/>
      <c r="T423" s="398"/>
      <c r="U423" s="398"/>
      <c r="V423" s="399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388" t="s">
        <v>63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375"/>
      <c r="AB424" s="375"/>
      <c r="AC424" s="375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1"/>
      <c r="R425" s="391"/>
      <c r="S425" s="391"/>
      <c r="T425" s="392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500" t="s">
        <v>623</v>
      </c>
      <c r="Q426" s="391"/>
      <c r="R426" s="391"/>
      <c r="S426" s="391"/>
      <c r="T426" s="392"/>
      <c r="U426" s="34"/>
      <c r="V426" s="34"/>
      <c r="W426" s="35" t="s">
        <v>68</v>
      </c>
      <c r="X426" s="382">
        <v>200</v>
      </c>
      <c r="Y426" s="383">
        <f t="shared" si="71"/>
        <v>201.60000000000002</v>
      </c>
      <c r="Z426" s="36">
        <f>IFERROR(IF(Y426=0,"",ROUNDUP(Y426/H426,0)*0.00753),"")</f>
        <v>0.36143999999999998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210.95238095238093</v>
      </c>
      <c r="BN426" s="64">
        <f t="shared" si="73"/>
        <v>212.64000000000001</v>
      </c>
      <c r="BO426" s="64">
        <f t="shared" si="74"/>
        <v>0.30525030525030528</v>
      </c>
      <c r="BP426" s="64">
        <f t="shared" si="75"/>
        <v>0.30769230769230771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28" t="s">
        <v>626</v>
      </c>
      <c r="Q427" s="391"/>
      <c r="R427" s="391"/>
      <c r="S427" s="391"/>
      <c r="T427" s="392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1"/>
      <c r="R428" s="391"/>
      <c r="S428" s="391"/>
      <c r="T428" s="392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07" t="s">
        <v>630</v>
      </c>
      <c r="Q429" s="391"/>
      <c r="R429" s="391"/>
      <c r="S429" s="391"/>
      <c r="T429" s="392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495" t="s">
        <v>634</v>
      </c>
      <c r="Q431" s="391"/>
      <c r="R431" s="391"/>
      <c r="S431" s="391"/>
      <c r="T431" s="392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402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89"/>
      <c r="O432" s="403"/>
      <c r="P432" s="397" t="s">
        <v>69</v>
      </c>
      <c r="Q432" s="398"/>
      <c r="R432" s="398"/>
      <c r="S432" s="398"/>
      <c r="T432" s="398"/>
      <c r="U432" s="398"/>
      <c r="V432" s="399"/>
      <c r="W432" s="37" t="s">
        <v>70</v>
      </c>
      <c r="X432" s="384">
        <f>IFERROR(X425/H425,"0")+IFERROR(X426/H426,"0")+IFERROR(X427/H427,"0")+IFERROR(X428/H428,"0")+IFERROR(X429/H429,"0")+IFERROR(X430/H430,"0")+IFERROR(X431/H431,"0")</f>
        <v>47.61904761904762</v>
      </c>
      <c r="Y432" s="384">
        <f>IFERROR(Y425/H425,"0")+IFERROR(Y426/H426,"0")+IFERROR(Y427/H427,"0")+IFERROR(Y428/H428,"0")+IFERROR(Y429/H429,"0")+IFERROR(Y430/H430,"0")+IFERROR(Y431/H431,"0")</f>
        <v>48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0.36143999999999998</v>
      </c>
      <c r="AA432" s="385"/>
      <c r="AB432" s="385"/>
      <c r="AC432" s="385"/>
    </row>
    <row r="433" spans="1:68" x14ac:dyDescent="0.2">
      <c r="A433" s="389"/>
      <c r="B433" s="389"/>
      <c r="C433" s="389"/>
      <c r="D433" s="389"/>
      <c r="E433" s="389"/>
      <c r="F433" s="389"/>
      <c r="G433" s="389"/>
      <c r="H433" s="389"/>
      <c r="I433" s="389"/>
      <c r="J433" s="389"/>
      <c r="K433" s="389"/>
      <c r="L433" s="389"/>
      <c r="M433" s="389"/>
      <c r="N433" s="389"/>
      <c r="O433" s="403"/>
      <c r="P433" s="397" t="s">
        <v>69</v>
      </c>
      <c r="Q433" s="398"/>
      <c r="R433" s="398"/>
      <c r="S433" s="398"/>
      <c r="T433" s="398"/>
      <c r="U433" s="398"/>
      <c r="V433" s="399"/>
      <c r="W433" s="37" t="s">
        <v>68</v>
      </c>
      <c r="X433" s="384">
        <f>IFERROR(SUM(X425:X431),"0")</f>
        <v>200</v>
      </c>
      <c r="Y433" s="384">
        <f>IFERROR(SUM(Y425:Y431),"0")</f>
        <v>201.60000000000002</v>
      </c>
      <c r="Z433" s="37"/>
      <c r="AA433" s="385"/>
      <c r="AB433" s="385"/>
      <c r="AC433" s="385"/>
    </row>
    <row r="434" spans="1:68" ht="14.25" hidden="1" customHeight="1" x14ac:dyDescent="0.25">
      <c r="A434" s="388" t="s">
        <v>90</v>
      </c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89"/>
      <c r="O434" s="389"/>
      <c r="P434" s="389"/>
      <c r="Q434" s="389"/>
      <c r="R434" s="389"/>
      <c r="S434" s="389"/>
      <c r="T434" s="389"/>
      <c r="U434" s="389"/>
      <c r="V434" s="389"/>
      <c r="W434" s="389"/>
      <c r="X434" s="389"/>
      <c r="Y434" s="389"/>
      <c r="Z434" s="389"/>
      <c r="AA434" s="375"/>
      <c r="AB434" s="375"/>
      <c r="AC434" s="375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402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89"/>
      <c r="O436" s="403"/>
      <c r="P436" s="397" t="s">
        <v>69</v>
      </c>
      <c r="Q436" s="398"/>
      <c r="R436" s="398"/>
      <c r="S436" s="398"/>
      <c r="T436" s="398"/>
      <c r="U436" s="398"/>
      <c r="V436" s="399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89"/>
      <c r="O437" s="403"/>
      <c r="P437" s="397" t="s">
        <v>69</v>
      </c>
      <c r="Q437" s="398"/>
      <c r="R437" s="398"/>
      <c r="S437" s="398"/>
      <c r="T437" s="398"/>
      <c r="U437" s="398"/>
      <c r="V437" s="399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388" t="s">
        <v>99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389"/>
      <c r="AA438" s="375"/>
      <c r="AB438" s="375"/>
      <c r="AC438" s="375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6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402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89"/>
      <c r="O440" s="403"/>
      <c r="P440" s="397" t="s">
        <v>69</v>
      </c>
      <c r="Q440" s="398"/>
      <c r="R440" s="398"/>
      <c r="S440" s="398"/>
      <c r="T440" s="398"/>
      <c r="U440" s="398"/>
      <c r="V440" s="399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403"/>
      <c r="P441" s="397" t="s">
        <v>69</v>
      </c>
      <c r="Q441" s="398"/>
      <c r="R441" s="398"/>
      <c r="S441" s="398"/>
      <c r="T441" s="398"/>
      <c r="U441" s="398"/>
      <c r="V441" s="399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388" t="s">
        <v>639</v>
      </c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89"/>
      <c r="O442" s="389"/>
      <c r="P442" s="389"/>
      <c r="Q442" s="389"/>
      <c r="R442" s="389"/>
      <c r="S442" s="389"/>
      <c r="T442" s="389"/>
      <c r="U442" s="389"/>
      <c r="V442" s="389"/>
      <c r="W442" s="389"/>
      <c r="X442" s="389"/>
      <c r="Y442" s="389"/>
      <c r="Z442" s="389"/>
      <c r="AA442" s="375"/>
      <c r="AB442" s="375"/>
      <c r="AC442" s="375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39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402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89"/>
      <c r="O444" s="403"/>
      <c r="P444" s="397" t="s">
        <v>69</v>
      </c>
      <c r="Q444" s="398"/>
      <c r="R444" s="398"/>
      <c r="S444" s="398"/>
      <c r="T444" s="398"/>
      <c r="U444" s="398"/>
      <c r="V444" s="399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403"/>
      <c r="P445" s="397" t="s">
        <v>69</v>
      </c>
      <c r="Q445" s="398"/>
      <c r="R445" s="398"/>
      <c r="S445" s="398"/>
      <c r="T445" s="398"/>
      <c r="U445" s="398"/>
      <c r="V445" s="399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15" t="s">
        <v>642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389"/>
      <c r="Z446" s="389"/>
      <c r="AA446" s="376"/>
      <c r="AB446" s="376"/>
      <c r="AC446" s="376"/>
    </row>
    <row r="447" spans="1:68" ht="14.25" hidden="1" customHeight="1" x14ac:dyDescent="0.25">
      <c r="A447" s="388" t="s">
        <v>63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89"/>
      <c r="AA447" s="375"/>
      <c r="AB447" s="375"/>
      <c r="AC447" s="375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1"/>
      <c r="R448" s="391"/>
      <c r="S448" s="391"/>
      <c r="T448" s="392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1"/>
      <c r="R449" s="391"/>
      <c r="S449" s="391"/>
      <c r="T449" s="392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402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403"/>
      <c r="P451" s="397" t="s">
        <v>69</v>
      </c>
      <c r="Q451" s="398"/>
      <c r="R451" s="398"/>
      <c r="S451" s="398"/>
      <c r="T451" s="398"/>
      <c r="U451" s="398"/>
      <c r="V451" s="399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403"/>
      <c r="P452" s="397" t="s">
        <v>69</v>
      </c>
      <c r="Q452" s="398"/>
      <c r="R452" s="398"/>
      <c r="S452" s="398"/>
      <c r="T452" s="398"/>
      <c r="U452" s="398"/>
      <c r="V452" s="399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15" t="s">
        <v>649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89"/>
      <c r="AA453" s="376"/>
      <c r="AB453" s="376"/>
      <c r="AC453" s="376"/>
    </row>
    <row r="454" spans="1:68" ht="14.25" hidden="1" customHeight="1" x14ac:dyDescent="0.25">
      <c r="A454" s="388" t="s">
        <v>63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89"/>
      <c r="AA454" s="375"/>
      <c r="AB454" s="375"/>
      <c r="AC454" s="375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393" t="s">
        <v>652</v>
      </c>
      <c r="Q455" s="391"/>
      <c r="R455" s="391"/>
      <c r="S455" s="391"/>
      <c r="T455" s="392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1"/>
      <c r="R456" s="391"/>
      <c r="S456" s="391"/>
      <c r="T456" s="392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402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403"/>
      <c r="P457" s="397" t="s">
        <v>69</v>
      </c>
      <c r="Q457" s="398"/>
      <c r="R457" s="398"/>
      <c r="S457" s="398"/>
      <c r="T457" s="398"/>
      <c r="U457" s="398"/>
      <c r="V457" s="399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403"/>
      <c r="P458" s="397" t="s">
        <v>69</v>
      </c>
      <c r="Q458" s="398"/>
      <c r="R458" s="398"/>
      <c r="S458" s="398"/>
      <c r="T458" s="398"/>
      <c r="U458" s="398"/>
      <c r="V458" s="399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388" t="s">
        <v>237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89"/>
      <c r="AA459" s="375"/>
      <c r="AB459" s="375"/>
      <c r="AC459" s="375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81" t="s">
        <v>657</v>
      </c>
      <c r="Q460" s="391"/>
      <c r="R460" s="391"/>
      <c r="S460" s="391"/>
      <c r="T460" s="392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2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403"/>
      <c r="P461" s="397" t="s">
        <v>69</v>
      </c>
      <c r="Q461" s="398"/>
      <c r="R461" s="398"/>
      <c r="S461" s="398"/>
      <c r="T461" s="398"/>
      <c r="U461" s="398"/>
      <c r="V461" s="399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89"/>
      <c r="O462" s="403"/>
      <c r="P462" s="397" t="s">
        <v>69</v>
      </c>
      <c r="Q462" s="398"/>
      <c r="R462" s="398"/>
      <c r="S462" s="398"/>
      <c r="T462" s="398"/>
      <c r="U462" s="398"/>
      <c r="V462" s="399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0" t="s">
        <v>658</v>
      </c>
      <c r="B463" s="461"/>
      <c r="C463" s="461"/>
      <c r="D463" s="461"/>
      <c r="E463" s="461"/>
      <c r="F463" s="461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/>
      <c r="Q463" s="461"/>
      <c r="R463" s="461"/>
      <c r="S463" s="461"/>
      <c r="T463" s="461"/>
      <c r="U463" s="461"/>
      <c r="V463" s="461"/>
      <c r="W463" s="461"/>
      <c r="X463" s="461"/>
      <c r="Y463" s="461"/>
      <c r="Z463" s="461"/>
      <c r="AA463" s="48"/>
      <c r="AB463" s="48"/>
      <c r="AC463" s="48"/>
    </row>
    <row r="464" spans="1:68" ht="16.5" hidden="1" customHeight="1" x14ac:dyDescent="0.25">
      <c r="A464" s="415" t="s">
        <v>658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376"/>
      <c r="AB464" s="376"/>
      <c r="AC464" s="376"/>
    </row>
    <row r="465" spans="1:68" ht="14.25" hidden="1" customHeight="1" x14ac:dyDescent="0.25">
      <c r="A465" s="388" t="s">
        <v>112</v>
      </c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89"/>
      <c r="O465" s="389"/>
      <c r="P465" s="389"/>
      <c r="Q465" s="389"/>
      <c r="R465" s="389"/>
      <c r="S465" s="389"/>
      <c r="T465" s="389"/>
      <c r="U465" s="389"/>
      <c r="V465" s="389"/>
      <c r="W465" s="389"/>
      <c r="X465" s="389"/>
      <c r="Y465" s="389"/>
      <c r="Z465" s="389"/>
      <c r="AA465" s="375"/>
      <c r="AB465" s="375"/>
      <c r="AC465" s="375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1"/>
      <c r="R466" s="391"/>
      <c r="S466" s="391"/>
      <c r="T466" s="392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1"/>
      <c r="R467" s="391"/>
      <c r="S467" s="391"/>
      <c r="T467" s="392"/>
      <c r="U467" s="34"/>
      <c r="V467" s="34"/>
      <c r="W467" s="35" t="s">
        <v>68</v>
      </c>
      <c r="X467" s="382">
        <v>2500</v>
      </c>
      <c r="Y467" s="383">
        <f t="shared" si="76"/>
        <v>2502.7200000000003</v>
      </c>
      <c r="Z467" s="36">
        <f t="shared" si="77"/>
        <v>5.6690399999999999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2670.4545454545455</v>
      </c>
      <c r="BN467" s="64">
        <f t="shared" si="79"/>
        <v>2673.3599999999997</v>
      </c>
      <c r="BO467" s="64">
        <f t="shared" si="80"/>
        <v>4.5527389277389272</v>
      </c>
      <c r="BP467" s="64">
        <f t="shared" si="81"/>
        <v>4.5576923076923084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68" t="s">
        <v>665</v>
      </c>
      <c r="Q468" s="391"/>
      <c r="R468" s="391"/>
      <c r="S468" s="391"/>
      <c r="T468" s="392"/>
      <c r="U468" s="34"/>
      <c r="V468" s="34"/>
      <c r="W468" s="35" t="s">
        <v>68</v>
      </c>
      <c r="X468" s="382">
        <v>300</v>
      </c>
      <c r="Y468" s="383">
        <f t="shared" si="76"/>
        <v>300.96000000000004</v>
      </c>
      <c r="Z468" s="36">
        <f t="shared" si="77"/>
        <v>0.68171999999999999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320.45454545454544</v>
      </c>
      <c r="BN468" s="64">
        <f t="shared" si="79"/>
        <v>321.48</v>
      </c>
      <c r="BO468" s="64">
        <f t="shared" si="80"/>
        <v>0.54632867132867136</v>
      </c>
      <c r="BP468" s="64">
        <f t="shared" si="81"/>
        <v>0.54807692307692313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4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1"/>
      <c r="R469" s="391"/>
      <c r="S469" s="391"/>
      <c r="T469" s="392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hidden="1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1"/>
      <c r="R470" s="391"/>
      <c r="S470" s="391"/>
      <c r="T470" s="392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1"/>
      <c r="R471" s="391"/>
      <c r="S471" s="391"/>
      <c r="T471" s="392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1"/>
      <c r="R472" s="391"/>
      <c r="S472" s="391"/>
      <c r="T472" s="392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1"/>
      <c r="R473" s="391"/>
      <c r="S473" s="391"/>
      <c r="T473" s="392"/>
      <c r="U473" s="34"/>
      <c r="V473" s="34"/>
      <c r="W473" s="35" t="s">
        <v>68</v>
      </c>
      <c r="X473" s="382">
        <v>100</v>
      </c>
      <c r="Y473" s="383">
        <f t="shared" si="76"/>
        <v>100.8</v>
      </c>
      <c r="Z473" s="36">
        <f>IFERROR(IF(Y473=0,"",ROUNDUP(Y473/H473,0)*0.00753),"")</f>
        <v>0.31625999999999999</v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108.33333333333334</v>
      </c>
      <c r="BN473" s="64">
        <f t="shared" si="79"/>
        <v>109.2</v>
      </c>
      <c r="BO473" s="64">
        <f t="shared" si="80"/>
        <v>0.26709401709401709</v>
      </c>
      <c r="BP473" s="64">
        <f t="shared" si="81"/>
        <v>0.26923076923076922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1"/>
      <c r="R474" s="391"/>
      <c r="S474" s="391"/>
      <c r="T474" s="392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402"/>
      <c r="B475" s="389"/>
      <c r="C475" s="389"/>
      <c r="D475" s="389"/>
      <c r="E475" s="389"/>
      <c r="F475" s="389"/>
      <c r="G475" s="389"/>
      <c r="H475" s="389"/>
      <c r="I475" s="389"/>
      <c r="J475" s="389"/>
      <c r="K475" s="389"/>
      <c r="L475" s="389"/>
      <c r="M475" s="389"/>
      <c r="N475" s="389"/>
      <c r="O475" s="403"/>
      <c r="P475" s="397" t="s">
        <v>69</v>
      </c>
      <c r="Q475" s="398"/>
      <c r="R475" s="398"/>
      <c r="S475" s="398"/>
      <c r="T475" s="398"/>
      <c r="U475" s="398"/>
      <c r="V475" s="399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571.96969696969688</v>
      </c>
      <c r="Y475" s="384">
        <f>IFERROR(Y466/H466,"0")+IFERROR(Y467/H467,"0")+IFERROR(Y468/H468,"0")+IFERROR(Y469/H469,"0")+IFERROR(Y470/H470,"0")+IFERROR(Y471/H471,"0")+IFERROR(Y472/H472,"0")+IFERROR(Y473/H473,"0")+IFERROR(Y474/H474,"0")</f>
        <v>573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6.6670199999999999</v>
      </c>
      <c r="AA475" s="385"/>
      <c r="AB475" s="385"/>
      <c r="AC475" s="385"/>
    </row>
    <row r="476" spans="1:68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89"/>
      <c r="O476" s="403"/>
      <c r="P476" s="397" t="s">
        <v>69</v>
      </c>
      <c r="Q476" s="398"/>
      <c r="R476" s="398"/>
      <c r="S476" s="398"/>
      <c r="T476" s="398"/>
      <c r="U476" s="398"/>
      <c r="V476" s="399"/>
      <c r="W476" s="37" t="s">
        <v>68</v>
      </c>
      <c r="X476" s="384">
        <f>IFERROR(SUM(X466:X474),"0")</f>
        <v>2900</v>
      </c>
      <c r="Y476" s="384">
        <f>IFERROR(SUM(Y466:Y474),"0")</f>
        <v>2904.4800000000005</v>
      </c>
      <c r="Z476" s="37"/>
      <c r="AA476" s="385"/>
      <c r="AB476" s="385"/>
      <c r="AC476" s="385"/>
    </row>
    <row r="477" spans="1:68" ht="14.25" hidden="1" customHeight="1" x14ac:dyDescent="0.25">
      <c r="A477" s="388" t="s">
        <v>104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1"/>
      <c r="R478" s="391"/>
      <c r="S478" s="391"/>
      <c r="T478" s="392"/>
      <c r="U478" s="34"/>
      <c r="V478" s="34"/>
      <c r="W478" s="35" t="s">
        <v>68</v>
      </c>
      <c r="X478" s="382">
        <v>1500</v>
      </c>
      <c r="Y478" s="383">
        <f>IFERROR(IF(X478="",0,CEILING((X478/$H478),1)*$H478),"")</f>
        <v>1504.8000000000002</v>
      </c>
      <c r="Z478" s="36">
        <f>IFERROR(IF(Y478=0,"",ROUNDUP(Y478/H478,0)*0.01196),"")</f>
        <v>3.4085999999999999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1602.2727272727273</v>
      </c>
      <c r="BN478" s="64">
        <f>IFERROR(Y478*I478/H478,"0")</f>
        <v>1607.3999999999999</v>
      </c>
      <c r="BO478" s="64">
        <f>IFERROR(1/J478*(X478/H478),"0")</f>
        <v>2.7316433566433567</v>
      </c>
      <c r="BP478" s="64">
        <f>IFERROR(1/J478*(Y478/H478),"0")</f>
        <v>2.7403846153846154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1"/>
      <c r="R479" s="391"/>
      <c r="S479" s="391"/>
      <c r="T479" s="392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2"/>
      <c r="B480" s="389"/>
      <c r="C480" s="389"/>
      <c r="D480" s="389"/>
      <c r="E480" s="389"/>
      <c r="F480" s="389"/>
      <c r="G480" s="389"/>
      <c r="H480" s="389"/>
      <c r="I480" s="389"/>
      <c r="J480" s="389"/>
      <c r="K480" s="389"/>
      <c r="L480" s="389"/>
      <c r="M480" s="389"/>
      <c r="N480" s="389"/>
      <c r="O480" s="403"/>
      <c r="P480" s="397" t="s">
        <v>69</v>
      </c>
      <c r="Q480" s="398"/>
      <c r="R480" s="398"/>
      <c r="S480" s="398"/>
      <c r="T480" s="398"/>
      <c r="U480" s="398"/>
      <c r="V480" s="399"/>
      <c r="W480" s="37" t="s">
        <v>70</v>
      </c>
      <c r="X480" s="384">
        <f>IFERROR(X478/H478,"0")+IFERROR(X479/H479,"0")</f>
        <v>284.09090909090907</v>
      </c>
      <c r="Y480" s="384">
        <f>IFERROR(Y478/H478,"0")+IFERROR(Y479/H479,"0")</f>
        <v>285</v>
      </c>
      <c r="Z480" s="384">
        <f>IFERROR(IF(Z478="",0,Z478),"0")+IFERROR(IF(Z479="",0,Z479),"0")</f>
        <v>3.4085999999999999</v>
      </c>
      <c r="AA480" s="385"/>
      <c r="AB480" s="385"/>
      <c r="AC480" s="385"/>
    </row>
    <row r="481" spans="1:68" x14ac:dyDescent="0.2">
      <c r="A481" s="389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403"/>
      <c r="P481" s="397" t="s">
        <v>69</v>
      </c>
      <c r="Q481" s="398"/>
      <c r="R481" s="398"/>
      <c r="S481" s="398"/>
      <c r="T481" s="398"/>
      <c r="U481" s="398"/>
      <c r="V481" s="399"/>
      <c r="W481" s="37" t="s">
        <v>68</v>
      </c>
      <c r="X481" s="384">
        <f>IFERROR(SUM(X478:X479),"0")</f>
        <v>1500</v>
      </c>
      <c r="Y481" s="384">
        <f>IFERROR(SUM(Y478:Y479),"0")</f>
        <v>1504.8000000000002</v>
      </c>
      <c r="Z481" s="37"/>
      <c r="AA481" s="385"/>
      <c r="AB481" s="385"/>
      <c r="AC481" s="385"/>
    </row>
    <row r="482" spans="1:68" ht="14.25" hidden="1" customHeight="1" x14ac:dyDescent="0.25">
      <c r="A482" s="388" t="s">
        <v>63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375"/>
      <c r="AB482" s="375"/>
      <c r="AC482" s="375"/>
    </row>
    <row r="483" spans="1:68" ht="27" hidden="1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1"/>
      <c r="R483" s="391"/>
      <c r="S483" s="391"/>
      <c r="T483" s="392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1"/>
      <c r="R484" s="391"/>
      <c r="S484" s="391"/>
      <c r="T484" s="392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hidden="1" x14ac:dyDescent="0.2">
      <c r="A489" s="402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403"/>
      <c r="P489" s="397" t="s">
        <v>69</v>
      </c>
      <c r="Q489" s="398"/>
      <c r="R489" s="398"/>
      <c r="S489" s="398"/>
      <c r="T489" s="398"/>
      <c r="U489" s="398"/>
      <c r="V489" s="399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hidden="1" x14ac:dyDescent="0.2">
      <c r="A490" s="389"/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403"/>
      <c r="P490" s="397" t="s">
        <v>69</v>
      </c>
      <c r="Q490" s="398"/>
      <c r="R490" s="398"/>
      <c r="S490" s="398"/>
      <c r="T490" s="398"/>
      <c r="U490" s="398"/>
      <c r="V490" s="399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hidden="1" customHeight="1" x14ac:dyDescent="0.25">
      <c r="A491" s="388" t="s">
        <v>71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375"/>
      <c r="AB491" s="375"/>
      <c r="AC491" s="375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1"/>
      <c r="R492" s="391"/>
      <c r="S492" s="391"/>
      <c r="T492" s="392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1"/>
      <c r="R493" s="391"/>
      <c r="S493" s="391"/>
      <c r="T493" s="392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6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1"/>
      <c r="R494" s="391"/>
      <c r="S494" s="391"/>
      <c r="T494" s="392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2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89"/>
      <c r="O495" s="403"/>
      <c r="P495" s="397" t="s">
        <v>69</v>
      </c>
      <c r="Q495" s="398"/>
      <c r="R495" s="398"/>
      <c r="S495" s="398"/>
      <c r="T495" s="398"/>
      <c r="U495" s="398"/>
      <c r="V495" s="399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89"/>
      <c r="O496" s="403"/>
      <c r="P496" s="397" t="s">
        <v>69</v>
      </c>
      <c r="Q496" s="398"/>
      <c r="R496" s="398"/>
      <c r="S496" s="398"/>
      <c r="T496" s="398"/>
      <c r="U496" s="398"/>
      <c r="V496" s="399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388" t="s">
        <v>237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89"/>
      <c r="AA497" s="375"/>
      <c r="AB497" s="375"/>
      <c r="AC497" s="375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1"/>
      <c r="R498" s="391"/>
      <c r="S498" s="391"/>
      <c r="T498" s="392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402"/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403"/>
      <c r="P499" s="397" t="s">
        <v>69</v>
      </c>
      <c r="Q499" s="398"/>
      <c r="R499" s="398"/>
      <c r="S499" s="398"/>
      <c r="T499" s="398"/>
      <c r="U499" s="398"/>
      <c r="V499" s="399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89"/>
      <c r="B500" s="389"/>
      <c r="C500" s="389"/>
      <c r="D500" s="389"/>
      <c r="E500" s="389"/>
      <c r="F500" s="389"/>
      <c r="G500" s="389"/>
      <c r="H500" s="389"/>
      <c r="I500" s="389"/>
      <c r="J500" s="389"/>
      <c r="K500" s="389"/>
      <c r="L500" s="389"/>
      <c r="M500" s="389"/>
      <c r="N500" s="389"/>
      <c r="O500" s="403"/>
      <c r="P500" s="397" t="s">
        <v>69</v>
      </c>
      <c r="Q500" s="398"/>
      <c r="R500" s="398"/>
      <c r="S500" s="398"/>
      <c r="T500" s="398"/>
      <c r="U500" s="398"/>
      <c r="V500" s="399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0" t="s">
        <v>702</v>
      </c>
      <c r="B501" s="461"/>
      <c r="C501" s="461"/>
      <c r="D501" s="461"/>
      <c r="E501" s="461"/>
      <c r="F501" s="461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/>
      <c r="Q501" s="461"/>
      <c r="R501" s="461"/>
      <c r="S501" s="461"/>
      <c r="T501" s="461"/>
      <c r="U501" s="461"/>
      <c r="V501" s="461"/>
      <c r="W501" s="461"/>
      <c r="X501" s="461"/>
      <c r="Y501" s="461"/>
      <c r="Z501" s="461"/>
      <c r="AA501" s="48"/>
      <c r="AB501" s="48"/>
      <c r="AC501" s="48"/>
    </row>
    <row r="502" spans="1:68" ht="16.5" hidden="1" customHeight="1" x14ac:dyDescent="0.25">
      <c r="A502" s="415" t="s">
        <v>702</v>
      </c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89"/>
      <c r="O502" s="389"/>
      <c r="P502" s="389"/>
      <c r="Q502" s="389"/>
      <c r="R502" s="389"/>
      <c r="S502" s="389"/>
      <c r="T502" s="389"/>
      <c r="U502" s="389"/>
      <c r="V502" s="389"/>
      <c r="W502" s="389"/>
      <c r="X502" s="389"/>
      <c r="Y502" s="389"/>
      <c r="Z502" s="389"/>
      <c r="AA502" s="376"/>
      <c r="AB502" s="376"/>
      <c r="AC502" s="376"/>
    </row>
    <row r="503" spans="1:68" ht="14.25" hidden="1" customHeight="1" x14ac:dyDescent="0.25">
      <c r="A503" s="388" t="s">
        <v>112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375"/>
      <c r="AB503" s="375"/>
      <c r="AC503" s="375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01" t="s">
        <v>705</v>
      </c>
      <c r="Q504" s="391"/>
      <c r="R504" s="391"/>
      <c r="S504" s="391"/>
      <c r="T504" s="392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52" t="s">
        <v>708</v>
      </c>
      <c r="Q505" s="391"/>
      <c r="R505" s="391"/>
      <c r="S505" s="391"/>
      <c r="T505" s="392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6" t="s">
        <v>711</v>
      </c>
      <c r="Q506" s="391"/>
      <c r="R506" s="391"/>
      <c r="S506" s="391"/>
      <c r="T506" s="392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6" t="s">
        <v>714</v>
      </c>
      <c r="Q507" s="391"/>
      <c r="R507" s="391"/>
      <c r="S507" s="391"/>
      <c r="T507" s="392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0" t="s">
        <v>717</v>
      </c>
      <c r="Q508" s="391"/>
      <c r="R508" s="391"/>
      <c r="S508" s="391"/>
      <c r="T508" s="392"/>
      <c r="U508" s="34"/>
      <c r="V508" s="34"/>
      <c r="W508" s="35" t="s">
        <v>68</v>
      </c>
      <c r="X508" s="382">
        <v>1000</v>
      </c>
      <c r="Y508" s="383">
        <f t="shared" si="87"/>
        <v>1008</v>
      </c>
      <c r="Z508" s="36">
        <f t="shared" si="88"/>
        <v>1.827</v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1040</v>
      </c>
      <c r="BN508" s="64">
        <f t="shared" si="90"/>
        <v>1048.32</v>
      </c>
      <c r="BO508" s="64">
        <f t="shared" si="91"/>
        <v>1.4880952380952379</v>
      </c>
      <c r="BP508" s="64">
        <f t="shared" si="92"/>
        <v>1.5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0" t="s">
        <v>720</v>
      </c>
      <c r="Q509" s="391"/>
      <c r="R509" s="391"/>
      <c r="S509" s="391"/>
      <c r="T509" s="392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5" t="s">
        <v>723</v>
      </c>
      <c r="Q510" s="391"/>
      <c r="R510" s="391"/>
      <c r="S510" s="391"/>
      <c r="T510" s="392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597" t="s">
        <v>726</v>
      </c>
      <c r="Q511" s="391"/>
      <c r="R511" s="391"/>
      <c r="S511" s="391"/>
      <c r="T511" s="392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3" t="s">
        <v>729</v>
      </c>
      <c r="Q512" s="391"/>
      <c r="R512" s="391"/>
      <c r="S512" s="391"/>
      <c r="T512" s="392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402"/>
      <c r="B513" s="389"/>
      <c r="C513" s="389"/>
      <c r="D513" s="389"/>
      <c r="E513" s="389"/>
      <c r="F513" s="389"/>
      <c r="G513" s="389"/>
      <c r="H513" s="389"/>
      <c r="I513" s="389"/>
      <c r="J513" s="389"/>
      <c r="K513" s="389"/>
      <c r="L513" s="389"/>
      <c r="M513" s="389"/>
      <c r="N513" s="389"/>
      <c r="O513" s="403"/>
      <c r="P513" s="397" t="s">
        <v>69</v>
      </c>
      <c r="Q513" s="398"/>
      <c r="R513" s="398"/>
      <c r="S513" s="398"/>
      <c r="T513" s="398"/>
      <c r="U513" s="398"/>
      <c r="V513" s="399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83.333333333333329</v>
      </c>
      <c r="Y513" s="384">
        <f>IFERROR(Y504/H504,"0")+IFERROR(Y505/H505,"0")+IFERROR(Y506/H506,"0")+IFERROR(Y507/H507,"0")+IFERROR(Y508/H508,"0")+IFERROR(Y509/H509,"0")+IFERROR(Y510/H510,"0")+IFERROR(Y511/H511,"0")+IFERROR(Y512/H512,"0")</f>
        <v>84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1.827</v>
      </c>
      <c r="AA513" s="385"/>
      <c r="AB513" s="385"/>
      <c r="AC513" s="385"/>
    </row>
    <row r="514" spans="1:68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89"/>
      <c r="O514" s="403"/>
      <c r="P514" s="397" t="s">
        <v>69</v>
      </c>
      <c r="Q514" s="398"/>
      <c r="R514" s="398"/>
      <c r="S514" s="398"/>
      <c r="T514" s="398"/>
      <c r="U514" s="398"/>
      <c r="V514" s="399"/>
      <c r="W514" s="37" t="s">
        <v>68</v>
      </c>
      <c r="X514" s="384">
        <f>IFERROR(SUM(X504:X512),"0")</f>
        <v>1000</v>
      </c>
      <c r="Y514" s="384">
        <f>IFERROR(SUM(Y504:Y512),"0")</f>
        <v>1008</v>
      </c>
      <c r="Z514" s="37"/>
      <c r="AA514" s="385"/>
      <c r="AB514" s="385"/>
      <c r="AC514" s="385"/>
    </row>
    <row r="515" spans="1:68" ht="14.25" hidden="1" customHeight="1" x14ac:dyDescent="0.25">
      <c r="A515" s="388" t="s">
        <v>104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389"/>
      <c r="AA515" s="375"/>
      <c r="AB515" s="375"/>
      <c r="AC515" s="375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62" t="s">
        <v>732</v>
      </c>
      <c r="Q516" s="391"/>
      <c r="R516" s="391"/>
      <c r="S516" s="391"/>
      <c r="T516" s="392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19" t="s">
        <v>735</v>
      </c>
      <c r="Q517" s="391"/>
      <c r="R517" s="391"/>
      <c r="S517" s="391"/>
      <c r="T517" s="392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91"/>
      <c r="R518" s="391"/>
      <c r="S518" s="391"/>
      <c r="T518" s="392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59" t="s">
        <v>741</v>
      </c>
      <c r="Q519" s="391"/>
      <c r="R519" s="391"/>
      <c r="S519" s="391"/>
      <c r="T519" s="392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8" t="s">
        <v>744</v>
      </c>
      <c r="Q520" s="391"/>
      <c r="R520" s="391"/>
      <c r="S520" s="391"/>
      <c r="T520" s="392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402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403"/>
      <c r="P521" s="397" t="s">
        <v>69</v>
      </c>
      <c r="Q521" s="398"/>
      <c r="R521" s="398"/>
      <c r="S521" s="398"/>
      <c r="T521" s="398"/>
      <c r="U521" s="398"/>
      <c r="V521" s="399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89"/>
      <c r="O522" s="403"/>
      <c r="P522" s="397" t="s">
        <v>69</v>
      </c>
      <c r="Q522" s="398"/>
      <c r="R522" s="398"/>
      <c r="S522" s="398"/>
      <c r="T522" s="398"/>
      <c r="U522" s="398"/>
      <c r="V522" s="399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388" t="s">
        <v>63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89"/>
      <c r="AA523" s="375"/>
      <c r="AB523" s="375"/>
      <c r="AC523" s="375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48" t="s">
        <v>747</v>
      </c>
      <c r="Q524" s="391"/>
      <c r="R524" s="391"/>
      <c r="S524" s="391"/>
      <c r="T524" s="392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57" t="s">
        <v>750</v>
      </c>
      <c r="Q525" s="391"/>
      <c r="R525" s="391"/>
      <c r="S525" s="391"/>
      <c r="T525" s="392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88" t="s">
        <v>753</v>
      </c>
      <c r="Q526" s="391"/>
      <c r="R526" s="391"/>
      <c r="S526" s="391"/>
      <c r="T526" s="392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83" t="s">
        <v>756</v>
      </c>
      <c r="Q527" s="391"/>
      <c r="R527" s="391"/>
      <c r="S527" s="391"/>
      <c r="T527" s="392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74" t="s">
        <v>759</v>
      </c>
      <c r="Q528" s="391"/>
      <c r="R528" s="391"/>
      <c r="S528" s="391"/>
      <c r="T528" s="392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1"/>
      <c r="R529" s="391"/>
      <c r="S529" s="391"/>
      <c r="T529" s="392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1"/>
      <c r="R530" s="391"/>
      <c r="S530" s="391"/>
      <c r="T530" s="392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402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403"/>
      <c r="P531" s="397" t="s">
        <v>69</v>
      </c>
      <c r="Q531" s="398"/>
      <c r="R531" s="398"/>
      <c r="S531" s="398"/>
      <c r="T531" s="398"/>
      <c r="U531" s="398"/>
      <c r="V531" s="399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89"/>
      <c r="O532" s="403"/>
      <c r="P532" s="397" t="s">
        <v>69</v>
      </c>
      <c r="Q532" s="398"/>
      <c r="R532" s="398"/>
      <c r="S532" s="398"/>
      <c r="T532" s="398"/>
      <c r="U532" s="398"/>
      <c r="V532" s="399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388" t="s">
        <v>71</v>
      </c>
      <c r="B533" s="389"/>
      <c r="C533" s="389"/>
      <c r="D533" s="389"/>
      <c r="E533" s="389"/>
      <c r="F533" s="389"/>
      <c r="G533" s="389"/>
      <c r="H533" s="389"/>
      <c r="I533" s="389"/>
      <c r="J533" s="389"/>
      <c r="K533" s="389"/>
      <c r="L533" s="389"/>
      <c r="M533" s="389"/>
      <c r="N533" s="389"/>
      <c r="O533" s="389"/>
      <c r="P533" s="389"/>
      <c r="Q533" s="389"/>
      <c r="R533" s="389"/>
      <c r="S533" s="389"/>
      <c r="T533" s="389"/>
      <c r="U533" s="389"/>
      <c r="V533" s="389"/>
      <c r="W533" s="389"/>
      <c r="X533" s="389"/>
      <c r="Y533" s="389"/>
      <c r="Z533" s="389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7" t="s">
        <v>768</v>
      </c>
      <c r="Q534" s="391"/>
      <c r="R534" s="391"/>
      <c r="S534" s="391"/>
      <c r="T534" s="392"/>
      <c r="U534" s="34"/>
      <c r="V534" s="34"/>
      <c r="W534" s="35" t="s">
        <v>68</v>
      </c>
      <c r="X534" s="382">
        <v>300</v>
      </c>
      <c r="Y534" s="383">
        <f>IFERROR(IF(X534="",0,CEILING((X534/$H534),1)*$H534),"")</f>
        <v>304.2</v>
      </c>
      <c r="Z534" s="36">
        <f>IFERROR(IF(Y534=0,"",ROUNDUP(Y534/H534,0)*0.02175),"")</f>
        <v>0.84824999999999995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321.69230769230774</v>
      </c>
      <c r="BN534" s="64">
        <f>IFERROR(Y534*I534/H534,"0")</f>
        <v>326.19600000000003</v>
      </c>
      <c r="BO534" s="64">
        <f>IFERROR(1/J534*(X534/H534),"0")</f>
        <v>0.6868131868131867</v>
      </c>
      <c r="BP534" s="64">
        <f>IFERROR(1/J534*(Y534/H534),"0")</f>
        <v>0.6964285714285714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69" t="s">
        <v>771</v>
      </c>
      <c r="Q535" s="391"/>
      <c r="R535" s="391"/>
      <c r="S535" s="391"/>
      <c r="T535" s="392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3" t="s">
        <v>774</v>
      </c>
      <c r="Q536" s="391"/>
      <c r="R536" s="391"/>
      <c r="S536" s="391"/>
      <c r="T536" s="392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402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89"/>
      <c r="O537" s="403"/>
      <c r="P537" s="397" t="s">
        <v>69</v>
      </c>
      <c r="Q537" s="398"/>
      <c r="R537" s="398"/>
      <c r="S537" s="398"/>
      <c r="T537" s="398"/>
      <c r="U537" s="398"/>
      <c r="V537" s="399"/>
      <c r="W537" s="37" t="s">
        <v>70</v>
      </c>
      <c r="X537" s="384">
        <f>IFERROR(X534/H534,"0")+IFERROR(X535/H535,"0")+IFERROR(X536/H536,"0")</f>
        <v>38.46153846153846</v>
      </c>
      <c r="Y537" s="384">
        <f>IFERROR(Y534/H534,"0")+IFERROR(Y535/H535,"0")+IFERROR(Y536/H536,"0")</f>
        <v>39</v>
      </c>
      <c r="Z537" s="384">
        <f>IFERROR(IF(Z534="",0,Z534),"0")+IFERROR(IF(Z535="",0,Z535),"0")+IFERROR(IF(Z536="",0,Z536),"0")</f>
        <v>0.84824999999999995</v>
      </c>
      <c r="AA537" s="385"/>
      <c r="AB537" s="385"/>
      <c r="AC537" s="385"/>
    </row>
    <row r="538" spans="1:68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403"/>
      <c r="P538" s="397" t="s">
        <v>69</v>
      </c>
      <c r="Q538" s="398"/>
      <c r="R538" s="398"/>
      <c r="S538" s="398"/>
      <c r="T538" s="398"/>
      <c r="U538" s="398"/>
      <c r="V538" s="399"/>
      <c r="W538" s="37" t="s">
        <v>68</v>
      </c>
      <c r="X538" s="384">
        <f>IFERROR(SUM(X534:X536),"0")</f>
        <v>300</v>
      </c>
      <c r="Y538" s="384">
        <f>IFERROR(SUM(Y534:Y536),"0")</f>
        <v>304.2</v>
      </c>
      <c r="Z538" s="37"/>
      <c r="AA538" s="385"/>
      <c r="AB538" s="385"/>
      <c r="AC538" s="385"/>
    </row>
    <row r="539" spans="1:68" ht="14.25" hidden="1" customHeight="1" x14ac:dyDescent="0.25">
      <c r="A539" s="388" t="s">
        <v>237</v>
      </c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89"/>
      <c r="O539" s="389"/>
      <c r="P539" s="389"/>
      <c r="Q539" s="389"/>
      <c r="R539" s="389"/>
      <c r="S539" s="389"/>
      <c r="T539" s="389"/>
      <c r="U539" s="389"/>
      <c r="V539" s="389"/>
      <c r="W539" s="389"/>
      <c r="X539" s="389"/>
      <c r="Y539" s="389"/>
      <c r="Z539" s="389"/>
      <c r="AA539" s="375"/>
      <c r="AB539" s="375"/>
      <c r="AC539" s="375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3" t="s">
        <v>777</v>
      </c>
      <c r="Q540" s="391"/>
      <c r="R540" s="391"/>
      <c r="S540" s="391"/>
      <c r="T540" s="392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7" t="s">
        <v>779</v>
      </c>
      <c r="Q541" s="391"/>
      <c r="R541" s="391"/>
      <c r="S541" s="391"/>
      <c r="T541" s="392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6" t="s">
        <v>782</v>
      </c>
      <c r="Q542" s="391"/>
      <c r="R542" s="391"/>
      <c r="S542" s="391"/>
      <c r="T542" s="392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0" t="s">
        <v>784</v>
      </c>
      <c r="Q543" s="391"/>
      <c r="R543" s="391"/>
      <c r="S543" s="391"/>
      <c r="T543" s="392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402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403"/>
      <c r="P544" s="397" t="s">
        <v>69</v>
      </c>
      <c r="Q544" s="398"/>
      <c r="R544" s="398"/>
      <c r="S544" s="398"/>
      <c r="T544" s="398"/>
      <c r="U544" s="398"/>
      <c r="V544" s="399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89"/>
      <c r="O545" s="403"/>
      <c r="P545" s="397" t="s">
        <v>69</v>
      </c>
      <c r="Q545" s="398"/>
      <c r="R545" s="398"/>
      <c r="S545" s="398"/>
      <c r="T545" s="398"/>
      <c r="U545" s="398"/>
      <c r="V545" s="399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9"/>
      <c r="B546" s="389"/>
      <c r="C546" s="389"/>
      <c r="D546" s="389"/>
      <c r="E546" s="389"/>
      <c r="F546" s="389"/>
      <c r="G546" s="389"/>
      <c r="H546" s="389"/>
      <c r="I546" s="389"/>
      <c r="J546" s="389"/>
      <c r="K546" s="389"/>
      <c r="L546" s="389"/>
      <c r="M546" s="389"/>
      <c r="N546" s="389"/>
      <c r="O546" s="577"/>
      <c r="P546" s="422" t="s">
        <v>785</v>
      </c>
      <c r="Q546" s="423"/>
      <c r="R546" s="423"/>
      <c r="S546" s="423"/>
      <c r="T546" s="423"/>
      <c r="U546" s="423"/>
      <c r="V546" s="424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15910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16031.809999999998</v>
      </c>
      <c r="Z546" s="37"/>
      <c r="AA546" s="385"/>
      <c r="AB546" s="385"/>
      <c r="AC546" s="385"/>
    </row>
    <row r="547" spans="1:32" x14ac:dyDescent="0.2">
      <c r="A547" s="389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577"/>
      <c r="P547" s="422" t="s">
        <v>786</v>
      </c>
      <c r="Q547" s="423"/>
      <c r="R547" s="423"/>
      <c r="S547" s="423"/>
      <c r="T547" s="423"/>
      <c r="U547" s="423"/>
      <c r="V547" s="424"/>
      <c r="W547" s="37" t="s">
        <v>68</v>
      </c>
      <c r="X547" s="384">
        <f>IFERROR(SUM(BM22:BM543),"0")</f>
        <v>16944.170418766877</v>
      </c>
      <c r="Y547" s="384">
        <f>IFERROR(SUM(BN22:BN543),"0")</f>
        <v>17073.598000000002</v>
      </c>
      <c r="Z547" s="37"/>
      <c r="AA547" s="385"/>
      <c r="AB547" s="385"/>
      <c r="AC547" s="385"/>
    </row>
    <row r="548" spans="1:32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89"/>
      <c r="O548" s="577"/>
      <c r="P548" s="422" t="s">
        <v>787</v>
      </c>
      <c r="Q548" s="423"/>
      <c r="R548" s="423"/>
      <c r="S548" s="423"/>
      <c r="T548" s="423"/>
      <c r="U548" s="423"/>
      <c r="V548" s="424"/>
      <c r="W548" s="37" t="s">
        <v>788</v>
      </c>
      <c r="X548" s="38">
        <f>ROUNDUP(SUM(BO22:BO543),0)</f>
        <v>31</v>
      </c>
      <c r="Y548" s="38">
        <f>ROUNDUP(SUM(BP22:BP543),0)</f>
        <v>31</v>
      </c>
      <c r="Z548" s="37"/>
      <c r="AA548" s="385"/>
      <c r="AB548" s="385"/>
      <c r="AC548" s="385"/>
    </row>
    <row r="549" spans="1:32" x14ac:dyDescent="0.2">
      <c r="A549" s="389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89"/>
      <c r="O549" s="577"/>
      <c r="P549" s="422" t="s">
        <v>789</v>
      </c>
      <c r="Q549" s="423"/>
      <c r="R549" s="423"/>
      <c r="S549" s="423"/>
      <c r="T549" s="423"/>
      <c r="U549" s="423"/>
      <c r="V549" s="424"/>
      <c r="W549" s="37" t="s">
        <v>68</v>
      </c>
      <c r="X549" s="384">
        <f>GrossWeightTotal+PalletQtyTotal*25</f>
        <v>17719.170418766877</v>
      </c>
      <c r="Y549" s="384">
        <f>GrossWeightTotalR+PalletQtyTotalR*25</f>
        <v>17848.598000000002</v>
      </c>
      <c r="Z549" s="37"/>
      <c r="AA549" s="385"/>
      <c r="AB549" s="385"/>
      <c r="AC549" s="385"/>
    </row>
    <row r="550" spans="1:32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89"/>
      <c r="O550" s="577"/>
      <c r="P550" s="422" t="s">
        <v>790</v>
      </c>
      <c r="Q550" s="423"/>
      <c r="R550" s="423"/>
      <c r="S550" s="423"/>
      <c r="T550" s="423"/>
      <c r="U550" s="423"/>
      <c r="V550" s="424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2917.9251377425821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2939</v>
      </c>
      <c r="Z550" s="37"/>
      <c r="AA550" s="385"/>
      <c r="AB550" s="385"/>
      <c r="AC550" s="385"/>
    </row>
    <row r="551" spans="1:32" ht="14.25" hidden="1" customHeight="1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389"/>
      <c r="O551" s="577"/>
      <c r="P551" s="422" t="s">
        <v>791</v>
      </c>
      <c r="Q551" s="423"/>
      <c r="R551" s="423"/>
      <c r="S551" s="423"/>
      <c r="T551" s="423"/>
      <c r="U551" s="423"/>
      <c r="V551" s="424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36.564619999999991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0" t="s">
        <v>102</v>
      </c>
      <c r="D553" s="425"/>
      <c r="E553" s="425"/>
      <c r="F553" s="426"/>
      <c r="G553" s="400" t="s">
        <v>257</v>
      </c>
      <c r="H553" s="425"/>
      <c r="I553" s="425"/>
      <c r="J553" s="425"/>
      <c r="K553" s="425"/>
      <c r="L553" s="425"/>
      <c r="M553" s="425"/>
      <c r="N553" s="425"/>
      <c r="O553" s="425"/>
      <c r="P553" s="425"/>
      <c r="Q553" s="426"/>
      <c r="R553" s="400" t="s">
        <v>498</v>
      </c>
      <c r="S553" s="426"/>
      <c r="T553" s="400" t="s">
        <v>554</v>
      </c>
      <c r="U553" s="425"/>
      <c r="V553" s="425"/>
      <c r="W553" s="426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01" t="s">
        <v>794</v>
      </c>
      <c r="B554" s="400" t="s">
        <v>62</v>
      </c>
      <c r="C554" s="400" t="s">
        <v>103</v>
      </c>
      <c r="D554" s="400" t="s">
        <v>111</v>
      </c>
      <c r="E554" s="400" t="s">
        <v>102</v>
      </c>
      <c r="F554" s="400" t="s">
        <v>247</v>
      </c>
      <c r="G554" s="400" t="s">
        <v>258</v>
      </c>
      <c r="H554" s="400" t="s">
        <v>270</v>
      </c>
      <c r="I554" s="400" t="s">
        <v>287</v>
      </c>
      <c r="J554" s="400" t="s">
        <v>363</v>
      </c>
      <c r="K554" s="400" t="s">
        <v>386</v>
      </c>
      <c r="L554" s="374"/>
      <c r="M554" s="400" t="s">
        <v>404</v>
      </c>
      <c r="N554" s="374"/>
      <c r="O554" s="400" t="s">
        <v>420</v>
      </c>
      <c r="P554" s="400" t="s">
        <v>484</v>
      </c>
      <c r="Q554" s="400" t="s">
        <v>487</v>
      </c>
      <c r="R554" s="400" t="s">
        <v>499</v>
      </c>
      <c r="S554" s="400" t="s">
        <v>533</v>
      </c>
      <c r="T554" s="400" t="s">
        <v>555</v>
      </c>
      <c r="U554" s="400" t="s">
        <v>616</v>
      </c>
      <c r="V554" s="400" t="s">
        <v>642</v>
      </c>
      <c r="W554" s="400" t="s">
        <v>649</v>
      </c>
      <c r="X554" s="400" t="s">
        <v>658</v>
      </c>
      <c r="Y554" s="400" t="s">
        <v>702</v>
      </c>
      <c r="AB554" s="52"/>
      <c r="AC554" s="52"/>
      <c r="AF554" s="374"/>
    </row>
    <row r="555" spans="1:32" ht="13.5" customHeight="1" thickBot="1" x14ac:dyDescent="0.25">
      <c r="A555" s="702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374"/>
      <c r="M555" s="401"/>
      <c r="N555" s="374"/>
      <c r="O555" s="401"/>
      <c r="P555" s="401"/>
      <c r="Q555" s="401"/>
      <c r="R555" s="401"/>
      <c r="S555" s="401"/>
      <c r="T555" s="401"/>
      <c r="U555" s="401"/>
      <c r="V555" s="401"/>
      <c r="W555" s="401"/>
      <c r="X555" s="401"/>
      <c r="Y555" s="401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1729.23</v>
      </c>
      <c r="F556" s="46">
        <f>IFERROR(Y138*1,"0")+IFERROR(Y139*1,"0")+IFERROR(Y140*1,"0")+IFERROR(Y141*1,"0")+IFERROR(Y142*1,"0")</f>
        <v>610.20000000000005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100.80000000000001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2479.5000000000005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50.400000000000006</v>
      </c>
      <c r="K556" s="46">
        <f>IFERROR(Y235*1,"0")+IFERROR(Y236*1,"0")+IFERROR(Y237*1,"0")+IFERROR(Y238*1,"0")+IFERROR(Y239*1,"0")+IFERROR(Y240*1,"0")+IFERROR(Y241*1,"0")+IFERROR(Y242*1,"0")</f>
        <v>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263.20000000000005</v>
      </c>
      <c r="P556" s="46">
        <f>IFERROR(Y301*1,"0")</f>
        <v>0</v>
      </c>
      <c r="Q556" s="46">
        <f>IFERROR(Y306*1,"0")+IFERROR(Y310*1,"0")+IFERROR(Y311*1,"0")+IFERROR(Y312*1,"0")+IFERROR(Y316*1,"0")</f>
        <v>151.20000000000002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2818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1805.3999999999999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100.80000000000001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201.60000000000002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4409.2800000000007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1312.2</v>
      </c>
      <c r="AB556" s="52"/>
      <c r="AC556" s="52"/>
      <c r="AF556" s="374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 650,00"/>
        <filter val="1 800,00"/>
        <filter val="10,00"/>
        <filter val="100,00"/>
        <filter val="100,74"/>
        <filter val="111,11"/>
        <filter val="12,82"/>
        <filter val="148,15"/>
        <filter val="148,27"/>
        <filter val="15 910,00"/>
        <filter val="150,00"/>
        <filter val="16 944,17"/>
        <filter val="17 719,17"/>
        <filter val="170,83"/>
        <filter val="19,23"/>
        <filter val="2 350,00"/>
        <filter val="2 500,00"/>
        <filter val="2 900,00"/>
        <filter val="2 917,93"/>
        <filter val="20,00"/>
        <filter val="200,00"/>
        <filter val="23,81"/>
        <filter val="284,09"/>
        <filter val="300,00"/>
        <filter val="31"/>
        <filter val="317,31"/>
        <filter val="35,71"/>
        <filter val="38,46"/>
        <filter val="39,22"/>
        <filter val="4,63"/>
        <filter val="47,62"/>
        <filter val="5,00"/>
        <filter val="50,00"/>
        <filter val="500,00"/>
        <filter val="533,24"/>
        <filter val="571,97"/>
        <filter val="600,00"/>
        <filter val="650,00"/>
        <filter val="71,43"/>
        <filter val="83,33"/>
        <filter val="900,00"/>
      </filters>
    </filterColumn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D249:E249"/>
    <mergeCell ref="P262:T262"/>
    <mergeCell ref="P23:V23"/>
    <mergeCell ref="D133:E133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P200:T200"/>
    <mergeCell ref="P381:V381"/>
    <mergeCell ref="D32:E32"/>
    <mergeCell ref="AD17:AF18"/>
    <mergeCell ref="D101:E101"/>
    <mergeCell ref="D76:E76"/>
    <mergeCell ref="F5:G5"/>
    <mergeCell ref="A172:Z172"/>
    <mergeCell ref="P144:V144"/>
    <mergeCell ref="V11:W11"/>
    <mergeCell ref="M17:M18"/>
    <mergeCell ref="O17:O18"/>
    <mergeCell ref="P114:T114"/>
    <mergeCell ref="P41:T41"/>
    <mergeCell ref="D84:E84"/>
    <mergeCell ref="D22:E22"/>
    <mergeCell ref="P105:T105"/>
    <mergeCell ref="A9:C9"/>
    <mergeCell ref="P125:T125"/>
    <mergeCell ref="P112:T112"/>
    <mergeCell ref="Q5:R5"/>
    <mergeCell ref="F17:F18"/>
    <mergeCell ref="D120:E120"/>
    <mergeCell ref="Q6:R6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A339:O340"/>
    <mergeCell ref="P187:V187"/>
    <mergeCell ref="P423:V423"/>
    <mergeCell ref="P430:T430"/>
    <mergeCell ref="P350:V350"/>
    <mergeCell ref="A246:Z246"/>
    <mergeCell ref="P47:V47"/>
    <mergeCell ref="D105:E105"/>
    <mergeCell ref="A546:O551"/>
    <mergeCell ref="P478:T478"/>
    <mergeCell ref="P107:T107"/>
    <mergeCell ref="D150:E150"/>
    <mergeCell ref="P278:T278"/>
    <mergeCell ref="P101:T101"/>
    <mergeCell ref="D386:E386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D310:E310"/>
    <mergeCell ref="P364:T364"/>
    <mergeCell ref="P509:T509"/>
    <mergeCell ref="A465:Z465"/>
    <mergeCell ref="P486:T486"/>
    <mergeCell ref="D223:E223"/>
    <mergeCell ref="D394:E394"/>
    <mergeCell ref="P411:V411"/>
    <mergeCell ref="D276:E276"/>
    <mergeCell ref="P303:V303"/>
    <mergeCell ref="P178:T178"/>
    <mergeCell ref="P276:T276"/>
    <mergeCell ref="D257:E257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247:T247"/>
    <mergeCell ref="P241:T241"/>
    <mergeCell ref="P483:T483"/>
    <mergeCell ref="D149:E149"/>
    <mergeCell ref="P470:T470"/>
    <mergeCell ref="P301:T301"/>
    <mergeCell ref="D385:E385"/>
    <mergeCell ref="P295:T295"/>
    <mergeCell ref="A554:A555"/>
    <mergeCell ref="P481:V481"/>
    <mergeCell ref="A533:Z533"/>
    <mergeCell ref="R553:S553"/>
    <mergeCell ref="P196:T196"/>
    <mergeCell ref="D29:E29"/>
    <mergeCell ref="D478:E478"/>
    <mergeCell ref="G554:G555"/>
    <mergeCell ref="I554:I555"/>
    <mergeCell ref="A243:O244"/>
    <mergeCell ref="D534:E534"/>
    <mergeCell ref="D525:E525"/>
    <mergeCell ref="D202:E202"/>
    <mergeCell ref="D373:E373"/>
    <mergeCell ref="D58:E58"/>
    <mergeCell ref="D294:E294"/>
    <mergeCell ref="A307:O308"/>
    <mergeCell ref="H554:H555"/>
    <mergeCell ref="J554:J555"/>
    <mergeCell ref="D541:E541"/>
    <mergeCell ref="A207:Z207"/>
    <mergeCell ref="T553:W553"/>
    <mergeCell ref="P42:V42"/>
    <mergeCell ref="D288:E288"/>
    <mergeCell ref="P59:T59"/>
    <mergeCell ref="P130:T130"/>
    <mergeCell ref="R554:R555"/>
    <mergeCell ref="P286:V286"/>
    <mergeCell ref="A233:Z23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D384:E384"/>
    <mergeCell ref="D151:E151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P348:T348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35:T535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190:T190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D512:E512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AG17:AG18"/>
    <mergeCell ref="A480:O481"/>
    <mergeCell ref="P494:T494"/>
    <mergeCell ref="P456:T456"/>
    <mergeCell ref="P54:V54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D160:E160"/>
    <mergeCell ref="I17:I18"/>
    <mergeCell ref="D141:E141"/>
    <mergeCell ref="D306:E306"/>
    <mergeCell ref="P189:T189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P17:T18"/>
    <mergeCell ref="P129:T129"/>
    <mergeCell ref="A53:O54"/>
    <mergeCell ref="A446:Z446"/>
    <mergeCell ref="P194:T194"/>
    <mergeCell ref="P250:T250"/>
    <mergeCell ref="P24:V24"/>
    <mergeCell ref="A361:O362"/>
    <mergeCell ref="A432:O433"/>
    <mergeCell ref="D174:E174"/>
    <mergeCell ref="P87:V87"/>
    <mergeCell ref="A352:Z352"/>
    <mergeCell ref="D410:E410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P335:V335"/>
    <mergeCell ref="A281:Z281"/>
    <mergeCell ref="P462:V462"/>
    <mergeCell ref="A36:Z36"/>
    <mergeCell ref="P389:T389"/>
    <mergeCell ref="D60:E60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D470:E470"/>
    <mergeCell ref="P527:T527"/>
    <mergeCell ref="D520:E520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P120:T120"/>
    <mergeCell ref="D259:E259"/>
    <mergeCell ref="R1:T1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29:T29"/>
    <mergeCell ref="D8:M8"/>
    <mergeCell ref="P31:T31"/>
    <mergeCell ref="A55:Z55"/>
    <mergeCell ref="P28:T28"/>
    <mergeCell ref="D71:E71"/>
    <mergeCell ref="A345:O346"/>
    <mergeCell ref="P386:T386"/>
    <mergeCell ref="P392:T392"/>
    <mergeCell ref="A46:O47"/>
    <mergeCell ref="D98:E98"/>
    <mergeCell ref="P30:T30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100:T100"/>
    <mergeCell ref="D81:E81"/>
    <mergeCell ref="D208:E208"/>
    <mergeCell ref="D379:E379"/>
    <mergeCell ref="D366:E366"/>
    <mergeCell ref="P108:V108"/>
    <mergeCell ref="P237:T237"/>
    <mergeCell ref="P279:V279"/>
    <mergeCell ref="P473:T473"/>
    <mergeCell ref="P520:T520"/>
    <mergeCell ref="P150:T150"/>
    <mergeCell ref="P221:T221"/>
    <mergeCell ref="P326:T326"/>
    <mergeCell ref="D332:E332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P73:T73"/>
    <mergeCell ref="A513:O514"/>
    <mergeCell ref="P514:V514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  <mergeCell ref="A459:Z459"/>
    <mergeCell ref="P417:V417"/>
    <mergeCell ref="D388:E388"/>
    <mergeCell ref="P467:T467"/>
    <mergeCell ref="P451:V451"/>
    <mergeCell ref="P359:T359"/>
    <mergeCell ref="P323:T323"/>
    <mergeCell ref="D449:E449"/>
    <mergeCell ref="P415:T415"/>
    <mergeCell ref="P181:T181"/>
    <mergeCell ref="P102:T102"/>
    <mergeCell ref="A271:Z271"/>
    <mergeCell ref="P199:T199"/>
    <mergeCell ref="D242:E24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