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EAD4C2-457A-4A0D-8D0B-153597B4C5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1" l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1" i="1"/>
  <c r="W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Y290" i="1" s="1"/>
  <c r="X274" i="1"/>
  <c r="W272" i="1"/>
  <c r="W271" i="1"/>
  <c r="BN270" i="1"/>
  <c r="BL270" i="1"/>
  <c r="Y270" i="1"/>
  <c r="X270" i="1"/>
  <c r="O270" i="1"/>
  <c r="BN269" i="1"/>
  <c r="BL269" i="1"/>
  <c r="Y269" i="1"/>
  <c r="X269" i="1"/>
  <c r="BO269" i="1" s="1"/>
  <c r="BN268" i="1"/>
  <c r="BL268" i="1"/>
  <c r="Y268" i="1"/>
  <c r="X268" i="1"/>
  <c r="BO268" i="1" s="1"/>
  <c r="O268" i="1"/>
  <c r="BN267" i="1"/>
  <c r="BL267" i="1"/>
  <c r="Y267" i="1"/>
  <c r="X267" i="1"/>
  <c r="W265" i="1"/>
  <c r="W264" i="1"/>
  <c r="BN263" i="1"/>
  <c r="BL263" i="1"/>
  <c r="Y263" i="1"/>
  <c r="X263" i="1"/>
  <c r="BO263" i="1" s="1"/>
  <c r="BN262" i="1"/>
  <c r="BL262" i="1"/>
  <c r="Y262" i="1"/>
  <c r="Y264" i="1" s="1"/>
  <c r="X262" i="1"/>
  <c r="X265" i="1" s="1"/>
  <c r="W260" i="1"/>
  <c r="W259" i="1"/>
  <c r="BN258" i="1"/>
  <c r="BL258" i="1"/>
  <c r="Y258" i="1"/>
  <c r="Y259" i="1" s="1"/>
  <c r="X258" i="1"/>
  <c r="X260" i="1" s="1"/>
  <c r="W255" i="1"/>
  <c r="W254" i="1"/>
  <c r="BN253" i="1"/>
  <c r="BL253" i="1"/>
  <c r="Y253" i="1"/>
  <c r="X253" i="1"/>
  <c r="BO253" i="1" s="1"/>
  <c r="BN252" i="1"/>
  <c r="BL252" i="1"/>
  <c r="Y252" i="1"/>
  <c r="X252" i="1"/>
  <c r="BO252" i="1" s="1"/>
  <c r="BN251" i="1"/>
  <c r="BL251" i="1"/>
  <c r="Y251" i="1"/>
  <c r="Y254" i="1" s="1"/>
  <c r="X251" i="1"/>
  <c r="X255" i="1" s="1"/>
  <c r="W249" i="1"/>
  <c r="W248" i="1"/>
  <c r="BN247" i="1"/>
  <c r="BL247" i="1"/>
  <c r="Y247" i="1"/>
  <c r="X247" i="1"/>
  <c r="BN246" i="1"/>
  <c r="BL246" i="1"/>
  <c r="Y246" i="1"/>
  <c r="X246" i="1"/>
  <c r="BN245" i="1"/>
  <c r="BL245" i="1"/>
  <c r="Y245" i="1"/>
  <c r="Y248" i="1" s="1"/>
  <c r="X245" i="1"/>
  <c r="W241" i="1"/>
  <c r="X240" i="1"/>
  <c r="W240" i="1"/>
  <c r="BO239" i="1"/>
  <c r="BN239" i="1"/>
  <c r="BM239" i="1"/>
  <c r="BL239" i="1"/>
  <c r="Y239" i="1"/>
  <c r="X239" i="1"/>
  <c r="BO238" i="1"/>
  <c r="BN238" i="1"/>
  <c r="BM238" i="1"/>
  <c r="BL238" i="1"/>
  <c r="Y238" i="1"/>
  <c r="Y240" i="1" s="1"/>
  <c r="X238" i="1"/>
  <c r="X241" i="1" s="1"/>
  <c r="O238" i="1"/>
  <c r="W235" i="1"/>
  <c r="X234" i="1"/>
  <c r="W234" i="1"/>
  <c r="BO233" i="1"/>
  <c r="BN233" i="1"/>
  <c r="BM233" i="1"/>
  <c r="BL233" i="1"/>
  <c r="Y233" i="1"/>
  <c r="Y234" i="1" s="1"/>
  <c r="X233" i="1"/>
  <c r="X235" i="1" s="1"/>
  <c r="W229" i="1"/>
  <c r="W228" i="1"/>
  <c r="BN227" i="1"/>
  <c r="BL227" i="1"/>
  <c r="Y227" i="1"/>
  <c r="Y228" i="1" s="1"/>
  <c r="X227" i="1"/>
  <c r="O227" i="1"/>
  <c r="BN226" i="1"/>
  <c r="BL226" i="1"/>
  <c r="Y226" i="1"/>
  <c r="X226" i="1"/>
  <c r="X228" i="1" s="1"/>
  <c r="W223" i="1"/>
  <c r="W222" i="1"/>
  <c r="BN221" i="1"/>
  <c r="BL221" i="1"/>
  <c r="Y221" i="1"/>
  <c r="Y222" i="1" s="1"/>
  <c r="X221" i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W210" i="1"/>
  <c r="W209" i="1"/>
  <c r="BN208" i="1"/>
  <c r="BL208" i="1"/>
  <c r="Y208" i="1"/>
  <c r="X208" i="1"/>
  <c r="O208" i="1"/>
  <c r="BN207" i="1"/>
  <c r="BL207" i="1"/>
  <c r="Y207" i="1"/>
  <c r="X207" i="1"/>
  <c r="O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BO197" i="1" s="1"/>
  <c r="O197" i="1"/>
  <c r="BN196" i="1"/>
  <c r="BL196" i="1"/>
  <c r="Y196" i="1"/>
  <c r="X196" i="1"/>
  <c r="O196" i="1"/>
  <c r="W193" i="1"/>
  <c r="W192" i="1"/>
  <c r="BN191" i="1"/>
  <c r="BL191" i="1"/>
  <c r="Y191" i="1"/>
  <c r="Y192" i="1" s="1"/>
  <c r="X191" i="1"/>
  <c r="O191" i="1"/>
  <c r="W187" i="1"/>
  <c r="W186" i="1"/>
  <c r="BN185" i="1"/>
  <c r="BL185" i="1"/>
  <c r="Y185" i="1"/>
  <c r="Y186" i="1" s="1"/>
  <c r="X185" i="1"/>
  <c r="X186" i="1" s="1"/>
  <c r="O185" i="1"/>
  <c r="W182" i="1"/>
  <c r="W181" i="1"/>
  <c r="BN180" i="1"/>
  <c r="BL180" i="1"/>
  <c r="Y180" i="1"/>
  <c r="Y181" i="1" s="1"/>
  <c r="X180" i="1"/>
  <c r="X181" i="1" s="1"/>
  <c r="O180" i="1"/>
  <c r="W177" i="1"/>
  <c r="W176" i="1"/>
  <c r="BN175" i="1"/>
  <c r="BL175" i="1"/>
  <c r="Y175" i="1"/>
  <c r="Y176" i="1" s="1"/>
  <c r="X175" i="1"/>
  <c r="X176" i="1" s="1"/>
  <c r="O175" i="1"/>
  <c r="W172" i="1"/>
  <c r="W171" i="1"/>
  <c r="BN170" i="1"/>
  <c r="BL170" i="1"/>
  <c r="Y170" i="1"/>
  <c r="X170" i="1"/>
  <c r="BO170" i="1" s="1"/>
  <c r="O170" i="1"/>
  <c r="BN169" i="1"/>
  <c r="BL169" i="1"/>
  <c r="Y169" i="1"/>
  <c r="X169" i="1"/>
  <c r="O169" i="1"/>
  <c r="W165" i="1"/>
  <c r="W164" i="1"/>
  <c r="BN163" i="1"/>
  <c r="BL163" i="1"/>
  <c r="Y163" i="1"/>
  <c r="X163" i="1"/>
  <c r="BO163" i="1" s="1"/>
  <c r="O163" i="1"/>
  <c r="BN162" i="1"/>
  <c r="BL162" i="1"/>
  <c r="Y162" i="1"/>
  <c r="X162" i="1"/>
  <c r="O162" i="1"/>
  <c r="W160" i="1"/>
  <c r="W159" i="1"/>
  <c r="BN158" i="1"/>
  <c r="BL158" i="1"/>
  <c r="Y158" i="1"/>
  <c r="X158" i="1"/>
  <c r="BO158" i="1" s="1"/>
  <c r="BN157" i="1"/>
  <c r="BL157" i="1"/>
  <c r="Y157" i="1"/>
  <c r="X157" i="1"/>
  <c r="BO157" i="1" s="1"/>
  <c r="O157" i="1"/>
  <c r="BN156" i="1"/>
  <c r="BL156" i="1"/>
  <c r="Y156" i="1"/>
  <c r="X156" i="1"/>
  <c r="BN155" i="1"/>
  <c r="BL155" i="1"/>
  <c r="Y155" i="1"/>
  <c r="X155" i="1"/>
  <c r="W152" i="1"/>
  <c r="W151" i="1"/>
  <c r="BN150" i="1"/>
  <c r="BL150" i="1"/>
  <c r="Y150" i="1"/>
  <c r="Y151" i="1" s="1"/>
  <c r="X150" i="1"/>
  <c r="X151" i="1" s="1"/>
  <c r="O150" i="1"/>
  <c r="W147" i="1"/>
  <c r="W146" i="1"/>
  <c r="BN145" i="1"/>
  <c r="BL145" i="1"/>
  <c r="Y145" i="1"/>
  <c r="Y146" i="1" s="1"/>
  <c r="X145" i="1"/>
  <c r="X146" i="1" s="1"/>
  <c r="W141" i="1"/>
  <c r="W140" i="1"/>
  <c r="BN139" i="1"/>
  <c r="BL139" i="1"/>
  <c r="Y139" i="1"/>
  <c r="Y140" i="1" s="1"/>
  <c r="X139" i="1"/>
  <c r="O139" i="1"/>
  <c r="W136" i="1"/>
  <c r="W135" i="1"/>
  <c r="BO134" i="1"/>
  <c r="BN134" i="1"/>
  <c r="BM134" i="1"/>
  <c r="BL134" i="1"/>
  <c r="Y134" i="1"/>
  <c r="X134" i="1"/>
  <c r="BO133" i="1"/>
  <c r="BN133" i="1"/>
  <c r="BM133" i="1"/>
  <c r="BL133" i="1"/>
  <c r="Y133" i="1"/>
  <c r="X133" i="1"/>
  <c r="O133" i="1"/>
  <c r="BN132" i="1"/>
  <c r="BL132" i="1"/>
  <c r="Y132" i="1"/>
  <c r="X132" i="1"/>
  <c r="X136" i="1" s="1"/>
  <c r="O132" i="1"/>
  <c r="W129" i="1"/>
  <c r="W128" i="1"/>
  <c r="BN127" i="1"/>
  <c r="BL127" i="1"/>
  <c r="Y127" i="1"/>
  <c r="Y128" i="1" s="1"/>
  <c r="X127" i="1"/>
  <c r="X128" i="1" s="1"/>
  <c r="O127" i="1"/>
  <c r="W124" i="1"/>
  <c r="W123" i="1"/>
  <c r="BN122" i="1"/>
  <c r="BL122" i="1"/>
  <c r="Y122" i="1"/>
  <c r="X122" i="1"/>
  <c r="BO122" i="1" s="1"/>
  <c r="O122" i="1"/>
  <c r="BN121" i="1"/>
  <c r="BL121" i="1"/>
  <c r="Y121" i="1"/>
  <c r="X121" i="1"/>
  <c r="O121" i="1"/>
  <c r="BN120" i="1"/>
  <c r="BL120" i="1"/>
  <c r="Y120" i="1"/>
  <c r="X120" i="1"/>
  <c r="O120" i="1"/>
  <c r="W117" i="1"/>
  <c r="W116" i="1"/>
  <c r="BN115" i="1"/>
  <c r="BL115" i="1"/>
  <c r="Y115" i="1"/>
  <c r="X115" i="1"/>
  <c r="BO115" i="1" s="1"/>
  <c r="O115" i="1"/>
  <c r="BN114" i="1"/>
  <c r="BL114" i="1"/>
  <c r="Y114" i="1"/>
  <c r="X114" i="1"/>
  <c r="BO114" i="1" s="1"/>
  <c r="W111" i="1"/>
  <c r="W110" i="1"/>
  <c r="BN109" i="1"/>
  <c r="BL109" i="1"/>
  <c r="Y109" i="1"/>
  <c r="X109" i="1"/>
  <c r="BO109" i="1" s="1"/>
  <c r="O109" i="1"/>
  <c r="BN108" i="1"/>
  <c r="BL108" i="1"/>
  <c r="Y108" i="1"/>
  <c r="X108" i="1"/>
  <c r="O108" i="1"/>
  <c r="W105" i="1"/>
  <c r="W104" i="1"/>
  <c r="BN103" i="1"/>
  <c r="BL103" i="1"/>
  <c r="Y103" i="1"/>
  <c r="X103" i="1"/>
  <c r="BO103" i="1" s="1"/>
  <c r="O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O100" i="1"/>
  <c r="W97" i="1"/>
  <c r="W96" i="1"/>
  <c r="BN95" i="1"/>
  <c r="BL95" i="1"/>
  <c r="Y95" i="1"/>
  <c r="X95" i="1"/>
  <c r="BO95" i="1" s="1"/>
  <c r="O95" i="1"/>
  <c r="BN94" i="1"/>
  <c r="BL94" i="1"/>
  <c r="Y94" i="1"/>
  <c r="X94" i="1"/>
  <c r="O94" i="1"/>
  <c r="BN93" i="1"/>
  <c r="BL93" i="1"/>
  <c r="Y93" i="1"/>
  <c r="X93" i="1"/>
  <c r="O93" i="1"/>
  <c r="W90" i="1"/>
  <c r="W89" i="1"/>
  <c r="BN88" i="1"/>
  <c r="BL88" i="1"/>
  <c r="Y88" i="1"/>
  <c r="X88" i="1"/>
  <c r="BO88" i="1" s="1"/>
  <c r="O88" i="1"/>
  <c r="BN87" i="1"/>
  <c r="BL87" i="1"/>
  <c r="Y87" i="1"/>
  <c r="X87" i="1"/>
  <c r="BO87" i="1" s="1"/>
  <c r="O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W80" i="1"/>
  <c r="W79" i="1"/>
  <c r="BN78" i="1"/>
  <c r="BL78" i="1"/>
  <c r="Y78" i="1"/>
  <c r="X78" i="1"/>
  <c r="O78" i="1"/>
  <c r="BN77" i="1"/>
  <c r="BL77" i="1"/>
  <c r="Y77" i="1"/>
  <c r="X77" i="1"/>
  <c r="O77" i="1"/>
  <c r="W74" i="1"/>
  <c r="W73" i="1"/>
  <c r="BN72" i="1"/>
  <c r="BL72" i="1"/>
  <c r="Y72" i="1"/>
  <c r="X72" i="1"/>
  <c r="BO72" i="1" s="1"/>
  <c r="O72" i="1"/>
  <c r="BN71" i="1"/>
  <c r="BL71" i="1"/>
  <c r="Y71" i="1"/>
  <c r="X71" i="1"/>
  <c r="BO71" i="1" s="1"/>
  <c r="O71" i="1"/>
  <c r="W68" i="1"/>
  <c r="W67" i="1"/>
  <c r="BN66" i="1"/>
  <c r="BL66" i="1"/>
  <c r="Y66" i="1"/>
  <c r="X66" i="1"/>
  <c r="O66" i="1"/>
  <c r="BN65" i="1"/>
  <c r="BL65" i="1"/>
  <c r="Y65" i="1"/>
  <c r="X65" i="1"/>
  <c r="O65" i="1"/>
  <c r="W62" i="1"/>
  <c r="W61" i="1"/>
  <c r="BN60" i="1"/>
  <c r="BL60" i="1"/>
  <c r="Y60" i="1"/>
  <c r="X60" i="1"/>
  <c r="BO60" i="1" s="1"/>
  <c r="O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BO54" i="1" s="1"/>
  <c r="O54" i="1"/>
  <c r="BN53" i="1"/>
  <c r="BL53" i="1"/>
  <c r="Y53" i="1"/>
  <c r="X53" i="1"/>
  <c r="BO53" i="1" s="1"/>
  <c r="O53" i="1"/>
  <c r="W50" i="1"/>
  <c r="W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BN43" i="1"/>
  <c r="BL43" i="1"/>
  <c r="Y43" i="1"/>
  <c r="X43" i="1"/>
  <c r="O43" i="1"/>
  <c r="W40" i="1"/>
  <c r="W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W294" i="1" s="1"/>
  <c r="BL22" i="1"/>
  <c r="Y22" i="1"/>
  <c r="Y23" i="1" s="1"/>
  <c r="X22" i="1"/>
  <c r="X23" i="1" s="1"/>
  <c r="O22" i="1"/>
  <c r="H10" i="1"/>
  <c r="A9" i="1"/>
  <c r="H9" i="1" s="1"/>
  <c r="D7" i="1"/>
  <c r="P6" i="1"/>
  <c r="O2" i="1"/>
  <c r="Y32" i="1" l="1"/>
  <c r="Y39" i="1"/>
  <c r="Y297" i="1" s="1"/>
  <c r="BM36" i="1"/>
  <c r="BM37" i="1"/>
  <c r="Y49" i="1"/>
  <c r="Y61" i="1"/>
  <c r="BM53" i="1"/>
  <c r="BM55" i="1"/>
  <c r="BM57" i="1"/>
  <c r="BM59" i="1"/>
  <c r="Y67" i="1"/>
  <c r="Y73" i="1"/>
  <c r="BM71" i="1"/>
  <c r="Y79" i="1"/>
  <c r="Y89" i="1"/>
  <c r="BM83" i="1"/>
  <c r="BM85" i="1"/>
  <c r="BM87" i="1"/>
  <c r="X105" i="1"/>
  <c r="BM101" i="1"/>
  <c r="BM103" i="1"/>
  <c r="Y116" i="1"/>
  <c r="BM114" i="1"/>
  <c r="X165" i="1"/>
  <c r="BM163" i="1"/>
  <c r="Y199" i="1"/>
  <c r="BM197" i="1"/>
  <c r="Y209" i="1"/>
  <c r="Y217" i="1"/>
  <c r="BM213" i="1"/>
  <c r="BM215" i="1"/>
  <c r="BM251" i="1"/>
  <c r="BO251" i="1"/>
  <c r="BM252" i="1"/>
  <c r="BM253" i="1"/>
  <c r="X254" i="1"/>
  <c r="BO29" i="1"/>
  <c r="BM29" i="1"/>
  <c r="BO31" i="1"/>
  <c r="BM31" i="1"/>
  <c r="BO44" i="1"/>
  <c r="BM44" i="1"/>
  <c r="BO46" i="1"/>
  <c r="BM46" i="1"/>
  <c r="BO48" i="1"/>
  <c r="BM48" i="1"/>
  <c r="BO121" i="1"/>
  <c r="BM121" i="1"/>
  <c r="X159" i="1"/>
  <c r="BO155" i="1"/>
  <c r="BM155" i="1"/>
  <c r="X141" i="1"/>
  <c r="X140" i="1"/>
  <c r="BO139" i="1"/>
  <c r="BM139" i="1"/>
  <c r="BO66" i="1"/>
  <c r="BM66" i="1"/>
  <c r="BO78" i="1"/>
  <c r="BM78" i="1"/>
  <c r="BO94" i="1"/>
  <c r="BM94" i="1"/>
  <c r="X110" i="1"/>
  <c r="BO108" i="1"/>
  <c r="BM108" i="1"/>
  <c r="BO156" i="1"/>
  <c r="BM156" i="1"/>
  <c r="X171" i="1"/>
  <c r="BO169" i="1"/>
  <c r="BM169" i="1"/>
  <c r="BO204" i="1"/>
  <c r="BM204" i="1"/>
  <c r="BO206" i="1"/>
  <c r="BM206" i="1"/>
  <c r="BO208" i="1"/>
  <c r="BM208" i="1"/>
  <c r="X229" i="1"/>
  <c r="W293" i="1"/>
  <c r="W295" i="1" s="1"/>
  <c r="W296" i="1"/>
  <c r="X33" i="1"/>
  <c r="X39" i="1"/>
  <c r="X50" i="1"/>
  <c r="X61" i="1"/>
  <c r="X68" i="1"/>
  <c r="X73" i="1"/>
  <c r="X80" i="1"/>
  <c r="X89" i="1"/>
  <c r="X96" i="1"/>
  <c r="Y96" i="1"/>
  <c r="Y104" i="1"/>
  <c r="Y110" i="1"/>
  <c r="X116" i="1"/>
  <c r="X123" i="1"/>
  <c r="Y123" i="1"/>
  <c r="Y135" i="1"/>
  <c r="Y159" i="1"/>
  <c r="Y164" i="1"/>
  <c r="Y171" i="1"/>
  <c r="X217" i="1"/>
  <c r="X218" i="1"/>
  <c r="BM226" i="1"/>
  <c r="BO226" i="1"/>
  <c r="BM262" i="1"/>
  <c r="BO262" i="1"/>
  <c r="BM263" i="1"/>
  <c r="X264" i="1"/>
  <c r="Y271" i="1"/>
  <c r="BM268" i="1"/>
  <c r="BM269" i="1"/>
  <c r="X290" i="1"/>
  <c r="X291" i="1"/>
  <c r="F10" i="1"/>
  <c r="J9" i="1"/>
  <c r="F9" i="1"/>
  <c r="A10" i="1"/>
  <c r="X24" i="1"/>
  <c r="X32" i="1"/>
  <c r="X40" i="1"/>
  <c r="X49" i="1"/>
  <c r="X62" i="1"/>
  <c r="X67" i="1"/>
  <c r="X74" i="1"/>
  <c r="X79" i="1"/>
  <c r="X90" i="1"/>
  <c r="X97" i="1"/>
  <c r="X104" i="1"/>
  <c r="X111" i="1"/>
  <c r="X117" i="1"/>
  <c r="X124" i="1"/>
  <c r="X129" i="1"/>
  <c r="X135" i="1"/>
  <c r="X147" i="1"/>
  <c r="X152" i="1"/>
  <c r="X160" i="1"/>
  <c r="X164" i="1"/>
  <c r="X172" i="1"/>
  <c r="X177" i="1"/>
  <c r="X182" i="1"/>
  <c r="X187" i="1"/>
  <c r="X192" i="1"/>
  <c r="BO191" i="1"/>
  <c r="X193" i="1"/>
  <c r="X199" i="1"/>
  <c r="BO196" i="1"/>
  <c r="BM196" i="1"/>
  <c r="BO198" i="1"/>
  <c r="BM198" i="1"/>
  <c r="X222" i="1"/>
  <c r="BO221" i="1"/>
  <c r="BM221" i="1"/>
  <c r="X248" i="1"/>
  <c r="BO245" i="1"/>
  <c r="BM245" i="1"/>
  <c r="BO246" i="1"/>
  <c r="BM246" i="1"/>
  <c r="BO247" i="1"/>
  <c r="BM247" i="1"/>
  <c r="X271" i="1"/>
  <c r="BO267" i="1"/>
  <c r="BM267" i="1"/>
  <c r="BO270" i="1"/>
  <c r="BM270" i="1"/>
  <c r="BM22" i="1"/>
  <c r="BO22" i="1"/>
  <c r="W292" i="1"/>
  <c r="BM28" i="1"/>
  <c r="BO28" i="1"/>
  <c r="BM30" i="1"/>
  <c r="BM38" i="1"/>
  <c r="BM43" i="1"/>
  <c r="BO43" i="1"/>
  <c r="BM45" i="1"/>
  <c r="BM47" i="1"/>
  <c r="BM54" i="1"/>
  <c r="BM56" i="1"/>
  <c r="BM58" i="1"/>
  <c r="BM60" i="1"/>
  <c r="BM65" i="1"/>
  <c r="BO65" i="1"/>
  <c r="BM72" i="1"/>
  <c r="BM77" i="1"/>
  <c r="BO77" i="1"/>
  <c r="BM84" i="1"/>
  <c r="BM86" i="1"/>
  <c r="BM88" i="1"/>
  <c r="BM93" i="1"/>
  <c r="BO93" i="1"/>
  <c r="BM95" i="1"/>
  <c r="BM100" i="1"/>
  <c r="BO100" i="1"/>
  <c r="BM102" i="1"/>
  <c r="BM109" i="1"/>
  <c r="BM115" i="1"/>
  <c r="BM120" i="1"/>
  <c r="BO120" i="1"/>
  <c r="BM122" i="1"/>
  <c r="BM127" i="1"/>
  <c r="BO127" i="1"/>
  <c r="BM132" i="1"/>
  <c r="BO132" i="1"/>
  <c r="BM145" i="1"/>
  <c r="BO145" i="1"/>
  <c r="BM150" i="1"/>
  <c r="BO150" i="1"/>
  <c r="BM157" i="1"/>
  <c r="BM158" i="1"/>
  <c r="BM162" i="1"/>
  <c r="BO162" i="1"/>
  <c r="BM170" i="1"/>
  <c r="BM175" i="1"/>
  <c r="BO175" i="1"/>
  <c r="BM180" i="1"/>
  <c r="BO180" i="1"/>
  <c r="BM185" i="1"/>
  <c r="BO185" i="1"/>
  <c r="BM191" i="1"/>
  <c r="X200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3" i="1"/>
  <c r="BO227" i="1"/>
  <c r="BM227" i="1"/>
  <c r="X249" i="1"/>
  <c r="X259" i="1"/>
  <c r="BO258" i="1"/>
  <c r="BM258" i="1"/>
  <c r="X272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X294" i="1" l="1"/>
  <c r="X292" i="1"/>
  <c r="B305" i="1" s="1"/>
  <c r="X296" i="1"/>
  <c r="X293" i="1"/>
  <c r="X295" i="1" s="1"/>
  <c r="C305" i="1" l="1"/>
  <c r="A305" i="1"/>
</calcChain>
</file>

<file path=xl/sharedStrings.xml><?xml version="1.0" encoding="utf-8"?>
<sst xmlns="http://schemas.openxmlformats.org/spreadsheetml/2006/main" count="1102" uniqueCount="415">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</sst>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5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0" customWidth="1"/>
    <col min="18" max="18" width="6.140625" style="19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0" customWidth="1"/>
    <col min="24" max="24" width="11" style="190" customWidth="1"/>
    <col min="25" max="25" width="10" style="190" customWidth="1"/>
    <col min="26" max="26" width="11.5703125" style="190" customWidth="1"/>
    <col min="27" max="27" width="10.42578125" style="19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0" customWidth="1"/>
    <col min="32" max="32" width="9.140625" style="190" customWidth="1"/>
    <col min="33" max="16384" width="9.140625" style="190"/>
  </cols>
  <sheetData>
    <row r="1" spans="1:30" s="185" customFormat="1" ht="45" customHeight="1" x14ac:dyDescent="0.2">
      <c r="A1" s="41"/>
      <c r="B1" s="41"/>
      <c r="C1" s="41"/>
      <c r="D1" s="293" t="s">
        <v>0</v>
      </c>
      <c r="E1" s="294"/>
      <c r="F1" s="294"/>
      <c r="G1" s="12" t="s">
        <v>1</v>
      </c>
      <c r="H1" s="293" t="s">
        <v>2</v>
      </c>
      <c r="I1" s="294"/>
      <c r="J1" s="294"/>
      <c r="K1" s="294"/>
      <c r="L1" s="294"/>
      <c r="M1" s="294"/>
      <c r="N1" s="294"/>
      <c r="O1" s="294"/>
      <c r="P1" s="294"/>
      <c r="Q1" s="395" t="s">
        <v>3</v>
      </c>
      <c r="R1" s="294"/>
      <c r="S1" s="2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7"/>
      <c r="Q2" s="197"/>
      <c r="R2" s="197"/>
      <c r="S2" s="197"/>
      <c r="T2" s="197"/>
      <c r="U2" s="197"/>
      <c r="V2" s="197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7"/>
      <c r="P3" s="197"/>
      <c r="Q3" s="197"/>
      <c r="R3" s="197"/>
      <c r="S3" s="197"/>
      <c r="T3" s="197"/>
      <c r="U3" s="197"/>
      <c r="V3" s="197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75" t="s">
        <v>8</v>
      </c>
      <c r="B5" s="245"/>
      <c r="C5" s="246"/>
      <c r="D5" s="236"/>
      <c r="E5" s="238"/>
      <c r="F5" s="379" t="s">
        <v>9</v>
      </c>
      <c r="G5" s="246"/>
      <c r="H5" s="236" t="s">
        <v>414</v>
      </c>
      <c r="I5" s="237"/>
      <c r="J5" s="237"/>
      <c r="K5" s="237"/>
      <c r="L5" s="238"/>
      <c r="M5" s="61"/>
      <c r="O5" s="24" t="s">
        <v>10</v>
      </c>
      <c r="P5" s="394">
        <v>45502</v>
      </c>
      <c r="Q5" s="292"/>
      <c r="S5" s="332" t="s">
        <v>11</v>
      </c>
      <c r="T5" s="243"/>
      <c r="U5" s="333" t="s">
        <v>12</v>
      </c>
      <c r="V5" s="292"/>
      <c r="AA5" s="51"/>
      <c r="AB5" s="51"/>
      <c r="AC5" s="51"/>
    </row>
    <row r="6" spans="1:30" s="185" customFormat="1" ht="24" customHeight="1" x14ac:dyDescent="0.2">
      <c r="A6" s="275" t="s">
        <v>13</v>
      </c>
      <c r="B6" s="245"/>
      <c r="C6" s="246"/>
      <c r="D6" s="367" t="s">
        <v>14</v>
      </c>
      <c r="E6" s="368"/>
      <c r="F6" s="368"/>
      <c r="G6" s="368"/>
      <c r="H6" s="368"/>
      <c r="I6" s="368"/>
      <c r="J6" s="368"/>
      <c r="K6" s="368"/>
      <c r="L6" s="292"/>
      <c r="M6" s="62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0"/>
      <c r="S6" s="242" t="s">
        <v>16</v>
      </c>
      <c r="T6" s="243"/>
      <c r="U6" s="362" t="s">
        <v>17</v>
      </c>
      <c r="V6" s="254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20" t="str">
        <f>IFERROR(VLOOKUP(DeliveryAddress,Table,3,0),1)</f>
        <v>1</v>
      </c>
      <c r="E7" s="321"/>
      <c r="F7" s="321"/>
      <c r="G7" s="321"/>
      <c r="H7" s="321"/>
      <c r="I7" s="321"/>
      <c r="J7" s="321"/>
      <c r="K7" s="321"/>
      <c r="L7" s="216"/>
      <c r="M7" s="63"/>
      <c r="O7" s="24"/>
      <c r="P7" s="42"/>
      <c r="Q7" s="42"/>
      <c r="S7" s="197"/>
      <c r="T7" s="243"/>
      <c r="U7" s="363"/>
      <c r="V7" s="364"/>
      <c r="AA7" s="51"/>
      <c r="AB7" s="51"/>
      <c r="AC7" s="51"/>
    </row>
    <row r="8" spans="1:30" s="185" customFormat="1" ht="25.5" customHeight="1" x14ac:dyDescent="0.2">
      <c r="A8" s="397" t="s">
        <v>18</v>
      </c>
      <c r="B8" s="209"/>
      <c r="C8" s="210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4"/>
      <c r="O8" s="24" t="s">
        <v>20</v>
      </c>
      <c r="P8" s="215">
        <v>0.45833333333333331</v>
      </c>
      <c r="Q8" s="216"/>
      <c r="S8" s="197"/>
      <c r="T8" s="243"/>
      <c r="U8" s="363"/>
      <c r="V8" s="364"/>
      <c r="AA8" s="51"/>
      <c r="AB8" s="51"/>
      <c r="AC8" s="51"/>
    </row>
    <row r="9" spans="1:30" s="185" customFormat="1" ht="39.950000000000003" customHeight="1" x14ac:dyDescent="0.2">
      <c r="A9" s="2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7"/>
      <c r="C9" s="197"/>
      <c r="D9" s="279"/>
      <c r="E9" s="203"/>
      <c r="F9" s="2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7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183"/>
      <c r="O9" s="26" t="s">
        <v>21</v>
      </c>
      <c r="P9" s="288"/>
      <c r="Q9" s="289"/>
      <c r="S9" s="197"/>
      <c r="T9" s="243"/>
      <c r="U9" s="365"/>
      <c r="V9" s="366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7"/>
      <c r="C10" s="197"/>
      <c r="D10" s="279"/>
      <c r="E10" s="203"/>
      <c r="F10" s="2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7"/>
      <c r="H10" s="376" t="str">
        <f>IFERROR(VLOOKUP($D$10,Proxy,2,FALSE),"")</f>
        <v/>
      </c>
      <c r="I10" s="197"/>
      <c r="J10" s="197"/>
      <c r="K10" s="197"/>
      <c r="L10" s="197"/>
      <c r="M10" s="184"/>
      <c r="O10" s="26" t="s">
        <v>22</v>
      </c>
      <c r="P10" s="337"/>
      <c r="Q10" s="338"/>
      <c r="T10" s="24" t="s">
        <v>23</v>
      </c>
      <c r="U10" s="253" t="s">
        <v>24</v>
      </c>
      <c r="V10" s="254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1"/>
      <c r="Q11" s="292"/>
      <c r="T11" s="24" t="s">
        <v>27</v>
      </c>
      <c r="U11" s="328" t="s">
        <v>28</v>
      </c>
      <c r="V11" s="289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73" t="s">
        <v>29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30</v>
      </c>
      <c r="P12" s="215"/>
      <c r="Q12" s="216"/>
      <c r="R12" s="23"/>
      <c r="T12" s="24"/>
      <c r="U12" s="294"/>
      <c r="V12" s="197"/>
      <c r="AA12" s="51"/>
      <c r="AB12" s="51"/>
      <c r="AC12" s="51"/>
    </row>
    <row r="13" spans="1:30" s="185" customFormat="1" ht="23.25" customHeight="1" x14ac:dyDescent="0.2">
      <c r="A13" s="373" t="s">
        <v>31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32</v>
      </c>
      <c r="P13" s="328"/>
      <c r="Q13" s="289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73" t="s">
        <v>33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88" t="s">
        <v>34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300" t="s">
        <v>35</v>
      </c>
      <c r="P15" s="294"/>
      <c r="Q15" s="294"/>
      <c r="R15" s="294"/>
      <c r="S15" s="2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1"/>
      <c r="P16" s="301"/>
      <c r="Q16" s="301"/>
      <c r="R16" s="301"/>
      <c r="S16" s="30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4" t="s">
        <v>36</v>
      </c>
      <c r="B17" s="224" t="s">
        <v>37</v>
      </c>
      <c r="C17" s="278" t="s">
        <v>38</v>
      </c>
      <c r="D17" s="224" t="s">
        <v>39</v>
      </c>
      <c r="E17" s="226"/>
      <c r="F17" s="224" t="s">
        <v>40</v>
      </c>
      <c r="G17" s="224" t="s">
        <v>41</v>
      </c>
      <c r="H17" s="224" t="s">
        <v>42</v>
      </c>
      <c r="I17" s="224" t="s">
        <v>43</v>
      </c>
      <c r="J17" s="224" t="s">
        <v>44</v>
      </c>
      <c r="K17" s="224" t="s">
        <v>45</v>
      </c>
      <c r="L17" s="224" t="s">
        <v>46</v>
      </c>
      <c r="M17" s="224" t="s">
        <v>47</v>
      </c>
      <c r="N17" s="224" t="s">
        <v>48</v>
      </c>
      <c r="O17" s="224" t="s">
        <v>49</v>
      </c>
      <c r="P17" s="225"/>
      <c r="Q17" s="225"/>
      <c r="R17" s="225"/>
      <c r="S17" s="226"/>
      <c r="T17" s="387" t="s">
        <v>50</v>
      </c>
      <c r="U17" s="246"/>
      <c r="V17" s="224" t="s">
        <v>51</v>
      </c>
      <c r="W17" s="224" t="s">
        <v>52</v>
      </c>
      <c r="X17" s="391" t="s">
        <v>53</v>
      </c>
      <c r="Y17" s="224" t="s">
        <v>54</v>
      </c>
      <c r="Z17" s="264" t="s">
        <v>55</v>
      </c>
      <c r="AA17" s="264" t="s">
        <v>56</v>
      </c>
      <c r="AB17" s="264" t="s">
        <v>57</v>
      </c>
      <c r="AC17" s="265"/>
      <c r="AD17" s="266"/>
      <c r="AE17" s="280"/>
      <c r="BB17" s="385" t="s">
        <v>58</v>
      </c>
    </row>
    <row r="18" spans="1:67" ht="14.25" customHeight="1" x14ac:dyDescent="0.2">
      <c r="A18" s="240"/>
      <c r="B18" s="240"/>
      <c r="C18" s="240"/>
      <c r="D18" s="227"/>
      <c r="E18" s="229"/>
      <c r="F18" s="240"/>
      <c r="G18" s="240"/>
      <c r="H18" s="240"/>
      <c r="I18" s="240"/>
      <c r="J18" s="240"/>
      <c r="K18" s="240"/>
      <c r="L18" s="240"/>
      <c r="M18" s="240"/>
      <c r="N18" s="240"/>
      <c r="O18" s="227"/>
      <c r="P18" s="228"/>
      <c r="Q18" s="228"/>
      <c r="R18" s="228"/>
      <c r="S18" s="229"/>
      <c r="T18" s="186" t="s">
        <v>59</v>
      </c>
      <c r="U18" s="186" t="s">
        <v>60</v>
      </c>
      <c r="V18" s="240"/>
      <c r="W18" s="240"/>
      <c r="X18" s="392"/>
      <c r="Y18" s="240"/>
      <c r="Z18" s="340"/>
      <c r="AA18" s="340"/>
      <c r="AB18" s="267"/>
      <c r="AC18" s="268"/>
      <c r="AD18" s="269"/>
      <c r="AE18" s="281"/>
      <c r="BB18" s="197"/>
    </row>
    <row r="19" spans="1:67" ht="27.75" hidden="1" customHeight="1" x14ac:dyDescent="0.2">
      <c r="A19" s="276" t="s">
        <v>61</v>
      </c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48"/>
      <c r="AA19" s="48"/>
    </row>
    <row r="20" spans="1:67" ht="16.5" hidden="1" customHeight="1" x14ac:dyDescent="0.25">
      <c r="A20" s="234" t="s">
        <v>61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87"/>
      <c r="AA20" s="187"/>
    </row>
    <row r="21" spans="1:67" ht="14.25" hidden="1" customHeight="1" x14ac:dyDescent="0.25">
      <c r="A21" s="196" t="s">
        <v>62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88"/>
      <c r="AA21" s="188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01">
        <v>4607111035752</v>
      </c>
      <c r="E22" s="200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9"/>
      <c r="Q22" s="199"/>
      <c r="R22" s="199"/>
      <c r="S22" s="200"/>
      <c r="T22" s="34"/>
      <c r="U22" s="34"/>
      <c r="V22" s="35" t="s">
        <v>67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3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214"/>
      <c r="O23" s="208" t="s">
        <v>68</v>
      </c>
      <c r="P23" s="209"/>
      <c r="Q23" s="209"/>
      <c r="R23" s="209"/>
      <c r="S23" s="209"/>
      <c r="T23" s="209"/>
      <c r="U23" s="210"/>
      <c r="V23" s="37" t="s">
        <v>67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214"/>
      <c r="O24" s="208" t="s">
        <v>68</v>
      </c>
      <c r="P24" s="209"/>
      <c r="Q24" s="209"/>
      <c r="R24" s="209"/>
      <c r="S24" s="209"/>
      <c r="T24" s="209"/>
      <c r="U24" s="210"/>
      <c r="V24" s="37" t="s">
        <v>69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76" t="s">
        <v>70</v>
      </c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48"/>
      <c r="AA25" s="48"/>
    </row>
    <row r="26" spans="1:67" ht="16.5" hidden="1" customHeight="1" x14ac:dyDescent="0.25">
      <c r="A26" s="234" t="s">
        <v>71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87"/>
      <c r="AA26" s="187"/>
    </row>
    <row r="27" spans="1:67" ht="14.25" hidden="1" customHeight="1" x14ac:dyDescent="0.25">
      <c r="A27" s="196" t="s">
        <v>72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88"/>
      <c r="AA27" s="188"/>
    </row>
    <row r="28" spans="1:67" ht="27" hidden="1" customHeight="1" x14ac:dyDescent="0.25">
      <c r="A28" s="54" t="s">
        <v>73</v>
      </c>
      <c r="B28" s="54" t="s">
        <v>74</v>
      </c>
      <c r="C28" s="31">
        <v>4301132093</v>
      </c>
      <c r="D28" s="201">
        <v>4607111036520</v>
      </c>
      <c r="E28" s="200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9"/>
      <c r="Q28" s="199"/>
      <c r="R28" s="199"/>
      <c r="S28" s="200"/>
      <c r="T28" s="34"/>
      <c r="U28" s="34"/>
      <c r="V28" s="35" t="s">
        <v>67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77</v>
      </c>
      <c r="B29" s="54" t="s">
        <v>78</v>
      </c>
      <c r="C29" s="31">
        <v>4301132063</v>
      </c>
      <c r="D29" s="201">
        <v>4607111036605</v>
      </c>
      <c r="E29" s="200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9"/>
      <c r="Q29" s="199"/>
      <c r="R29" s="199"/>
      <c r="S29" s="200"/>
      <c r="T29" s="34"/>
      <c r="U29" s="34"/>
      <c r="V29" s="35" t="s">
        <v>67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hidden="1" customHeight="1" x14ac:dyDescent="0.25">
      <c r="A30" s="54" t="s">
        <v>79</v>
      </c>
      <c r="B30" s="54" t="s">
        <v>80</v>
      </c>
      <c r="C30" s="31">
        <v>4301132092</v>
      </c>
      <c r="D30" s="201">
        <v>4607111036537</v>
      </c>
      <c r="E30" s="200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9"/>
      <c r="Q30" s="199"/>
      <c r="R30" s="199"/>
      <c r="S30" s="200"/>
      <c r="T30" s="34"/>
      <c r="U30" s="34"/>
      <c r="V30" s="35" t="s">
        <v>67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76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hidden="1" customHeight="1" x14ac:dyDescent="0.25">
      <c r="A31" s="54" t="s">
        <v>81</v>
      </c>
      <c r="B31" s="54" t="s">
        <v>82</v>
      </c>
      <c r="C31" s="31">
        <v>4301132065</v>
      </c>
      <c r="D31" s="201">
        <v>4607111036599</v>
      </c>
      <c r="E31" s="200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9"/>
      <c r="Q31" s="199"/>
      <c r="R31" s="199"/>
      <c r="S31" s="200"/>
      <c r="T31" s="34"/>
      <c r="U31" s="34"/>
      <c r="V31" s="35" t="s">
        <v>67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hidden="1" x14ac:dyDescent="0.2">
      <c r="A32" s="213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214"/>
      <c r="O32" s="208" t="s">
        <v>68</v>
      </c>
      <c r="P32" s="209"/>
      <c r="Q32" s="209"/>
      <c r="R32" s="209"/>
      <c r="S32" s="209"/>
      <c r="T32" s="209"/>
      <c r="U32" s="210"/>
      <c r="V32" s="37" t="s">
        <v>67</v>
      </c>
      <c r="W32" s="194">
        <f>IFERROR(SUM(W28:W31),"0")</f>
        <v>0</v>
      </c>
      <c r="X32" s="194">
        <f>IFERROR(SUM(X28:X31),"0")</f>
        <v>0</v>
      </c>
      <c r="Y32" s="194">
        <f>IFERROR(IF(Y28="",0,Y28),"0")+IFERROR(IF(Y29="",0,Y29),"0")+IFERROR(IF(Y30="",0,Y30),"0")+IFERROR(IF(Y31="",0,Y31),"0")</f>
        <v>0</v>
      </c>
      <c r="Z32" s="195"/>
      <c r="AA32" s="195"/>
    </row>
    <row r="33" spans="1:67" hidden="1" x14ac:dyDescent="0.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214"/>
      <c r="O33" s="208" t="s">
        <v>68</v>
      </c>
      <c r="P33" s="209"/>
      <c r="Q33" s="209"/>
      <c r="R33" s="209"/>
      <c r="S33" s="209"/>
      <c r="T33" s="209"/>
      <c r="U33" s="210"/>
      <c r="V33" s="37" t="s">
        <v>69</v>
      </c>
      <c r="W33" s="194">
        <f>IFERROR(SUMPRODUCT(W28:W31*H28:H31),"0")</f>
        <v>0</v>
      </c>
      <c r="X33" s="194">
        <f>IFERROR(SUMPRODUCT(X28:X31*H28:H31),"0")</f>
        <v>0</v>
      </c>
      <c r="Y33" s="37"/>
      <c r="Z33" s="195"/>
      <c r="AA33" s="195"/>
    </row>
    <row r="34" spans="1:67" ht="16.5" hidden="1" customHeight="1" x14ac:dyDescent="0.25">
      <c r="A34" s="234" t="s">
        <v>83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87"/>
      <c r="AA34" s="187"/>
    </row>
    <row r="35" spans="1:67" ht="14.25" hidden="1" customHeight="1" x14ac:dyDescent="0.25">
      <c r="A35" s="196" t="s">
        <v>62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88"/>
      <c r="AA35" s="188"/>
    </row>
    <row r="36" spans="1:67" ht="27" customHeight="1" x14ac:dyDescent="0.25">
      <c r="A36" s="54" t="s">
        <v>84</v>
      </c>
      <c r="B36" s="54" t="s">
        <v>85</v>
      </c>
      <c r="C36" s="31">
        <v>4301070865</v>
      </c>
      <c r="D36" s="201">
        <v>4607111036285</v>
      </c>
      <c r="E36" s="200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9"/>
      <c r="Q36" s="199"/>
      <c r="R36" s="199"/>
      <c r="S36" s="200"/>
      <c r="T36" s="34"/>
      <c r="U36" s="34"/>
      <c r="V36" s="35" t="s">
        <v>67</v>
      </c>
      <c r="W36" s="192">
        <v>84</v>
      </c>
      <c r="X36" s="193">
        <f>IFERROR(IF(W36="","",W36),"")</f>
        <v>84</v>
      </c>
      <c r="Y36" s="36">
        <f>IFERROR(IF(W36="","",W36*0.0155),"")</f>
        <v>1.302</v>
      </c>
      <c r="Z36" s="56"/>
      <c r="AA36" s="57"/>
      <c r="AE36" s="67"/>
      <c r="BB36" s="73" t="s">
        <v>1</v>
      </c>
      <c r="BL36" s="67">
        <f>IFERROR(W36*I36,"0")</f>
        <v>526.67999999999995</v>
      </c>
      <c r="BM36" s="67">
        <f>IFERROR(X36*I36,"0")</f>
        <v>526.67999999999995</v>
      </c>
      <c r="BN36" s="67">
        <f>IFERROR(W36/J36,"0")</f>
        <v>1</v>
      </c>
      <c r="BO36" s="67">
        <f>IFERROR(X36/J36,"0")</f>
        <v>1</v>
      </c>
    </row>
    <row r="37" spans="1:67" ht="27" customHeight="1" x14ac:dyDescent="0.25">
      <c r="A37" s="54" t="s">
        <v>86</v>
      </c>
      <c r="B37" s="54" t="s">
        <v>87</v>
      </c>
      <c r="C37" s="31">
        <v>4301070861</v>
      </c>
      <c r="D37" s="201">
        <v>4607111036308</v>
      </c>
      <c r="E37" s="200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5" t="s">
        <v>88</v>
      </c>
      <c r="P37" s="199"/>
      <c r="Q37" s="199"/>
      <c r="R37" s="199"/>
      <c r="S37" s="200"/>
      <c r="T37" s="34"/>
      <c r="U37" s="34"/>
      <c r="V37" s="35" t="s">
        <v>67</v>
      </c>
      <c r="W37" s="192">
        <v>48</v>
      </c>
      <c r="X37" s="193">
        <f>IFERROR(IF(W37="","",W37),"")</f>
        <v>48</v>
      </c>
      <c r="Y37" s="36">
        <f>IFERROR(IF(W37="","",W37*0.0155),"")</f>
        <v>0.74399999999999999</v>
      </c>
      <c r="Z37" s="56"/>
      <c r="AA37" s="57"/>
      <c r="AE37" s="67"/>
      <c r="BB37" s="74" t="s">
        <v>1</v>
      </c>
      <c r="BL37" s="67">
        <f>IFERROR(W37*I37,"0")</f>
        <v>300.95999999999998</v>
      </c>
      <c r="BM37" s="67">
        <f>IFERROR(X37*I37,"0")</f>
        <v>300.95999999999998</v>
      </c>
      <c r="BN37" s="67">
        <f>IFERROR(W37/J37,"0")</f>
        <v>0.5714285714285714</v>
      </c>
      <c r="BO37" s="67">
        <f>IFERROR(X37/J37,"0")</f>
        <v>0.5714285714285714</v>
      </c>
    </row>
    <row r="38" spans="1:67" ht="27" customHeight="1" x14ac:dyDescent="0.25">
      <c r="A38" s="54" t="s">
        <v>89</v>
      </c>
      <c r="B38" s="54" t="s">
        <v>90</v>
      </c>
      <c r="C38" s="31">
        <v>4301070864</v>
      </c>
      <c r="D38" s="201">
        <v>4607111036292</v>
      </c>
      <c r="E38" s="200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199"/>
      <c r="Q38" s="199"/>
      <c r="R38" s="199"/>
      <c r="S38" s="200"/>
      <c r="T38" s="34"/>
      <c r="U38" s="34"/>
      <c r="V38" s="35" t="s">
        <v>67</v>
      </c>
      <c r="W38" s="192">
        <v>48</v>
      </c>
      <c r="X38" s="193">
        <f>IFERROR(IF(W38="","",W38),"")</f>
        <v>48</v>
      </c>
      <c r="Y38" s="36">
        <f>IFERROR(IF(W38="","",W38*0.0155),"")</f>
        <v>0.74399999999999999</v>
      </c>
      <c r="Z38" s="56"/>
      <c r="AA38" s="57"/>
      <c r="AE38" s="67"/>
      <c r="BB38" s="75" t="s">
        <v>1</v>
      </c>
      <c r="BL38" s="67">
        <f>IFERROR(W38*I38,"0")</f>
        <v>300.95999999999998</v>
      </c>
      <c r="BM38" s="67">
        <f>IFERROR(X38*I38,"0")</f>
        <v>300.95999999999998</v>
      </c>
      <c r="BN38" s="67">
        <f>IFERROR(W38/J38,"0")</f>
        <v>0.5714285714285714</v>
      </c>
      <c r="BO38" s="67">
        <f>IFERROR(X38/J38,"0")</f>
        <v>0.5714285714285714</v>
      </c>
    </row>
    <row r="39" spans="1:67" x14ac:dyDescent="0.2">
      <c r="A39" s="213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214"/>
      <c r="O39" s="208" t="s">
        <v>68</v>
      </c>
      <c r="P39" s="209"/>
      <c r="Q39" s="209"/>
      <c r="R39" s="209"/>
      <c r="S39" s="209"/>
      <c r="T39" s="209"/>
      <c r="U39" s="210"/>
      <c r="V39" s="37" t="s">
        <v>67</v>
      </c>
      <c r="W39" s="194">
        <f>IFERROR(SUM(W36:W38),"0")</f>
        <v>180</v>
      </c>
      <c r="X39" s="194">
        <f>IFERROR(SUM(X36:X38),"0")</f>
        <v>180</v>
      </c>
      <c r="Y39" s="194">
        <f>IFERROR(IF(Y36="",0,Y36),"0")+IFERROR(IF(Y37="",0,Y37),"0")+IFERROR(IF(Y38="",0,Y38),"0")</f>
        <v>2.79</v>
      </c>
      <c r="Z39" s="195"/>
      <c r="AA39" s="195"/>
    </row>
    <row r="40" spans="1:67" x14ac:dyDescent="0.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214"/>
      <c r="O40" s="208" t="s">
        <v>68</v>
      </c>
      <c r="P40" s="209"/>
      <c r="Q40" s="209"/>
      <c r="R40" s="209"/>
      <c r="S40" s="209"/>
      <c r="T40" s="209"/>
      <c r="U40" s="210"/>
      <c r="V40" s="37" t="s">
        <v>69</v>
      </c>
      <c r="W40" s="194">
        <f>IFERROR(SUMPRODUCT(W36:W38*H36:H38),"0")</f>
        <v>1080</v>
      </c>
      <c r="X40" s="194">
        <f>IFERROR(SUMPRODUCT(X36:X38*H36:H38),"0")</f>
        <v>1080</v>
      </c>
      <c r="Y40" s="37"/>
      <c r="Z40" s="195"/>
      <c r="AA40" s="195"/>
    </row>
    <row r="41" spans="1:67" ht="16.5" hidden="1" customHeight="1" x14ac:dyDescent="0.25">
      <c r="A41" s="234" t="s">
        <v>91</v>
      </c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87"/>
      <c r="AA41" s="187"/>
    </row>
    <row r="42" spans="1:67" ht="14.25" hidden="1" customHeight="1" x14ac:dyDescent="0.25">
      <c r="A42" s="196" t="s">
        <v>92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88"/>
      <c r="AA42" s="188"/>
    </row>
    <row r="43" spans="1:67" ht="16.5" hidden="1" customHeight="1" x14ac:dyDescent="0.25">
      <c r="A43" s="54" t="s">
        <v>93</v>
      </c>
      <c r="B43" s="54" t="s">
        <v>94</v>
      </c>
      <c r="C43" s="31">
        <v>4301190046</v>
      </c>
      <c r="D43" s="201">
        <v>4607111038951</v>
      </c>
      <c r="E43" s="200"/>
      <c r="F43" s="191">
        <v>0.2</v>
      </c>
      <c r="G43" s="32">
        <v>6</v>
      </c>
      <c r="H43" s="191">
        <v>1.2</v>
      </c>
      <c r="I43" s="191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34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199"/>
      <c r="Q43" s="199"/>
      <c r="R43" s="199"/>
      <c r="S43" s="200"/>
      <c r="T43" s="34"/>
      <c r="U43" s="34"/>
      <c r="V43" s="35" t="s">
        <v>67</v>
      </c>
      <c r="W43" s="192">
        <v>0</v>
      </c>
      <c r="X43" s="193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hidden="1" customHeight="1" x14ac:dyDescent="0.25">
      <c r="A44" s="54" t="s">
        <v>96</v>
      </c>
      <c r="B44" s="54" t="s">
        <v>97</v>
      </c>
      <c r="C44" s="31">
        <v>4301190010</v>
      </c>
      <c r="D44" s="201">
        <v>4607111037596</v>
      </c>
      <c r="E44" s="200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199"/>
      <c r="Q44" s="199"/>
      <c r="R44" s="199"/>
      <c r="S44" s="200"/>
      <c r="T44" s="34"/>
      <c r="U44" s="34"/>
      <c r="V44" s="35" t="s">
        <v>67</v>
      </c>
      <c r="W44" s="192">
        <v>0</v>
      </c>
      <c r="X44" s="193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hidden="1" customHeight="1" x14ac:dyDescent="0.25">
      <c r="A45" s="54" t="s">
        <v>98</v>
      </c>
      <c r="B45" s="54" t="s">
        <v>99</v>
      </c>
      <c r="C45" s="31">
        <v>4301190047</v>
      </c>
      <c r="D45" s="201">
        <v>4607111038579</v>
      </c>
      <c r="E45" s="200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199"/>
      <c r="Q45" s="199"/>
      <c r="R45" s="199"/>
      <c r="S45" s="200"/>
      <c r="T45" s="34"/>
      <c r="U45" s="34"/>
      <c r="V45" s="35" t="s">
        <v>67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100</v>
      </c>
      <c r="B46" s="54" t="s">
        <v>101</v>
      </c>
      <c r="C46" s="31">
        <v>4301190022</v>
      </c>
      <c r="D46" s="201">
        <v>4607111037053</v>
      </c>
      <c r="E46" s="200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1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199"/>
      <c r="Q46" s="199"/>
      <c r="R46" s="199"/>
      <c r="S46" s="200"/>
      <c r="T46" s="34"/>
      <c r="U46" s="34"/>
      <c r="V46" s="35" t="s">
        <v>67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102</v>
      </c>
      <c r="B47" s="54" t="s">
        <v>103</v>
      </c>
      <c r="C47" s="31">
        <v>4301190023</v>
      </c>
      <c r="D47" s="201">
        <v>4607111037060</v>
      </c>
      <c r="E47" s="200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2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199"/>
      <c r="Q47" s="199"/>
      <c r="R47" s="199"/>
      <c r="S47" s="200"/>
      <c r="T47" s="34"/>
      <c r="U47" s="34"/>
      <c r="V47" s="35" t="s">
        <v>67</v>
      </c>
      <c r="W47" s="192">
        <v>80</v>
      </c>
      <c r="X47" s="193">
        <f t="shared" si="0"/>
        <v>80</v>
      </c>
      <c r="Y47" s="36">
        <f t="shared" si="1"/>
        <v>0.76</v>
      </c>
      <c r="Z47" s="56"/>
      <c r="AA47" s="57"/>
      <c r="AE47" s="67"/>
      <c r="BB47" s="80" t="s">
        <v>76</v>
      </c>
      <c r="BL47" s="67">
        <f t="shared" si="2"/>
        <v>127.34400000000001</v>
      </c>
      <c r="BM47" s="67">
        <f t="shared" si="3"/>
        <v>127.34400000000001</v>
      </c>
      <c r="BN47" s="67">
        <f t="shared" si="4"/>
        <v>0.61538461538461542</v>
      </c>
      <c r="BO47" s="67">
        <f t="shared" si="5"/>
        <v>0.61538461538461542</v>
      </c>
    </row>
    <row r="48" spans="1:67" ht="27" hidden="1" customHeight="1" x14ac:dyDescent="0.25">
      <c r="A48" s="54" t="s">
        <v>104</v>
      </c>
      <c r="B48" s="54" t="s">
        <v>105</v>
      </c>
      <c r="C48" s="31">
        <v>4301190049</v>
      </c>
      <c r="D48" s="201">
        <v>4607111038968</v>
      </c>
      <c r="E48" s="200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40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199"/>
      <c r="Q48" s="199"/>
      <c r="R48" s="199"/>
      <c r="S48" s="200"/>
      <c r="T48" s="34"/>
      <c r="U48" s="34"/>
      <c r="V48" s="35" t="s">
        <v>67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x14ac:dyDescent="0.2">
      <c r="A49" s="213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214"/>
      <c r="O49" s="208" t="s">
        <v>68</v>
      </c>
      <c r="P49" s="209"/>
      <c r="Q49" s="209"/>
      <c r="R49" s="209"/>
      <c r="S49" s="209"/>
      <c r="T49" s="209"/>
      <c r="U49" s="210"/>
      <c r="V49" s="37" t="s">
        <v>67</v>
      </c>
      <c r="W49" s="194">
        <f>IFERROR(SUM(W43:W48),"0")</f>
        <v>80</v>
      </c>
      <c r="X49" s="194">
        <f>IFERROR(SUM(X43:X48),"0")</f>
        <v>80</v>
      </c>
      <c r="Y49" s="194">
        <f>IFERROR(IF(Y43="",0,Y43),"0")+IFERROR(IF(Y44="",0,Y44),"0")+IFERROR(IF(Y45="",0,Y45),"0")+IFERROR(IF(Y46="",0,Y46),"0")+IFERROR(IF(Y47="",0,Y47),"0")+IFERROR(IF(Y48="",0,Y48),"0")</f>
        <v>0.76</v>
      </c>
      <c r="Z49" s="195"/>
      <c r="AA49" s="195"/>
    </row>
    <row r="50" spans="1:67" x14ac:dyDescent="0.2">
      <c r="A50" s="197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214"/>
      <c r="O50" s="208" t="s">
        <v>68</v>
      </c>
      <c r="P50" s="209"/>
      <c r="Q50" s="209"/>
      <c r="R50" s="209"/>
      <c r="S50" s="209"/>
      <c r="T50" s="209"/>
      <c r="U50" s="210"/>
      <c r="V50" s="37" t="s">
        <v>69</v>
      </c>
      <c r="W50" s="194">
        <f>IFERROR(SUMPRODUCT(W43:W48*H43:H48),"0")</f>
        <v>96</v>
      </c>
      <c r="X50" s="194">
        <f>IFERROR(SUMPRODUCT(X43:X48*H43:H48),"0")</f>
        <v>96</v>
      </c>
      <c r="Y50" s="37"/>
      <c r="Z50" s="195"/>
      <c r="AA50" s="195"/>
    </row>
    <row r="51" spans="1:67" ht="16.5" hidden="1" customHeight="1" x14ac:dyDescent="0.25">
      <c r="A51" s="234" t="s">
        <v>106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87"/>
      <c r="AA51" s="187"/>
    </row>
    <row r="52" spans="1:67" ht="14.25" hidden="1" customHeight="1" x14ac:dyDescent="0.25">
      <c r="A52" s="196" t="s">
        <v>62</v>
      </c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88"/>
      <c r="AA52" s="188"/>
    </row>
    <row r="53" spans="1:67" ht="27" hidden="1" customHeight="1" x14ac:dyDescent="0.25">
      <c r="A53" s="54" t="s">
        <v>107</v>
      </c>
      <c r="B53" s="54" t="s">
        <v>108</v>
      </c>
      <c r="C53" s="31">
        <v>4301071032</v>
      </c>
      <c r="D53" s="201">
        <v>4607111038999</v>
      </c>
      <c r="E53" s="200"/>
      <c r="F53" s="191">
        <v>0.4</v>
      </c>
      <c r="G53" s="32">
        <v>16</v>
      </c>
      <c r="H53" s="191">
        <v>6.4</v>
      </c>
      <c r="I53" s="191">
        <v>6.7195999999999998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199"/>
      <c r="Q53" s="199"/>
      <c r="R53" s="199"/>
      <c r="S53" s="200"/>
      <c r="T53" s="34"/>
      <c r="U53" s="34"/>
      <c r="V53" s="35" t="s">
        <v>67</v>
      </c>
      <c r="W53" s="192">
        <v>0</v>
      </c>
      <c r="X53" s="193">
        <f t="shared" ref="X53:X60" si="6">IFERROR(IF(W53="","",W53),"")</f>
        <v>0</v>
      </c>
      <c r="Y53" s="36">
        <f t="shared" ref="Y53:Y60" si="7">IFERROR(IF(W53="","",W53*0.0155),"")</f>
        <v>0</v>
      </c>
      <c r="Z53" s="56"/>
      <c r="AA53" s="57"/>
      <c r="AE53" s="67"/>
      <c r="BB53" s="82" t="s">
        <v>1</v>
      </c>
      <c r="BL53" s="67">
        <f t="shared" ref="BL53:BL60" si="8">IFERROR(W53*I53,"0")</f>
        <v>0</v>
      </c>
      <c r="BM53" s="67">
        <f t="shared" ref="BM53:BM60" si="9">IFERROR(X53*I53,"0")</f>
        <v>0</v>
      </c>
      <c r="BN53" s="67">
        <f t="shared" ref="BN53:BN60" si="10">IFERROR(W53/J53,"0")</f>
        <v>0</v>
      </c>
      <c r="BO53" s="67">
        <f t="shared" ref="BO53:BO60" si="11">IFERROR(X53/J53,"0")</f>
        <v>0</v>
      </c>
    </row>
    <row r="54" spans="1:67" ht="27" customHeight="1" x14ac:dyDescent="0.25">
      <c r="A54" s="54" t="s">
        <v>109</v>
      </c>
      <c r="B54" s="54" t="s">
        <v>110</v>
      </c>
      <c r="C54" s="31">
        <v>4301070989</v>
      </c>
      <c r="D54" s="201">
        <v>4607111037190</v>
      </c>
      <c r="E54" s="200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9"/>
      <c r="Q54" s="199"/>
      <c r="R54" s="199"/>
      <c r="S54" s="200"/>
      <c r="T54" s="34"/>
      <c r="U54" s="34"/>
      <c r="V54" s="35" t="s">
        <v>67</v>
      </c>
      <c r="W54" s="192">
        <v>48</v>
      </c>
      <c r="X54" s="193">
        <f t="shared" si="6"/>
        <v>48</v>
      </c>
      <c r="Y54" s="36">
        <f t="shared" si="7"/>
        <v>0.74399999999999999</v>
      </c>
      <c r="Z54" s="56"/>
      <c r="AA54" s="57"/>
      <c r="AE54" s="67"/>
      <c r="BB54" s="83" t="s">
        <v>1</v>
      </c>
      <c r="BL54" s="67">
        <f t="shared" si="8"/>
        <v>345.58080000000001</v>
      </c>
      <c r="BM54" s="67">
        <f t="shared" si="9"/>
        <v>345.58080000000001</v>
      </c>
      <c r="BN54" s="67">
        <f t="shared" si="10"/>
        <v>0.5714285714285714</v>
      </c>
      <c r="BO54" s="67">
        <f t="shared" si="11"/>
        <v>0.5714285714285714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201">
        <v>4607111037183</v>
      </c>
      <c r="E55" s="200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4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9"/>
      <c r="Q55" s="199"/>
      <c r="R55" s="199"/>
      <c r="S55" s="200"/>
      <c r="T55" s="34"/>
      <c r="U55" s="34"/>
      <c r="V55" s="35" t="s">
        <v>67</v>
      </c>
      <c r="W55" s="192">
        <v>96</v>
      </c>
      <c r="X55" s="193">
        <f t="shared" si="6"/>
        <v>96</v>
      </c>
      <c r="Y55" s="36">
        <f t="shared" si="7"/>
        <v>1.488</v>
      </c>
      <c r="Z55" s="56"/>
      <c r="AA55" s="57"/>
      <c r="AE55" s="67"/>
      <c r="BB55" s="84" t="s">
        <v>1</v>
      </c>
      <c r="BL55" s="67">
        <f t="shared" si="8"/>
        <v>718.65599999999995</v>
      </c>
      <c r="BM55" s="67">
        <f t="shared" si="9"/>
        <v>718.65599999999995</v>
      </c>
      <c r="BN55" s="67">
        <f t="shared" si="10"/>
        <v>1.1428571428571428</v>
      </c>
      <c r="BO55" s="67">
        <f t="shared" si="11"/>
        <v>1.1428571428571428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201">
        <v>4607111037091</v>
      </c>
      <c r="E56" s="200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9"/>
      <c r="Q56" s="199"/>
      <c r="R56" s="199"/>
      <c r="S56" s="200"/>
      <c r="T56" s="34"/>
      <c r="U56" s="34"/>
      <c r="V56" s="35" t="s">
        <v>67</v>
      </c>
      <c r="W56" s="192">
        <v>48</v>
      </c>
      <c r="X56" s="193">
        <f t="shared" si="6"/>
        <v>48</v>
      </c>
      <c r="Y56" s="36">
        <f t="shared" si="7"/>
        <v>0.74399999999999999</v>
      </c>
      <c r="Z56" s="56"/>
      <c r="AA56" s="57"/>
      <c r="AE56" s="67"/>
      <c r="BB56" s="85" t="s">
        <v>1</v>
      </c>
      <c r="BL56" s="67">
        <f t="shared" si="8"/>
        <v>341.28000000000003</v>
      </c>
      <c r="BM56" s="67">
        <f t="shared" si="9"/>
        <v>341.28000000000003</v>
      </c>
      <c r="BN56" s="67">
        <f t="shared" si="10"/>
        <v>0.5714285714285714</v>
      </c>
      <c r="BO56" s="67">
        <f t="shared" si="11"/>
        <v>0.5714285714285714</v>
      </c>
    </row>
    <row r="57" spans="1:67" ht="27" hidden="1" customHeight="1" x14ac:dyDescent="0.25">
      <c r="A57" s="54" t="s">
        <v>115</v>
      </c>
      <c r="B57" s="54" t="s">
        <v>116</v>
      </c>
      <c r="C57" s="31">
        <v>4301070971</v>
      </c>
      <c r="D57" s="201">
        <v>4607111036902</v>
      </c>
      <c r="E57" s="200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9"/>
      <c r="Q57" s="199"/>
      <c r="R57" s="199"/>
      <c r="S57" s="200"/>
      <c r="T57" s="34"/>
      <c r="U57" s="34"/>
      <c r="V57" s="35" t="s">
        <v>67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117</v>
      </c>
      <c r="B58" s="54" t="s">
        <v>118</v>
      </c>
      <c r="C58" s="31">
        <v>4301071015</v>
      </c>
      <c r="D58" s="201">
        <v>4607111036858</v>
      </c>
      <c r="E58" s="200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199"/>
      <c r="Q58" s="199"/>
      <c r="R58" s="199"/>
      <c r="S58" s="200"/>
      <c r="T58" s="34"/>
      <c r="U58" s="34"/>
      <c r="V58" s="35" t="s">
        <v>67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119</v>
      </c>
      <c r="B59" s="54" t="s">
        <v>120</v>
      </c>
      <c r="C59" s="31">
        <v>4301070947</v>
      </c>
      <c r="D59" s="201">
        <v>4607111037510</v>
      </c>
      <c r="E59" s="200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3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9"/>
      <c r="Q59" s="199"/>
      <c r="R59" s="199"/>
      <c r="S59" s="200"/>
      <c r="T59" s="34"/>
      <c r="U59" s="34"/>
      <c r="V59" s="35" t="s">
        <v>67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hidden="1" customHeight="1" x14ac:dyDescent="0.25">
      <c r="A60" s="54" t="s">
        <v>121</v>
      </c>
      <c r="B60" s="54" t="s">
        <v>122</v>
      </c>
      <c r="C60" s="31">
        <v>4301071025</v>
      </c>
      <c r="D60" s="201">
        <v>4607111036889</v>
      </c>
      <c r="E60" s="200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0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199"/>
      <c r="Q60" s="199"/>
      <c r="R60" s="199"/>
      <c r="S60" s="200"/>
      <c r="T60" s="34"/>
      <c r="U60" s="34"/>
      <c r="V60" s="35" t="s">
        <v>67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13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214"/>
      <c r="O61" s="208" t="s">
        <v>68</v>
      </c>
      <c r="P61" s="209"/>
      <c r="Q61" s="209"/>
      <c r="R61" s="209"/>
      <c r="S61" s="209"/>
      <c r="T61" s="209"/>
      <c r="U61" s="210"/>
      <c r="V61" s="37" t="s">
        <v>67</v>
      </c>
      <c r="W61" s="194">
        <f>IFERROR(SUM(W53:W60),"0")</f>
        <v>192</v>
      </c>
      <c r="X61" s="194">
        <f>IFERROR(SUM(X53:X60),"0")</f>
        <v>192</v>
      </c>
      <c r="Y61" s="194">
        <f>IFERROR(IF(Y53="",0,Y53),"0")+IFERROR(IF(Y54="",0,Y54),"0")+IFERROR(IF(Y55="",0,Y55),"0")+IFERROR(IF(Y56="",0,Y56),"0")+IFERROR(IF(Y57="",0,Y57),"0")+IFERROR(IF(Y58="",0,Y58),"0")+IFERROR(IF(Y59="",0,Y59),"0")+IFERROR(IF(Y60="",0,Y60),"0")</f>
        <v>2.976</v>
      </c>
      <c r="Z61" s="195"/>
      <c r="AA61" s="195"/>
    </row>
    <row r="62" spans="1:67" x14ac:dyDescent="0.2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214"/>
      <c r="O62" s="208" t="s">
        <v>68</v>
      </c>
      <c r="P62" s="209"/>
      <c r="Q62" s="209"/>
      <c r="R62" s="209"/>
      <c r="S62" s="209"/>
      <c r="T62" s="209"/>
      <c r="U62" s="210"/>
      <c r="V62" s="37" t="s">
        <v>69</v>
      </c>
      <c r="W62" s="194">
        <f>IFERROR(SUMPRODUCT(W53:W60*H53:H60),"0")</f>
        <v>1351.68</v>
      </c>
      <c r="X62" s="194">
        <f>IFERROR(SUMPRODUCT(X53:X60*H53:H60),"0")</f>
        <v>1351.68</v>
      </c>
      <c r="Y62" s="37"/>
      <c r="Z62" s="195"/>
      <c r="AA62" s="195"/>
    </row>
    <row r="63" spans="1:67" ht="16.5" hidden="1" customHeight="1" x14ac:dyDescent="0.25">
      <c r="A63" s="234" t="s">
        <v>123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87"/>
      <c r="AA63" s="187"/>
    </row>
    <row r="64" spans="1:67" ht="14.25" hidden="1" customHeight="1" x14ac:dyDescent="0.25">
      <c r="A64" s="196" t="s">
        <v>62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88"/>
      <c r="AA64" s="188"/>
    </row>
    <row r="65" spans="1:67" ht="27" hidden="1" customHeight="1" x14ac:dyDescent="0.25">
      <c r="A65" s="54" t="s">
        <v>124</v>
      </c>
      <c r="B65" s="54" t="s">
        <v>125</v>
      </c>
      <c r="C65" s="31">
        <v>4301070977</v>
      </c>
      <c r="D65" s="201">
        <v>4607111037411</v>
      </c>
      <c r="E65" s="200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9"/>
      <c r="Q65" s="199"/>
      <c r="R65" s="199"/>
      <c r="S65" s="200"/>
      <c r="T65" s="34"/>
      <c r="U65" s="34"/>
      <c r="V65" s="35" t="s">
        <v>67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hidden="1" customHeight="1" x14ac:dyDescent="0.25">
      <c r="A66" s="54" t="s">
        <v>127</v>
      </c>
      <c r="B66" s="54" t="s">
        <v>128</v>
      </c>
      <c r="C66" s="31">
        <v>4301070981</v>
      </c>
      <c r="D66" s="201">
        <v>4607111036728</v>
      </c>
      <c r="E66" s="200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9"/>
      <c r="Q66" s="199"/>
      <c r="R66" s="199"/>
      <c r="S66" s="200"/>
      <c r="T66" s="34"/>
      <c r="U66" s="34"/>
      <c r="V66" s="35" t="s">
        <v>67</v>
      </c>
      <c r="W66" s="192">
        <v>0</v>
      </c>
      <c r="X66" s="193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hidden="1" x14ac:dyDescent="0.2">
      <c r="A67" s="213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214"/>
      <c r="O67" s="208" t="s">
        <v>68</v>
      </c>
      <c r="P67" s="209"/>
      <c r="Q67" s="209"/>
      <c r="R67" s="209"/>
      <c r="S67" s="209"/>
      <c r="T67" s="209"/>
      <c r="U67" s="210"/>
      <c r="V67" s="37" t="s">
        <v>67</v>
      </c>
      <c r="W67" s="194">
        <f>IFERROR(SUM(W65:W66),"0")</f>
        <v>0</v>
      </c>
      <c r="X67" s="194">
        <f>IFERROR(SUM(X65:X66),"0")</f>
        <v>0</v>
      </c>
      <c r="Y67" s="194">
        <f>IFERROR(IF(Y65="",0,Y65),"0")+IFERROR(IF(Y66="",0,Y66),"0")</f>
        <v>0</v>
      </c>
      <c r="Z67" s="195"/>
      <c r="AA67" s="195"/>
    </row>
    <row r="68" spans="1:67" hidden="1" x14ac:dyDescent="0.2">
      <c r="A68" s="197"/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214"/>
      <c r="O68" s="208" t="s">
        <v>68</v>
      </c>
      <c r="P68" s="209"/>
      <c r="Q68" s="209"/>
      <c r="R68" s="209"/>
      <c r="S68" s="209"/>
      <c r="T68" s="209"/>
      <c r="U68" s="210"/>
      <c r="V68" s="37" t="s">
        <v>69</v>
      </c>
      <c r="W68" s="194">
        <f>IFERROR(SUMPRODUCT(W65:W66*H65:H66),"0")</f>
        <v>0</v>
      </c>
      <c r="X68" s="194">
        <f>IFERROR(SUMPRODUCT(X65:X66*H65:H66),"0")</f>
        <v>0</v>
      </c>
      <c r="Y68" s="37"/>
      <c r="Z68" s="195"/>
      <c r="AA68" s="195"/>
    </row>
    <row r="69" spans="1:67" ht="16.5" hidden="1" customHeight="1" x14ac:dyDescent="0.25">
      <c r="A69" s="234" t="s">
        <v>129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87"/>
      <c r="AA69" s="187"/>
    </row>
    <row r="70" spans="1:67" ht="14.25" hidden="1" customHeight="1" x14ac:dyDescent="0.25">
      <c r="A70" s="196" t="s">
        <v>130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88"/>
      <c r="AA70" s="188"/>
    </row>
    <row r="71" spans="1:67" ht="27" hidden="1" customHeight="1" x14ac:dyDescent="0.25">
      <c r="A71" s="54" t="s">
        <v>131</v>
      </c>
      <c r="B71" s="54" t="s">
        <v>132</v>
      </c>
      <c r="C71" s="31">
        <v>4301135271</v>
      </c>
      <c r="D71" s="201">
        <v>4607111033659</v>
      </c>
      <c r="E71" s="200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8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9"/>
      <c r="Q71" s="199"/>
      <c r="R71" s="199"/>
      <c r="S71" s="200"/>
      <c r="T71" s="34"/>
      <c r="U71" s="34"/>
      <c r="V71" s="35" t="s">
        <v>67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t="27" hidden="1" customHeight="1" x14ac:dyDescent="0.25">
      <c r="A72" s="54" t="s">
        <v>133</v>
      </c>
      <c r="B72" s="54" t="s">
        <v>134</v>
      </c>
      <c r="C72" s="31">
        <v>4301135147</v>
      </c>
      <c r="D72" s="201">
        <v>4607111033659</v>
      </c>
      <c r="E72" s="200"/>
      <c r="F72" s="191">
        <v>0.3</v>
      </c>
      <c r="G72" s="32">
        <v>6</v>
      </c>
      <c r="H72" s="191">
        <v>1.8</v>
      </c>
      <c r="I72" s="191">
        <v>2.2218</v>
      </c>
      <c r="J72" s="32">
        <v>126</v>
      </c>
      <c r="K72" s="32" t="s">
        <v>75</v>
      </c>
      <c r="L72" s="33" t="s">
        <v>66</v>
      </c>
      <c r="M72" s="33"/>
      <c r="N72" s="32">
        <v>180</v>
      </c>
      <c r="O72" s="390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199"/>
      <c r="Q72" s="199"/>
      <c r="R72" s="199"/>
      <c r="S72" s="200"/>
      <c r="T72" s="34"/>
      <c r="U72" s="34"/>
      <c r="V72" s="35" t="s">
        <v>67</v>
      </c>
      <c r="W72" s="192">
        <v>0</v>
      </c>
      <c r="X72" s="193">
        <f>IFERROR(IF(W72="","",W72),"")</f>
        <v>0</v>
      </c>
      <c r="Y72" s="36">
        <f>IFERROR(IF(W72="","",W72*0.00936),"")</f>
        <v>0</v>
      </c>
      <c r="Z72" s="56"/>
      <c r="AA72" s="57"/>
      <c r="AE72" s="67"/>
      <c r="BB72" s="93" t="s">
        <v>76</v>
      </c>
      <c r="BL72" s="67">
        <f>IFERROR(W72*I72,"0")</f>
        <v>0</v>
      </c>
      <c r="BM72" s="67">
        <f>IFERROR(X72*I72,"0")</f>
        <v>0</v>
      </c>
      <c r="BN72" s="67">
        <f>IFERROR(W72/J72,"0")</f>
        <v>0</v>
      </c>
      <c r="BO72" s="67">
        <f>IFERROR(X72/J72,"0")</f>
        <v>0</v>
      </c>
    </row>
    <row r="73" spans="1:67" hidden="1" x14ac:dyDescent="0.2">
      <c r="A73" s="213"/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214"/>
      <c r="O73" s="208" t="s">
        <v>68</v>
      </c>
      <c r="P73" s="209"/>
      <c r="Q73" s="209"/>
      <c r="R73" s="209"/>
      <c r="S73" s="209"/>
      <c r="T73" s="209"/>
      <c r="U73" s="210"/>
      <c r="V73" s="37" t="s">
        <v>67</v>
      </c>
      <c r="W73" s="194">
        <f>IFERROR(SUM(W71:W72),"0")</f>
        <v>0</v>
      </c>
      <c r="X73" s="194">
        <f>IFERROR(SUM(X71:X72),"0")</f>
        <v>0</v>
      </c>
      <c r="Y73" s="194">
        <f>IFERROR(IF(Y71="",0,Y71),"0")+IFERROR(IF(Y72="",0,Y72),"0")</f>
        <v>0</v>
      </c>
      <c r="Z73" s="195"/>
      <c r="AA73" s="195"/>
    </row>
    <row r="74" spans="1:67" hidden="1" x14ac:dyDescent="0.2">
      <c r="A74" s="197"/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214"/>
      <c r="O74" s="208" t="s">
        <v>68</v>
      </c>
      <c r="P74" s="209"/>
      <c r="Q74" s="209"/>
      <c r="R74" s="209"/>
      <c r="S74" s="209"/>
      <c r="T74" s="209"/>
      <c r="U74" s="210"/>
      <c r="V74" s="37" t="s">
        <v>69</v>
      </c>
      <c r="W74" s="194">
        <f>IFERROR(SUMPRODUCT(W71:W72*H71:H72),"0")</f>
        <v>0</v>
      </c>
      <c r="X74" s="194">
        <f>IFERROR(SUMPRODUCT(X71:X72*H71:H72),"0")</f>
        <v>0</v>
      </c>
      <c r="Y74" s="37"/>
      <c r="Z74" s="195"/>
      <c r="AA74" s="195"/>
    </row>
    <row r="75" spans="1:67" ht="16.5" hidden="1" customHeight="1" x14ac:dyDescent="0.25">
      <c r="A75" s="234" t="s">
        <v>135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87"/>
      <c r="AA75" s="187"/>
    </row>
    <row r="76" spans="1:67" ht="14.25" hidden="1" customHeight="1" x14ac:dyDescent="0.25">
      <c r="A76" s="196" t="s">
        <v>136</v>
      </c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88"/>
      <c r="AA76" s="188"/>
    </row>
    <row r="77" spans="1:67" ht="27" customHeight="1" x14ac:dyDescent="0.25">
      <c r="A77" s="54" t="s">
        <v>137</v>
      </c>
      <c r="B77" s="54" t="s">
        <v>138</v>
      </c>
      <c r="C77" s="31">
        <v>4301131021</v>
      </c>
      <c r="D77" s="201">
        <v>4607111034137</v>
      </c>
      <c r="E77" s="200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199"/>
      <c r="Q77" s="199"/>
      <c r="R77" s="199"/>
      <c r="S77" s="200"/>
      <c r="T77" s="34"/>
      <c r="U77" s="34"/>
      <c r="V77" s="35" t="s">
        <v>67</v>
      </c>
      <c r="W77" s="192">
        <v>56</v>
      </c>
      <c r="X77" s="193">
        <f>IFERROR(IF(W77="","",W77),"")</f>
        <v>56</v>
      </c>
      <c r="Y77" s="36">
        <f>IFERROR(IF(W77="","",W77*0.01788),"")</f>
        <v>1.0012799999999999</v>
      </c>
      <c r="Z77" s="56"/>
      <c r="AA77" s="57"/>
      <c r="AE77" s="67"/>
      <c r="BB77" s="94" t="s">
        <v>76</v>
      </c>
      <c r="BL77" s="67">
        <f>IFERROR(W77*I77,"0")</f>
        <v>241.00160000000002</v>
      </c>
      <c r="BM77" s="67">
        <f>IFERROR(X77*I77,"0")</f>
        <v>241.00160000000002</v>
      </c>
      <c r="BN77" s="67">
        <f>IFERROR(W77/J77,"0")</f>
        <v>0.8</v>
      </c>
      <c r="BO77" s="67">
        <f>IFERROR(X77/J77,"0")</f>
        <v>0.8</v>
      </c>
    </row>
    <row r="78" spans="1:67" ht="27" customHeight="1" x14ac:dyDescent="0.25">
      <c r="A78" s="54" t="s">
        <v>139</v>
      </c>
      <c r="B78" s="54" t="s">
        <v>140</v>
      </c>
      <c r="C78" s="31">
        <v>4301131022</v>
      </c>
      <c r="D78" s="201">
        <v>4607111034120</v>
      </c>
      <c r="E78" s="200"/>
      <c r="F78" s="191">
        <v>0.3</v>
      </c>
      <c r="G78" s="32">
        <v>12</v>
      </c>
      <c r="H78" s="191">
        <v>3.6</v>
      </c>
      <c r="I78" s="191">
        <v>4.3036000000000003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7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199"/>
      <c r="Q78" s="199"/>
      <c r="R78" s="199"/>
      <c r="S78" s="200"/>
      <c r="T78" s="34"/>
      <c r="U78" s="34"/>
      <c r="V78" s="35" t="s">
        <v>67</v>
      </c>
      <c r="W78" s="192">
        <v>70</v>
      </c>
      <c r="X78" s="193">
        <f>IFERROR(IF(W78="","",W78),"")</f>
        <v>70</v>
      </c>
      <c r="Y78" s="36">
        <f>IFERROR(IF(W78="","",W78*0.01788),"")</f>
        <v>1.2516</v>
      </c>
      <c r="Z78" s="56"/>
      <c r="AA78" s="57"/>
      <c r="AE78" s="67"/>
      <c r="BB78" s="95" t="s">
        <v>76</v>
      </c>
      <c r="BL78" s="67">
        <f>IFERROR(W78*I78,"0")</f>
        <v>301.25200000000001</v>
      </c>
      <c r="BM78" s="67">
        <f>IFERROR(X78*I78,"0")</f>
        <v>301.25200000000001</v>
      </c>
      <c r="BN78" s="67">
        <f>IFERROR(W78/J78,"0")</f>
        <v>1</v>
      </c>
      <c r="BO78" s="67">
        <f>IFERROR(X78/J78,"0")</f>
        <v>1</v>
      </c>
    </row>
    <row r="79" spans="1:67" x14ac:dyDescent="0.2">
      <c r="A79" s="213"/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214"/>
      <c r="O79" s="208" t="s">
        <v>68</v>
      </c>
      <c r="P79" s="209"/>
      <c r="Q79" s="209"/>
      <c r="R79" s="209"/>
      <c r="S79" s="209"/>
      <c r="T79" s="209"/>
      <c r="U79" s="210"/>
      <c r="V79" s="37" t="s">
        <v>67</v>
      </c>
      <c r="W79" s="194">
        <f>IFERROR(SUM(W77:W78),"0")</f>
        <v>126</v>
      </c>
      <c r="X79" s="194">
        <f>IFERROR(SUM(X77:X78),"0")</f>
        <v>126</v>
      </c>
      <c r="Y79" s="194">
        <f>IFERROR(IF(Y77="",0,Y77),"0")+IFERROR(IF(Y78="",0,Y78),"0")</f>
        <v>2.2528800000000002</v>
      </c>
      <c r="Z79" s="195"/>
      <c r="AA79" s="195"/>
    </row>
    <row r="80" spans="1:67" x14ac:dyDescent="0.2">
      <c r="A80" s="197"/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214"/>
      <c r="O80" s="208" t="s">
        <v>68</v>
      </c>
      <c r="P80" s="209"/>
      <c r="Q80" s="209"/>
      <c r="R80" s="209"/>
      <c r="S80" s="209"/>
      <c r="T80" s="209"/>
      <c r="U80" s="210"/>
      <c r="V80" s="37" t="s">
        <v>69</v>
      </c>
      <c r="W80" s="194">
        <f>IFERROR(SUMPRODUCT(W77:W78*H77:H78),"0")</f>
        <v>453.6</v>
      </c>
      <c r="X80" s="194">
        <f>IFERROR(SUMPRODUCT(X77:X78*H77:H78),"0")</f>
        <v>453.6</v>
      </c>
      <c r="Y80" s="37"/>
      <c r="Z80" s="195"/>
      <c r="AA80" s="195"/>
    </row>
    <row r="81" spans="1:67" ht="16.5" hidden="1" customHeight="1" x14ac:dyDescent="0.25">
      <c r="A81" s="234" t="s">
        <v>141</v>
      </c>
      <c r="B81" s="197"/>
      <c r="C81" s="197"/>
      <c r="D81" s="197"/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87"/>
      <c r="AA81" s="187"/>
    </row>
    <row r="82" spans="1:67" ht="14.25" hidden="1" customHeight="1" x14ac:dyDescent="0.25">
      <c r="A82" s="196" t="s">
        <v>130</v>
      </c>
      <c r="B82" s="197"/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88"/>
      <c r="AA82" s="188"/>
    </row>
    <row r="83" spans="1:67" ht="27" hidden="1" customHeight="1" x14ac:dyDescent="0.25">
      <c r="A83" s="54" t="s">
        <v>142</v>
      </c>
      <c r="B83" s="54" t="s">
        <v>143</v>
      </c>
      <c r="C83" s="31">
        <v>4301135285</v>
      </c>
      <c r="D83" s="201">
        <v>4607111036407</v>
      </c>
      <c r="E83" s="200"/>
      <c r="F83" s="191">
        <v>0.3</v>
      </c>
      <c r="G83" s="32">
        <v>14</v>
      </c>
      <c r="H83" s="191">
        <v>4.2</v>
      </c>
      <c r="I83" s="191">
        <v>4.5292000000000003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199"/>
      <c r="Q83" s="199"/>
      <c r="R83" s="199"/>
      <c r="S83" s="200"/>
      <c r="T83" s="34"/>
      <c r="U83" s="34"/>
      <c r="V83" s="35" t="s">
        <v>67</v>
      </c>
      <c r="W83" s="192">
        <v>0</v>
      </c>
      <c r="X83" s="193">
        <f t="shared" ref="X83:X88" si="12">IFERROR(IF(W83="","",W83),"")</f>
        <v>0</v>
      </c>
      <c r="Y83" s="36">
        <f t="shared" ref="Y83:Y88" si="13">IFERROR(IF(W83="","",W83*0.01788),"")</f>
        <v>0</v>
      </c>
      <c r="Z83" s="56"/>
      <c r="AA83" s="57"/>
      <c r="AE83" s="67"/>
      <c r="BB83" s="96" t="s">
        <v>76</v>
      </c>
      <c r="BL83" s="67">
        <f t="shared" ref="BL83:BL88" si="14">IFERROR(W83*I83,"0")</f>
        <v>0</v>
      </c>
      <c r="BM83" s="67">
        <f t="shared" ref="BM83:BM88" si="15">IFERROR(X83*I83,"0")</f>
        <v>0</v>
      </c>
      <c r="BN83" s="67">
        <f t="shared" ref="BN83:BN88" si="16">IFERROR(W83/J83,"0")</f>
        <v>0</v>
      </c>
      <c r="BO83" s="67">
        <f t="shared" ref="BO83:BO88" si="17">IFERROR(X83/J83,"0")</f>
        <v>0</v>
      </c>
    </row>
    <row r="84" spans="1:67" ht="27" customHeight="1" x14ac:dyDescent="0.25">
      <c r="A84" s="54" t="s">
        <v>144</v>
      </c>
      <c r="B84" s="54" t="s">
        <v>145</v>
      </c>
      <c r="C84" s="31">
        <v>4301135286</v>
      </c>
      <c r="D84" s="201">
        <v>4607111033628</v>
      </c>
      <c r="E84" s="200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199"/>
      <c r="Q84" s="199"/>
      <c r="R84" s="199"/>
      <c r="S84" s="200"/>
      <c r="T84" s="34"/>
      <c r="U84" s="34"/>
      <c r="V84" s="35" t="s">
        <v>67</v>
      </c>
      <c r="W84" s="192">
        <v>56</v>
      </c>
      <c r="X84" s="193">
        <f t="shared" si="12"/>
        <v>56</v>
      </c>
      <c r="Y84" s="36">
        <f t="shared" si="13"/>
        <v>1.0012799999999999</v>
      </c>
      <c r="Z84" s="56"/>
      <c r="AA84" s="57"/>
      <c r="AE84" s="67"/>
      <c r="BB84" s="97" t="s">
        <v>76</v>
      </c>
      <c r="BL84" s="67">
        <f t="shared" si="14"/>
        <v>241.00160000000002</v>
      </c>
      <c r="BM84" s="67">
        <f t="shared" si="15"/>
        <v>241.00160000000002</v>
      </c>
      <c r="BN84" s="67">
        <f t="shared" si="16"/>
        <v>0.8</v>
      </c>
      <c r="BO84" s="67">
        <f t="shared" si="17"/>
        <v>0.8</v>
      </c>
    </row>
    <row r="85" spans="1:67" ht="27" customHeight="1" x14ac:dyDescent="0.25">
      <c r="A85" s="54" t="s">
        <v>146</v>
      </c>
      <c r="B85" s="54" t="s">
        <v>147</v>
      </c>
      <c r="C85" s="31">
        <v>4301135292</v>
      </c>
      <c r="D85" s="201">
        <v>4607111033451</v>
      </c>
      <c r="E85" s="200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199"/>
      <c r="Q85" s="199"/>
      <c r="R85" s="199"/>
      <c r="S85" s="200"/>
      <c r="T85" s="34"/>
      <c r="U85" s="34"/>
      <c r="V85" s="35" t="s">
        <v>67</v>
      </c>
      <c r="W85" s="192">
        <v>70</v>
      </c>
      <c r="X85" s="193">
        <f t="shared" si="12"/>
        <v>70</v>
      </c>
      <c r="Y85" s="36">
        <f t="shared" si="13"/>
        <v>1.2516</v>
      </c>
      <c r="Z85" s="56"/>
      <c r="AA85" s="57"/>
      <c r="AE85" s="67"/>
      <c r="BB85" s="98" t="s">
        <v>76</v>
      </c>
      <c r="BL85" s="67">
        <f t="shared" si="14"/>
        <v>301.25200000000001</v>
      </c>
      <c r="BM85" s="67">
        <f t="shared" si="15"/>
        <v>301.25200000000001</v>
      </c>
      <c r="BN85" s="67">
        <f t="shared" si="16"/>
        <v>1</v>
      </c>
      <c r="BO85" s="67">
        <f t="shared" si="17"/>
        <v>1</v>
      </c>
    </row>
    <row r="86" spans="1:67" ht="27" customHeight="1" x14ac:dyDescent="0.25">
      <c r="A86" s="54" t="s">
        <v>148</v>
      </c>
      <c r="B86" s="54" t="s">
        <v>149</v>
      </c>
      <c r="C86" s="31">
        <v>4301135295</v>
      </c>
      <c r="D86" s="201">
        <v>4607111035141</v>
      </c>
      <c r="E86" s="200"/>
      <c r="F86" s="191">
        <v>0.3</v>
      </c>
      <c r="G86" s="32">
        <v>12</v>
      </c>
      <c r="H86" s="191">
        <v>3.6</v>
      </c>
      <c r="I86" s="191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6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199"/>
      <c r="Q86" s="199"/>
      <c r="R86" s="199"/>
      <c r="S86" s="200"/>
      <c r="T86" s="34"/>
      <c r="U86" s="34"/>
      <c r="V86" s="35" t="s">
        <v>67</v>
      </c>
      <c r="W86" s="192">
        <v>126</v>
      </c>
      <c r="X86" s="193">
        <f t="shared" si="12"/>
        <v>126</v>
      </c>
      <c r="Y86" s="36">
        <f t="shared" si="13"/>
        <v>2.2528800000000002</v>
      </c>
      <c r="Z86" s="56"/>
      <c r="AA86" s="57"/>
      <c r="AE86" s="67"/>
      <c r="BB86" s="99" t="s">
        <v>76</v>
      </c>
      <c r="BL86" s="67">
        <f t="shared" si="14"/>
        <v>542.25360000000001</v>
      </c>
      <c r="BM86" s="67">
        <f t="shared" si="15"/>
        <v>542.25360000000001</v>
      </c>
      <c r="BN86" s="67">
        <f t="shared" si="16"/>
        <v>1.8</v>
      </c>
      <c r="BO86" s="67">
        <f t="shared" si="17"/>
        <v>1.8</v>
      </c>
    </row>
    <row r="87" spans="1:67" ht="27" hidden="1" customHeight="1" x14ac:dyDescent="0.25">
      <c r="A87" s="54" t="s">
        <v>150</v>
      </c>
      <c r="B87" s="54" t="s">
        <v>151</v>
      </c>
      <c r="C87" s="31">
        <v>4301135290</v>
      </c>
      <c r="D87" s="201">
        <v>4607111035028</v>
      </c>
      <c r="E87" s="200"/>
      <c r="F87" s="191">
        <v>0.48</v>
      </c>
      <c r="G87" s="32">
        <v>8</v>
      </c>
      <c r="H87" s="191">
        <v>3.84</v>
      </c>
      <c r="I87" s="191">
        <v>4.4488000000000003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26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199"/>
      <c r="Q87" s="199"/>
      <c r="R87" s="199"/>
      <c r="S87" s="200"/>
      <c r="T87" s="34"/>
      <c r="U87" s="34"/>
      <c r="V87" s="35" t="s">
        <v>67</v>
      </c>
      <c r="W87" s="192">
        <v>0</v>
      </c>
      <c r="X87" s="193">
        <f t="shared" si="12"/>
        <v>0</v>
      </c>
      <c r="Y87" s="36">
        <f t="shared" si="13"/>
        <v>0</v>
      </c>
      <c r="Z87" s="56"/>
      <c r="AA87" s="57"/>
      <c r="AE87" s="67"/>
      <c r="BB87" s="100" t="s">
        <v>76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hidden="1" customHeight="1" x14ac:dyDescent="0.25">
      <c r="A88" s="54" t="s">
        <v>152</v>
      </c>
      <c r="B88" s="54" t="s">
        <v>153</v>
      </c>
      <c r="C88" s="31">
        <v>4301135296</v>
      </c>
      <c r="D88" s="201">
        <v>4607111033444</v>
      </c>
      <c r="E88" s="200"/>
      <c r="F88" s="191">
        <v>0.3</v>
      </c>
      <c r="G88" s="32">
        <v>12</v>
      </c>
      <c r="H88" s="191">
        <v>3.6</v>
      </c>
      <c r="I88" s="191">
        <v>4.3036000000000003</v>
      </c>
      <c r="J88" s="32">
        <v>70</v>
      </c>
      <c r="K88" s="32" t="s">
        <v>75</v>
      </c>
      <c r="L88" s="33" t="s">
        <v>66</v>
      </c>
      <c r="M88" s="33"/>
      <c r="N88" s="32">
        <v>180</v>
      </c>
      <c r="O88" s="30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199"/>
      <c r="Q88" s="199"/>
      <c r="R88" s="199"/>
      <c r="S88" s="200"/>
      <c r="T88" s="34"/>
      <c r="U88" s="34"/>
      <c r="V88" s="35" t="s">
        <v>67</v>
      </c>
      <c r="W88" s="192">
        <v>0</v>
      </c>
      <c r="X88" s="193">
        <f t="shared" si="12"/>
        <v>0</v>
      </c>
      <c r="Y88" s="36">
        <f t="shared" si="13"/>
        <v>0</v>
      </c>
      <c r="Z88" s="56"/>
      <c r="AA88" s="57"/>
      <c r="AE88" s="67"/>
      <c r="BB88" s="101" t="s">
        <v>76</v>
      </c>
      <c r="BL88" s="67">
        <f t="shared" si="14"/>
        <v>0</v>
      </c>
      <c r="BM88" s="67">
        <f t="shared" si="15"/>
        <v>0</v>
      </c>
      <c r="BN88" s="67">
        <f t="shared" si="16"/>
        <v>0</v>
      </c>
      <c r="BO88" s="67">
        <f t="shared" si="17"/>
        <v>0</v>
      </c>
    </row>
    <row r="89" spans="1:67" x14ac:dyDescent="0.2">
      <c r="A89" s="213"/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214"/>
      <c r="O89" s="208" t="s">
        <v>68</v>
      </c>
      <c r="P89" s="209"/>
      <c r="Q89" s="209"/>
      <c r="R89" s="209"/>
      <c r="S89" s="209"/>
      <c r="T89" s="209"/>
      <c r="U89" s="210"/>
      <c r="V89" s="37" t="s">
        <v>67</v>
      </c>
      <c r="W89" s="194">
        <f>IFERROR(SUM(W83:W88),"0")</f>
        <v>252</v>
      </c>
      <c r="X89" s="194">
        <f>IFERROR(SUM(X83:X88),"0")</f>
        <v>252</v>
      </c>
      <c r="Y89" s="194">
        <f>IFERROR(IF(Y83="",0,Y83),"0")+IFERROR(IF(Y84="",0,Y84),"0")+IFERROR(IF(Y85="",0,Y85),"0")+IFERROR(IF(Y86="",0,Y86),"0")+IFERROR(IF(Y87="",0,Y87),"0")+IFERROR(IF(Y88="",0,Y88),"0")</f>
        <v>4.5057600000000004</v>
      </c>
      <c r="Z89" s="195"/>
      <c r="AA89" s="195"/>
    </row>
    <row r="90" spans="1:67" x14ac:dyDescent="0.2">
      <c r="A90" s="197"/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214"/>
      <c r="O90" s="208" t="s">
        <v>68</v>
      </c>
      <c r="P90" s="209"/>
      <c r="Q90" s="209"/>
      <c r="R90" s="209"/>
      <c r="S90" s="209"/>
      <c r="T90" s="209"/>
      <c r="U90" s="210"/>
      <c r="V90" s="37" t="s">
        <v>69</v>
      </c>
      <c r="W90" s="194">
        <f>IFERROR(SUMPRODUCT(W83:W88*H83:H88),"0")</f>
        <v>907.2</v>
      </c>
      <c r="X90" s="194">
        <f>IFERROR(SUMPRODUCT(X83:X88*H83:H88),"0")</f>
        <v>907.2</v>
      </c>
      <c r="Y90" s="37"/>
      <c r="Z90" s="195"/>
      <c r="AA90" s="195"/>
    </row>
    <row r="91" spans="1:67" ht="16.5" hidden="1" customHeight="1" x14ac:dyDescent="0.25">
      <c r="A91" s="234" t="s">
        <v>154</v>
      </c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87"/>
      <c r="AA91" s="187"/>
    </row>
    <row r="92" spans="1:67" ht="14.25" hidden="1" customHeight="1" x14ac:dyDescent="0.25">
      <c r="A92" s="196" t="s">
        <v>154</v>
      </c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88"/>
      <c r="AA92" s="188"/>
    </row>
    <row r="93" spans="1:67" ht="27" customHeight="1" x14ac:dyDescent="0.25">
      <c r="A93" s="54" t="s">
        <v>155</v>
      </c>
      <c r="B93" s="54" t="s">
        <v>156</v>
      </c>
      <c r="C93" s="31">
        <v>4301136042</v>
      </c>
      <c r="D93" s="201">
        <v>4607025784012</v>
      </c>
      <c r="E93" s="200"/>
      <c r="F93" s="191">
        <v>0.09</v>
      </c>
      <c r="G93" s="32">
        <v>24</v>
      </c>
      <c r="H93" s="191">
        <v>2.16</v>
      </c>
      <c r="I93" s="191">
        <v>2.4912000000000001</v>
      </c>
      <c r="J93" s="32">
        <v>126</v>
      </c>
      <c r="K93" s="32" t="s">
        <v>75</v>
      </c>
      <c r="L93" s="33" t="s">
        <v>66</v>
      </c>
      <c r="M93" s="33"/>
      <c r="N93" s="32">
        <v>180</v>
      </c>
      <c r="O93" s="20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199"/>
      <c r="Q93" s="199"/>
      <c r="R93" s="199"/>
      <c r="S93" s="200"/>
      <c r="T93" s="34"/>
      <c r="U93" s="34"/>
      <c r="V93" s="35" t="s">
        <v>67</v>
      </c>
      <c r="W93" s="192">
        <v>56</v>
      </c>
      <c r="X93" s="193">
        <f>IFERROR(IF(W93="","",W93),"")</f>
        <v>56</v>
      </c>
      <c r="Y93" s="36">
        <f>IFERROR(IF(W93="","",W93*0.00936),"")</f>
        <v>0.52415999999999996</v>
      </c>
      <c r="Z93" s="56"/>
      <c r="AA93" s="57"/>
      <c r="AE93" s="67"/>
      <c r="BB93" s="102" t="s">
        <v>76</v>
      </c>
      <c r="BL93" s="67">
        <f>IFERROR(W93*I93,"0")</f>
        <v>139.50720000000001</v>
      </c>
      <c r="BM93" s="67">
        <f>IFERROR(X93*I93,"0")</f>
        <v>139.50720000000001</v>
      </c>
      <c r="BN93" s="67">
        <f>IFERROR(W93/J93,"0")</f>
        <v>0.44444444444444442</v>
      </c>
      <c r="BO93" s="67">
        <f>IFERROR(X93/J93,"0")</f>
        <v>0.44444444444444442</v>
      </c>
    </row>
    <row r="94" spans="1:67" ht="27" customHeight="1" x14ac:dyDescent="0.25">
      <c r="A94" s="54" t="s">
        <v>157</v>
      </c>
      <c r="B94" s="54" t="s">
        <v>158</v>
      </c>
      <c r="C94" s="31">
        <v>4301136040</v>
      </c>
      <c r="D94" s="201">
        <v>4607025784319</v>
      </c>
      <c r="E94" s="200"/>
      <c r="F94" s="191">
        <v>0.36</v>
      </c>
      <c r="G94" s="32">
        <v>10</v>
      </c>
      <c r="H94" s="191">
        <v>3.6</v>
      </c>
      <c r="I94" s="191">
        <v>4.2439999999999998</v>
      </c>
      <c r="J94" s="32">
        <v>70</v>
      </c>
      <c r="K94" s="32" t="s">
        <v>75</v>
      </c>
      <c r="L94" s="33" t="s">
        <v>66</v>
      </c>
      <c r="M94" s="33"/>
      <c r="N94" s="32">
        <v>180</v>
      </c>
      <c r="O94" s="25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199"/>
      <c r="Q94" s="199"/>
      <c r="R94" s="199"/>
      <c r="S94" s="200"/>
      <c r="T94" s="34"/>
      <c r="U94" s="34"/>
      <c r="V94" s="35" t="s">
        <v>67</v>
      </c>
      <c r="W94" s="192">
        <v>182</v>
      </c>
      <c r="X94" s="193">
        <f>IFERROR(IF(W94="","",W94),"")</f>
        <v>182</v>
      </c>
      <c r="Y94" s="36">
        <f>IFERROR(IF(W94="","",W94*0.01788),"")</f>
        <v>3.2541600000000002</v>
      </c>
      <c r="Z94" s="56"/>
      <c r="AA94" s="57"/>
      <c r="AE94" s="67"/>
      <c r="BB94" s="103" t="s">
        <v>76</v>
      </c>
      <c r="BL94" s="67">
        <f>IFERROR(W94*I94,"0")</f>
        <v>772.4079999999999</v>
      </c>
      <c r="BM94" s="67">
        <f>IFERROR(X94*I94,"0")</f>
        <v>772.4079999999999</v>
      </c>
      <c r="BN94" s="67">
        <f>IFERROR(W94/J94,"0")</f>
        <v>2.6</v>
      </c>
      <c r="BO94" s="67">
        <f>IFERROR(X94/J94,"0")</f>
        <v>2.6</v>
      </c>
    </row>
    <row r="95" spans="1:67" ht="16.5" hidden="1" customHeight="1" x14ac:dyDescent="0.25">
      <c r="A95" s="54" t="s">
        <v>159</v>
      </c>
      <c r="B95" s="54" t="s">
        <v>160</v>
      </c>
      <c r="C95" s="31">
        <v>4301136039</v>
      </c>
      <c r="D95" s="201">
        <v>4607111035370</v>
      </c>
      <c r="E95" s="200"/>
      <c r="F95" s="191">
        <v>0.14000000000000001</v>
      </c>
      <c r="G95" s="32">
        <v>22</v>
      </c>
      <c r="H95" s="191">
        <v>3.08</v>
      </c>
      <c r="I95" s="191">
        <v>3.464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4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199"/>
      <c r="Q95" s="199"/>
      <c r="R95" s="199"/>
      <c r="S95" s="200"/>
      <c r="T95" s="34"/>
      <c r="U95" s="34"/>
      <c r="V95" s="35" t="s">
        <v>67</v>
      </c>
      <c r="W95" s="192">
        <v>0</v>
      </c>
      <c r="X95" s="193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76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13"/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214"/>
      <c r="O96" s="208" t="s">
        <v>68</v>
      </c>
      <c r="P96" s="209"/>
      <c r="Q96" s="209"/>
      <c r="R96" s="209"/>
      <c r="S96" s="209"/>
      <c r="T96" s="209"/>
      <c r="U96" s="210"/>
      <c r="V96" s="37" t="s">
        <v>67</v>
      </c>
      <c r="W96" s="194">
        <f>IFERROR(SUM(W93:W95),"0")</f>
        <v>238</v>
      </c>
      <c r="X96" s="194">
        <f>IFERROR(SUM(X93:X95),"0")</f>
        <v>238</v>
      </c>
      <c r="Y96" s="194">
        <f>IFERROR(IF(Y93="",0,Y93),"0")+IFERROR(IF(Y94="",0,Y94),"0")+IFERROR(IF(Y95="",0,Y95),"0")</f>
        <v>3.7783199999999999</v>
      </c>
      <c r="Z96" s="195"/>
      <c r="AA96" s="195"/>
    </row>
    <row r="97" spans="1:67" x14ac:dyDescent="0.2">
      <c r="A97" s="197"/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214"/>
      <c r="O97" s="208" t="s">
        <v>68</v>
      </c>
      <c r="P97" s="209"/>
      <c r="Q97" s="209"/>
      <c r="R97" s="209"/>
      <c r="S97" s="209"/>
      <c r="T97" s="209"/>
      <c r="U97" s="210"/>
      <c r="V97" s="37" t="s">
        <v>69</v>
      </c>
      <c r="W97" s="194">
        <f>IFERROR(SUMPRODUCT(W93:W95*H93:H95),"0")</f>
        <v>776.16000000000008</v>
      </c>
      <c r="X97" s="194">
        <f>IFERROR(SUMPRODUCT(X93:X95*H93:H95),"0")</f>
        <v>776.16000000000008</v>
      </c>
      <c r="Y97" s="37"/>
      <c r="Z97" s="195"/>
      <c r="AA97" s="195"/>
    </row>
    <row r="98" spans="1:67" ht="16.5" hidden="1" customHeight="1" x14ac:dyDescent="0.25">
      <c r="A98" s="234" t="s">
        <v>161</v>
      </c>
      <c r="B98" s="197"/>
      <c r="C98" s="197"/>
      <c r="D98" s="197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87"/>
      <c r="AA98" s="187"/>
    </row>
    <row r="99" spans="1:67" ht="14.25" hidden="1" customHeight="1" x14ac:dyDescent="0.25">
      <c r="A99" s="196" t="s">
        <v>62</v>
      </c>
      <c r="B99" s="197"/>
      <c r="C99" s="197"/>
      <c r="D99" s="197"/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88"/>
      <c r="AA99" s="188"/>
    </row>
    <row r="100" spans="1:67" ht="27" customHeight="1" x14ac:dyDescent="0.25">
      <c r="A100" s="54" t="s">
        <v>162</v>
      </c>
      <c r="B100" s="54" t="s">
        <v>163</v>
      </c>
      <c r="C100" s="31">
        <v>4301070975</v>
      </c>
      <c r="D100" s="201">
        <v>4607111033970</v>
      </c>
      <c r="E100" s="200"/>
      <c r="F100" s="191">
        <v>0.43</v>
      </c>
      <c r="G100" s="32">
        <v>16</v>
      </c>
      <c r="H100" s="191">
        <v>6.88</v>
      </c>
      <c r="I100" s="191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199"/>
      <c r="Q100" s="199"/>
      <c r="R100" s="199"/>
      <c r="S100" s="200"/>
      <c r="T100" s="34"/>
      <c r="U100" s="34"/>
      <c r="V100" s="35" t="s">
        <v>67</v>
      </c>
      <c r="W100" s="192">
        <v>84</v>
      </c>
      <c r="X100" s="193">
        <f>IFERROR(IF(W100="","",W100),"")</f>
        <v>84</v>
      </c>
      <c r="Y100" s="36">
        <f>IFERROR(IF(W100="","",W100*0.0155),"")</f>
        <v>1.302</v>
      </c>
      <c r="Z100" s="56"/>
      <c r="AA100" s="57"/>
      <c r="AE100" s="67"/>
      <c r="BB100" s="105" t="s">
        <v>1</v>
      </c>
      <c r="BL100" s="67">
        <f>IFERROR(W100*I100,"0")</f>
        <v>604.76639999999998</v>
      </c>
      <c r="BM100" s="67">
        <f>IFERROR(X100*I100,"0")</f>
        <v>604.76639999999998</v>
      </c>
      <c r="BN100" s="67">
        <f>IFERROR(W100/J100,"0")</f>
        <v>1</v>
      </c>
      <c r="BO100" s="67">
        <f>IFERROR(X100/J100,"0")</f>
        <v>1</v>
      </c>
    </row>
    <row r="101" spans="1:67" ht="27" customHeight="1" x14ac:dyDescent="0.25">
      <c r="A101" s="54" t="s">
        <v>164</v>
      </c>
      <c r="B101" s="54" t="s">
        <v>165</v>
      </c>
      <c r="C101" s="31">
        <v>4301070976</v>
      </c>
      <c r="D101" s="201">
        <v>4607111034144</v>
      </c>
      <c r="E101" s="200"/>
      <c r="F101" s="191">
        <v>0.9</v>
      </c>
      <c r="G101" s="32">
        <v>8</v>
      </c>
      <c r="H101" s="191">
        <v>7.2</v>
      </c>
      <c r="I101" s="191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199"/>
      <c r="Q101" s="199"/>
      <c r="R101" s="199"/>
      <c r="S101" s="200"/>
      <c r="T101" s="34"/>
      <c r="U101" s="34"/>
      <c r="V101" s="35" t="s">
        <v>67</v>
      </c>
      <c r="W101" s="192">
        <v>204</v>
      </c>
      <c r="X101" s="193">
        <f>IFERROR(IF(W101="","",W101),"")</f>
        <v>204</v>
      </c>
      <c r="Y101" s="36">
        <f>IFERROR(IF(W101="","",W101*0.0155),"")</f>
        <v>3.1619999999999999</v>
      </c>
      <c r="Z101" s="56"/>
      <c r="AA101" s="57"/>
      <c r="AE101" s="67"/>
      <c r="BB101" s="106" t="s">
        <v>1</v>
      </c>
      <c r="BL101" s="67">
        <f>IFERROR(W101*I101,"0")</f>
        <v>1527.144</v>
      </c>
      <c r="BM101" s="67">
        <f>IFERROR(X101*I101,"0")</f>
        <v>1527.144</v>
      </c>
      <c r="BN101" s="67">
        <f>IFERROR(W101/J101,"0")</f>
        <v>2.4285714285714284</v>
      </c>
      <c r="BO101" s="67">
        <f>IFERROR(X101/J101,"0")</f>
        <v>2.4285714285714284</v>
      </c>
    </row>
    <row r="102" spans="1:67" ht="27" customHeight="1" x14ac:dyDescent="0.25">
      <c r="A102" s="54" t="s">
        <v>166</v>
      </c>
      <c r="B102" s="54" t="s">
        <v>167</v>
      </c>
      <c r="C102" s="31">
        <v>4301070973</v>
      </c>
      <c r="D102" s="201">
        <v>4607111033987</v>
      </c>
      <c r="E102" s="200"/>
      <c r="F102" s="191">
        <v>0.43</v>
      </c>
      <c r="G102" s="32">
        <v>16</v>
      </c>
      <c r="H102" s="191">
        <v>6.88</v>
      </c>
      <c r="I102" s="191">
        <v>7.1996000000000002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199"/>
      <c r="Q102" s="199"/>
      <c r="R102" s="199"/>
      <c r="S102" s="200"/>
      <c r="T102" s="34"/>
      <c r="U102" s="34"/>
      <c r="V102" s="35" t="s">
        <v>67</v>
      </c>
      <c r="W102" s="192">
        <v>84</v>
      </c>
      <c r="X102" s="193">
        <f>IFERROR(IF(W102="","",W102),"")</f>
        <v>84</v>
      </c>
      <c r="Y102" s="36">
        <f>IFERROR(IF(W102="","",W102*0.0155),"")</f>
        <v>1.302</v>
      </c>
      <c r="Z102" s="56"/>
      <c r="AA102" s="57"/>
      <c r="AE102" s="67"/>
      <c r="BB102" s="107" t="s">
        <v>1</v>
      </c>
      <c r="BL102" s="67">
        <f>IFERROR(W102*I102,"0")</f>
        <v>604.76639999999998</v>
      </c>
      <c r="BM102" s="67">
        <f>IFERROR(X102*I102,"0")</f>
        <v>604.76639999999998</v>
      </c>
      <c r="BN102" s="67">
        <f>IFERROR(W102/J102,"0")</f>
        <v>1</v>
      </c>
      <c r="BO102" s="67">
        <f>IFERROR(X102/J102,"0")</f>
        <v>1</v>
      </c>
    </row>
    <row r="103" spans="1:67" ht="27" customHeight="1" x14ac:dyDescent="0.25">
      <c r="A103" s="54" t="s">
        <v>168</v>
      </c>
      <c r="B103" s="54" t="s">
        <v>169</v>
      </c>
      <c r="C103" s="31">
        <v>4301070974</v>
      </c>
      <c r="D103" s="201">
        <v>4607111034151</v>
      </c>
      <c r="E103" s="200"/>
      <c r="F103" s="191">
        <v>0.9</v>
      </c>
      <c r="G103" s="32">
        <v>8</v>
      </c>
      <c r="H103" s="191">
        <v>7.2</v>
      </c>
      <c r="I103" s="191">
        <v>7.4859999999999998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199"/>
      <c r="Q103" s="199"/>
      <c r="R103" s="199"/>
      <c r="S103" s="200"/>
      <c r="T103" s="34"/>
      <c r="U103" s="34"/>
      <c r="V103" s="35" t="s">
        <v>67</v>
      </c>
      <c r="W103" s="192">
        <v>228</v>
      </c>
      <c r="X103" s="193">
        <f>IFERROR(IF(W103="","",W103),"")</f>
        <v>228</v>
      </c>
      <c r="Y103" s="36">
        <f>IFERROR(IF(W103="","",W103*0.0155),"")</f>
        <v>3.5339999999999998</v>
      </c>
      <c r="Z103" s="56"/>
      <c r="AA103" s="57"/>
      <c r="AE103" s="67"/>
      <c r="BB103" s="108" t="s">
        <v>1</v>
      </c>
      <c r="BL103" s="67">
        <f>IFERROR(W103*I103,"0")</f>
        <v>1706.808</v>
      </c>
      <c r="BM103" s="67">
        <f>IFERROR(X103*I103,"0")</f>
        <v>1706.808</v>
      </c>
      <c r="BN103" s="67">
        <f>IFERROR(W103/J103,"0")</f>
        <v>2.7142857142857144</v>
      </c>
      <c r="BO103" s="67">
        <f>IFERROR(X103/J103,"0")</f>
        <v>2.7142857142857144</v>
      </c>
    </row>
    <row r="104" spans="1:67" x14ac:dyDescent="0.2">
      <c r="A104" s="213"/>
      <c r="B104" s="197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214"/>
      <c r="O104" s="208" t="s">
        <v>68</v>
      </c>
      <c r="P104" s="209"/>
      <c r="Q104" s="209"/>
      <c r="R104" s="209"/>
      <c r="S104" s="209"/>
      <c r="T104" s="209"/>
      <c r="U104" s="210"/>
      <c r="V104" s="37" t="s">
        <v>67</v>
      </c>
      <c r="W104" s="194">
        <f>IFERROR(SUM(W100:W103),"0")</f>
        <v>600</v>
      </c>
      <c r="X104" s="194">
        <f>IFERROR(SUM(X100:X103),"0")</f>
        <v>600</v>
      </c>
      <c r="Y104" s="194">
        <f>IFERROR(IF(Y100="",0,Y100),"0")+IFERROR(IF(Y101="",0,Y101),"0")+IFERROR(IF(Y102="",0,Y102),"0")+IFERROR(IF(Y103="",0,Y103),"0")</f>
        <v>9.3000000000000007</v>
      </c>
      <c r="Z104" s="195"/>
      <c r="AA104" s="195"/>
    </row>
    <row r="105" spans="1:67" x14ac:dyDescent="0.2">
      <c r="A105" s="197"/>
      <c r="B105" s="197"/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214"/>
      <c r="O105" s="208" t="s">
        <v>68</v>
      </c>
      <c r="P105" s="209"/>
      <c r="Q105" s="209"/>
      <c r="R105" s="209"/>
      <c r="S105" s="209"/>
      <c r="T105" s="209"/>
      <c r="U105" s="210"/>
      <c r="V105" s="37" t="s">
        <v>69</v>
      </c>
      <c r="W105" s="194">
        <f>IFERROR(SUMPRODUCT(W100:W103*H100:H103),"0")</f>
        <v>4266.24</v>
      </c>
      <c r="X105" s="194">
        <f>IFERROR(SUMPRODUCT(X100:X103*H100:H103),"0")</f>
        <v>4266.24</v>
      </c>
      <c r="Y105" s="37"/>
      <c r="Z105" s="195"/>
      <c r="AA105" s="195"/>
    </row>
    <row r="106" spans="1:67" ht="16.5" hidden="1" customHeight="1" x14ac:dyDescent="0.25">
      <c r="A106" s="234" t="s">
        <v>170</v>
      </c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87"/>
      <c r="AA106" s="187"/>
    </row>
    <row r="107" spans="1:67" ht="14.25" hidden="1" customHeight="1" x14ac:dyDescent="0.25">
      <c r="A107" s="196" t="s">
        <v>130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88"/>
      <c r="AA107" s="188"/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201">
        <v>4607111034014</v>
      </c>
      <c r="E108" s="200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0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9"/>
      <c r="Q108" s="199"/>
      <c r="R108" s="199"/>
      <c r="S108" s="200"/>
      <c r="T108" s="34"/>
      <c r="U108" s="34"/>
      <c r="V108" s="35" t="s">
        <v>67</v>
      </c>
      <c r="W108" s="192">
        <v>84</v>
      </c>
      <c r="X108" s="193">
        <f>IFERROR(IF(W108="","",W108),"")</f>
        <v>84</v>
      </c>
      <c r="Y108" s="36">
        <f>IFERROR(IF(W108="","",W108*0.01788),"")</f>
        <v>1.5019199999999999</v>
      </c>
      <c r="Z108" s="56"/>
      <c r="AA108" s="57"/>
      <c r="AE108" s="67"/>
      <c r="BB108" s="109" t="s">
        <v>76</v>
      </c>
      <c r="BL108" s="67">
        <f>IFERROR(W108*I108,"0")</f>
        <v>311.10239999999999</v>
      </c>
      <c r="BM108" s="67">
        <f>IFERROR(X108*I108,"0")</f>
        <v>311.10239999999999</v>
      </c>
      <c r="BN108" s="67">
        <f>IFERROR(W108/J108,"0")</f>
        <v>1.2</v>
      </c>
      <c r="BO108" s="67">
        <f>IFERROR(X108/J108,"0")</f>
        <v>1.2</v>
      </c>
    </row>
    <row r="109" spans="1:67" ht="27" customHeight="1" x14ac:dyDescent="0.25">
      <c r="A109" s="54" t="s">
        <v>173</v>
      </c>
      <c r="B109" s="54" t="s">
        <v>174</v>
      </c>
      <c r="C109" s="31">
        <v>4301135299</v>
      </c>
      <c r="D109" s="201">
        <v>4607111033994</v>
      </c>
      <c r="E109" s="200"/>
      <c r="F109" s="191">
        <v>0.25</v>
      </c>
      <c r="G109" s="32">
        <v>12</v>
      </c>
      <c r="H109" s="191">
        <v>3</v>
      </c>
      <c r="I109" s="191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199"/>
      <c r="Q109" s="199"/>
      <c r="R109" s="199"/>
      <c r="S109" s="200"/>
      <c r="T109" s="34"/>
      <c r="U109" s="34"/>
      <c r="V109" s="35" t="s">
        <v>67</v>
      </c>
      <c r="W109" s="192">
        <v>154</v>
      </c>
      <c r="X109" s="193">
        <f>IFERROR(IF(W109="","",W109),"")</f>
        <v>154</v>
      </c>
      <c r="Y109" s="36">
        <f>IFERROR(IF(W109="","",W109*0.01788),"")</f>
        <v>2.75352</v>
      </c>
      <c r="Z109" s="56"/>
      <c r="AA109" s="57"/>
      <c r="AE109" s="67"/>
      <c r="BB109" s="110" t="s">
        <v>76</v>
      </c>
      <c r="BL109" s="67">
        <f>IFERROR(W109*I109,"0")</f>
        <v>570.35439999999994</v>
      </c>
      <c r="BM109" s="67">
        <f>IFERROR(X109*I109,"0")</f>
        <v>570.35439999999994</v>
      </c>
      <c r="BN109" s="67">
        <f>IFERROR(W109/J109,"0")</f>
        <v>2.2000000000000002</v>
      </c>
      <c r="BO109" s="67">
        <f>IFERROR(X109/J109,"0")</f>
        <v>2.2000000000000002</v>
      </c>
    </row>
    <row r="110" spans="1:67" x14ac:dyDescent="0.2">
      <c r="A110" s="213"/>
      <c r="B110" s="197"/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214"/>
      <c r="O110" s="208" t="s">
        <v>68</v>
      </c>
      <c r="P110" s="209"/>
      <c r="Q110" s="209"/>
      <c r="R110" s="209"/>
      <c r="S110" s="209"/>
      <c r="T110" s="209"/>
      <c r="U110" s="210"/>
      <c r="V110" s="37" t="s">
        <v>67</v>
      </c>
      <c r="W110" s="194">
        <f>IFERROR(SUM(W108:W109),"0")</f>
        <v>238</v>
      </c>
      <c r="X110" s="194">
        <f>IFERROR(SUM(X108:X109),"0")</f>
        <v>238</v>
      </c>
      <c r="Y110" s="194">
        <f>IFERROR(IF(Y108="",0,Y108),"0")+IFERROR(IF(Y109="",0,Y109),"0")</f>
        <v>4.2554400000000001</v>
      </c>
      <c r="Z110" s="195"/>
      <c r="AA110" s="195"/>
    </row>
    <row r="111" spans="1:67" x14ac:dyDescent="0.2">
      <c r="A111" s="197"/>
      <c r="B111" s="197"/>
      <c r="C111" s="19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214"/>
      <c r="O111" s="208" t="s">
        <v>68</v>
      </c>
      <c r="P111" s="209"/>
      <c r="Q111" s="209"/>
      <c r="R111" s="209"/>
      <c r="S111" s="209"/>
      <c r="T111" s="209"/>
      <c r="U111" s="210"/>
      <c r="V111" s="37" t="s">
        <v>69</v>
      </c>
      <c r="W111" s="194">
        <f>IFERROR(SUMPRODUCT(W108:W109*H108:H109),"0")</f>
        <v>714</v>
      </c>
      <c r="X111" s="194">
        <f>IFERROR(SUMPRODUCT(X108:X109*H108:H109),"0")</f>
        <v>714</v>
      </c>
      <c r="Y111" s="37"/>
      <c r="Z111" s="195"/>
      <c r="AA111" s="195"/>
    </row>
    <row r="112" spans="1:67" ht="16.5" hidden="1" customHeight="1" x14ac:dyDescent="0.25">
      <c r="A112" s="234" t="s">
        <v>175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87"/>
      <c r="AA112" s="187"/>
    </row>
    <row r="113" spans="1:67" ht="14.25" hidden="1" customHeight="1" x14ac:dyDescent="0.25">
      <c r="A113" s="196" t="s">
        <v>130</v>
      </c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88"/>
      <c r="AA113" s="188"/>
    </row>
    <row r="114" spans="1:67" ht="27" hidden="1" customHeight="1" x14ac:dyDescent="0.25">
      <c r="A114" s="54" t="s">
        <v>176</v>
      </c>
      <c r="B114" s="54" t="s">
        <v>177</v>
      </c>
      <c r="C114" s="31">
        <v>4301135311</v>
      </c>
      <c r="D114" s="201">
        <v>4607111039095</v>
      </c>
      <c r="E114" s="200"/>
      <c r="F114" s="191">
        <v>0.25</v>
      </c>
      <c r="G114" s="32">
        <v>12</v>
      </c>
      <c r="H114" s="191">
        <v>3</v>
      </c>
      <c r="I114" s="191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1" t="s">
        <v>178</v>
      </c>
      <c r="P114" s="199"/>
      <c r="Q114" s="199"/>
      <c r="R114" s="199"/>
      <c r="S114" s="200"/>
      <c r="T114" s="34"/>
      <c r="U114" s="34"/>
      <c r="V114" s="35" t="s">
        <v>67</v>
      </c>
      <c r="W114" s="192">
        <v>0</v>
      </c>
      <c r="X114" s="193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76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customHeight="1" x14ac:dyDescent="0.25">
      <c r="A115" s="54" t="s">
        <v>179</v>
      </c>
      <c r="B115" s="54" t="s">
        <v>180</v>
      </c>
      <c r="C115" s="31">
        <v>4301135282</v>
      </c>
      <c r="D115" s="201">
        <v>4607111034199</v>
      </c>
      <c r="E115" s="200"/>
      <c r="F115" s="191">
        <v>0.25</v>
      </c>
      <c r="G115" s="32">
        <v>12</v>
      </c>
      <c r="H115" s="191">
        <v>3</v>
      </c>
      <c r="I115" s="191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9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9"/>
      <c r="Q115" s="199"/>
      <c r="R115" s="199"/>
      <c r="S115" s="200"/>
      <c r="T115" s="34"/>
      <c r="U115" s="34"/>
      <c r="V115" s="35" t="s">
        <v>67</v>
      </c>
      <c r="W115" s="192">
        <v>98</v>
      </c>
      <c r="X115" s="193">
        <f>IFERROR(IF(W115="","",W115),"")</f>
        <v>98</v>
      </c>
      <c r="Y115" s="36">
        <f>IFERROR(IF(W115="","",W115*0.01788),"")</f>
        <v>1.75224</v>
      </c>
      <c r="Z115" s="56"/>
      <c r="AA115" s="57"/>
      <c r="AE115" s="67"/>
      <c r="BB115" s="112" t="s">
        <v>76</v>
      </c>
      <c r="BL115" s="67">
        <f>IFERROR(W115*I115,"0")</f>
        <v>362.95279999999997</v>
      </c>
      <c r="BM115" s="67">
        <f>IFERROR(X115*I115,"0")</f>
        <v>362.95279999999997</v>
      </c>
      <c r="BN115" s="67">
        <f>IFERROR(W115/J115,"0")</f>
        <v>1.4</v>
      </c>
      <c r="BO115" s="67">
        <f>IFERROR(X115/J115,"0")</f>
        <v>1.4</v>
      </c>
    </row>
    <row r="116" spans="1:67" x14ac:dyDescent="0.2">
      <c r="A116" s="213"/>
      <c r="B116" s="197"/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214"/>
      <c r="O116" s="208" t="s">
        <v>68</v>
      </c>
      <c r="P116" s="209"/>
      <c r="Q116" s="209"/>
      <c r="R116" s="209"/>
      <c r="S116" s="209"/>
      <c r="T116" s="209"/>
      <c r="U116" s="210"/>
      <c r="V116" s="37" t="s">
        <v>67</v>
      </c>
      <c r="W116" s="194">
        <f>IFERROR(SUM(W114:W115),"0")</f>
        <v>98</v>
      </c>
      <c r="X116" s="194">
        <f>IFERROR(SUM(X114:X115),"0")</f>
        <v>98</v>
      </c>
      <c r="Y116" s="194">
        <f>IFERROR(IF(Y114="",0,Y114),"0")+IFERROR(IF(Y115="",0,Y115),"0")</f>
        <v>1.75224</v>
      </c>
      <c r="Z116" s="195"/>
      <c r="AA116" s="195"/>
    </row>
    <row r="117" spans="1:67" x14ac:dyDescent="0.2">
      <c r="A117" s="197"/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214"/>
      <c r="O117" s="208" t="s">
        <v>68</v>
      </c>
      <c r="P117" s="209"/>
      <c r="Q117" s="209"/>
      <c r="R117" s="209"/>
      <c r="S117" s="209"/>
      <c r="T117" s="209"/>
      <c r="U117" s="210"/>
      <c r="V117" s="37" t="s">
        <v>69</v>
      </c>
      <c r="W117" s="194">
        <f>IFERROR(SUMPRODUCT(W114:W115*H114:H115),"0")</f>
        <v>294</v>
      </c>
      <c r="X117" s="194">
        <f>IFERROR(SUMPRODUCT(X114:X115*H114:H115),"0")</f>
        <v>294</v>
      </c>
      <c r="Y117" s="37"/>
      <c r="Z117" s="195"/>
      <c r="AA117" s="195"/>
    </row>
    <row r="118" spans="1:67" ht="16.5" hidden="1" customHeight="1" x14ac:dyDescent="0.25">
      <c r="A118" s="234" t="s">
        <v>181</v>
      </c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87"/>
      <c r="AA118" s="187"/>
    </row>
    <row r="119" spans="1:67" ht="14.25" hidden="1" customHeight="1" x14ac:dyDescent="0.25">
      <c r="A119" s="196" t="s">
        <v>130</v>
      </c>
      <c r="B119" s="197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88"/>
      <c r="AA119" s="188"/>
    </row>
    <row r="120" spans="1:67" ht="27" customHeight="1" x14ac:dyDescent="0.25">
      <c r="A120" s="54" t="s">
        <v>182</v>
      </c>
      <c r="B120" s="54" t="s">
        <v>183</v>
      </c>
      <c r="C120" s="31">
        <v>4301135275</v>
      </c>
      <c r="D120" s="201">
        <v>4607111034380</v>
      </c>
      <c r="E120" s="200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7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9"/>
      <c r="Q120" s="199"/>
      <c r="R120" s="199"/>
      <c r="S120" s="200"/>
      <c r="T120" s="34"/>
      <c r="U120" s="34"/>
      <c r="V120" s="35" t="s">
        <v>67</v>
      </c>
      <c r="W120" s="192">
        <v>70</v>
      </c>
      <c r="X120" s="193">
        <f>IFERROR(IF(W120="","",W120),"")</f>
        <v>70</v>
      </c>
      <c r="Y120" s="36">
        <f>IFERROR(IF(W120="","",W120*0.01788),"")</f>
        <v>1.2516</v>
      </c>
      <c r="Z120" s="56"/>
      <c r="AA120" s="57"/>
      <c r="AE120" s="67"/>
      <c r="BB120" s="113" t="s">
        <v>76</v>
      </c>
      <c r="BL120" s="67">
        <f>IFERROR(W120*I120,"0")</f>
        <v>229.6</v>
      </c>
      <c r="BM120" s="67">
        <f>IFERROR(X120*I120,"0")</f>
        <v>229.6</v>
      </c>
      <c r="BN120" s="67">
        <f>IFERROR(W120/J120,"0")</f>
        <v>1</v>
      </c>
      <c r="BO120" s="67">
        <f>IFERROR(X120/J120,"0")</f>
        <v>1</v>
      </c>
    </row>
    <row r="121" spans="1:67" ht="27" hidden="1" customHeight="1" x14ac:dyDescent="0.25">
      <c r="A121" s="54" t="s">
        <v>184</v>
      </c>
      <c r="B121" s="54" t="s">
        <v>185</v>
      </c>
      <c r="C121" s="31">
        <v>4301135170</v>
      </c>
      <c r="D121" s="201">
        <v>4607111034380</v>
      </c>
      <c r="E121" s="200"/>
      <c r="F121" s="191">
        <v>0.25</v>
      </c>
      <c r="G121" s="32">
        <v>6</v>
      </c>
      <c r="H121" s="191">
        <v>1.5</v>
      </c>
      <c r="I121" s="191">
        <v>1.71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259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199"/>
      <c r="Q121" s="199"/>
      <c r="R121" s="199"/>
      <c r="S121" s="200"/>
      <c r="T121" s="34"/>
      <c r="U121" s="34"/>
      <c r="V121" s="35" t="s">
        <v>67</v>
      </c>
      <c r="W121" s="192">
        <v>0</v>
      </c>
      <c r="X121" s="193">
        <f>IFERROR(IF(W121="","",W121),"")</f>
        <v>0</v>
      </c>
      <c r="Y121" s="36">
        <f>IFERROR(IF(W121="","",W121*0.00936),"")</f>
        <v>0</v>
      </c>
      <c r="Z121" s="56"/>
      <c r="AA121" s="57"/>
      <c r="AE121" s="67"/>
      <c r="BB121" s="114" t="s">
        <v>76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hidden="1" customHeight="1" x14ac:dyDescent="0.25">
      <c r="A122" s="54" t="s">
        <v>186</v>
      </c>
      <c r="B122" s="54" t="s">
        <v>187</v>
      </c>
      <c r="C122" s="31">
        <v>4301135277</v>
      </c>
      <c r="D122" s="201">
        <v>4607111034397</v>
      </c>
      <c r="E122" s="200"/>
      <c r="F122" s="191">
        <v>0.25</v>
      </c>
      <c r="G122" s="32">
        <v>12</v>
      </c>
      <c r="H122" s="191">
        <v>3</v>
      </c>
      <c r="I122" s="191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8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199"/>
      <c r="Q122" s="199"/>
      <c r="R122" s="199"/>
      <c r="S122" s="200"/>
      <c r="T122" s="34"/>
      <c r="U122" s="34"/>
      <c r="V122" s="35" t="s">
        <v>67</v>
      </c>
      <c r="W122" s="192">
        <v>0</v>
      </c>
      <c r="X122" s="193">
        <f>IFERROR(IF(W122="","",W122),"")</f>
        <v>0</v>
      </c>
      <c r="Y122" s="36">
        <f>IFERROR(IF(W122="","",W122*0.01788),"")</f>
        <v>0</v>
      </c>
      <c r="Z122" s="56"/>
      <c r="AA122" s="57"/>
      <c r="AE122" s="67"/>
      <c r="BB122" s="115" t="s">
        <v>76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x14ac:dyDescent="0.2">
      <c r="A123" s="213"/>
      <c r="B123" s="197"/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214"/>
      <c r="O123" s="208" t="s">
        <v>68</v>
      </c>
      <c r="P123" s="209"/>
      <c r="Q123" s="209"/>
      <c r="R123" s="209"/>
      <c r="S123" s="209"/>
      <c r="T123" s="209"/>
      <c r="U123" s="210"/>
      <c r="V123" s="37" t="s">
        <v>67</v>
      </c>
      <c r="W123" s="194">
        <f>IFERROR(SUM(W120:W122),"0")</f>
        <v>70</v>
      </c>
      <c r="X123" s="194">
        <f>IFERROR(SUM(X120:X122),"0")</f>
        <v>70</v>
      </c>
      <c r="Y123" s="194">
        <f>IFERROR(IF(Y120="",0,Y120),"0")+IFERROR(IF(Y121="",0,Y121),"0")+IFERROR(IF(Y122="",0,Y122),"0")</f>
        <v>1.2516</v>
      </c>
      <c r="Z123" s="195"/>
      <c r="AA123" s="195"/>
    </row>
    <row r="124" spans="1:67" x14ac:dyDescent="0.2">
      <c r="A124" s="197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214"/>
      <c r="O124" s="208" t="s">
        <v>68</v>
      </c>
      <c r="P124" s="209"/>
      <c r="Q124" s="209"/>
      <c r="R124" s="209"/>
      <c r="S124" s="209"/>
      <c r="T124" s="209"/>
      <c r="U124" s="210"/>
      <c r="V124" s="37" t="s">
        <v>69</v>
      </c>
      <c r="W124" s="194">
        <f>IFERROR(SUMPRODUCT(W120:W122*H120:H122),"0")</f>
        <v>210</v>
      </c>
      <c r="X124" s="194">
        <f>IFERROR(SUMPRODUCT(X120:X122*H120:H122),"0")</f>
        <v>210</v>
      </c>
      <c r="Y124" s="37"/>
      <c r="Z124" s="195"/>
      <c r="AA124" s="195"/>
    </row>
    <row r="125" spans="1:67" ht="16.5" hidden="1" customHeight="1" x14ac:dyDescent="0.25">
      <c r="A125" s="234" t="s">
        <v>188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87"/>
      <c r="AA125" s="187"/>
    </row>
    <row r="126" spans="1:67" ht="14.25" hidden="1" customHeight="1" x14ac:dyDescent="0.25">
      <c r="A126" s="196" t="s">
        <v>130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88"/>
      <c r="AA126" s="188"/>
    </row>
    <row r="127" spans="1:67" ht="27" hidden="1" customHeight="1" x14ac:dyDescent="0.25">
      <c r="A127" s="54" t="s">
        <v>189</v>
      </c>
      <c r="B127" s="54" t="s">
        <v>190</v>
      </c>
      <c r="C127" s="31">
        <v>4301135279</v>
      </c>
      <c r="D127" s="201">
        <v>4607111035806</v>
      </c>
      <c r="E127" s="200"/>
      <c r="F127" s="191">
        <v>0.25</v>
      </c>
      <c r="G127" s="32">
        <v>12</v>
      </c>
      <c r="H127" s="191">
        <v>3</v>
      </c>
      <c r="I127" s="191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9"/>
      <c r="Q127" s="199"/>
      <c r="R127" s="199"/>
      <c r="S127" s="200"/>
      <c r="T127" s="34"/>
      <c r="U127" s="34"/>
      <c r="V127" s="35" t="s">
        <v>67</v>
      </c>
      <c r="W127" s="192">
        <v>0</v>
      </c>
      <c r="X127" s="193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hidden="1" x14ac:dyDescent="0.2">
      <c r="A128" s="213"/>
      <c r="B128" s="197"/>
      <c r="C128" s="197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214"/>
      <c r="O128" s="208" t="s">
        <v>68</v>
      </c>
      <c r="P128" s="209"/>
      <c r="Q128" s="209"/>
      <c r="R128" s="209"/>
      <c r="S128" s="209"/>
      <c r="T128" s="209"/>
      <c r="U128" s="210"/>
      <c r="V128" s="37" t="s">
        <v>67</v>
      </c>
      <c r="W128" s="194">
        <f>IFERROR(SUM(W127:W127),"0")</f>
        <v>0</v>
      </c>
      <c r="X128" s="194">
        <f>IFERROR(SUM(X127:X127),"0")</f>
        <v>0</v>
      </c>
      <c r="Y128" s="194">
        <f>IFERROR(IF(Y127="",0,Y127),"0")</f>
        <v>0</v>
      </c>
      <c r="Z128" s="195"/>
      <c r="AA128" s="195"/>
    </row>
    <row r="129" spans="1:67" hidden="1" x14ac:dyDescent="0.2">
      <c r="A129" s="197"/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214"/>
      <c r="O129" s="208" t="s">
        <v>68</v>
      </c>
      <c r="P129" s="209"/>
      <c r="Q129" s="209"/>
      <c r="R129" s="209"/>
      <c r="S129" s="209"/>
      <c r="T129" s="209"/>
      <c r="U129" s="210"/>
      <c r="V129" s="37" t="s">
        <v>69</v>
      </c>
      <c r="W129" s="194">
        <f>IFERROR(SUMPRODUCT(W127:W127*H127:H127),"0")</f>
        <v>0</v>
      </c>
      <c r="X129" s="194">
        <f>IFERROR(SUMPRODUCT(X127:X127*H127:H127),"0")</f>
        <v>0</v>
      </c>
      <c r="Y129" s="37"/>
      <c r="Z129" s="195"/>
      <c r="AA129" s="195"/>
    </row>
    <row r="130" spans="1:67" ht="16.5" hidden="1" customHeight="1" x14ac:dyDescent="0.25">
      <c r="A130" s="234" t="s">
        <v>191</v>
      </c>
      <c r="B130" s="197"/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87"/>
      <c r="AA130" s="187"/>
    </row>
    <row r="131" spans="1:67" ht="14.25" hidden="1" customHeight="1" x14ac:dyDescent="0.25">
      <c r="A131" s="196" t="s">
        <v>192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88"/>
      <c r="AA131" s="188"/>
    </row>
    <row r="132" spans="1:67" ht="27" hidden="1" customHeight="1" x14ac:dyDescent="0.25">
      <c r="A132" s="54" t="s">
        <v>193</v>
      </c>
      <c r="B132" s="54" t="s">
        <v>194</v>
      </c>
      <c r="C132" s="31">
        <v>4301070768</v>
      </c>
      <c r="D132" s="201">
        <v>4607111035639</v>
      </c>
      <c r="E132" s="200"/>
      <c r="F132" s="191">
        <v>0.2</v>
      </c>
      <c r="G132" s="32">
        <v>12</v>
      </c>
      <c r="H132" s="191">
        <v>2.4</v>
      </c>
      <c r="I132" s="191">
        <v>3.13</v>
      </c>
      <c r="J132" s="32">
        <v>48</v>
      </c>
      <c r="K132" s="32" t="s">
        <v>195</v>
      </c>
      <c r="L132" s="33" t="s">
        <v>66</v>
      </c>
      <c r="M132" s="33"/>
      <c r="N132" s="32">
        <v>180</v>
      </c>
      <c r="O132" s="37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9"/>
      <c r="Q132" s="199"/>
      <c r="R132" s="199"/>
      <c r="S132" s="200"/>
      <c r="T132" s="34"/>
      <c r="U132" s="34"/>
      <c r="V132" s="35" t="s">
        <v>67</v>
      </c>
      <c r="W132" s="192">
        <v>0</v>
      </c>
      <c r="X132" s="193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196</v>
      </c>
      <c r="B133" s="54" t="s">
        <v>197</v>
      </c>
      <c r="C133" s="31">
        <v>4301070797</v>
      </c>
      <c r="D133" s="201">
        <v>4607111035646</v>
      </c>
      <c r="E133" s="200"/>
      <c r="F133" s="191">
        <v>0.2</v>
      </c>
      <c r="G133" s="32">
        <v>8</v>
      </c>
      <c r="H133" s="191">
        <v>1.6</v>
      </c>
      <c r="I133" s="191">
        <v>2.12</v>
      </c>
      <c r="J133" s="32">
        <v>72</v>
      </c>
      <c r="K133" s="32" t="s">
        <v>198</v>
      </c>
      <c r="L133" s="33" t="s">
        <v>66</v>
      </c>
      <c r="M133" s="33"/>
      <c r="N133" s="32">
        <v>180</v>
      </c>
      <c r="O133" s="37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9"/>
      <c r="Q133" s="199"/>
      <c r="R133" s="199"/>
      <c r="S133" s="200"/>
      <c r="T133" s="34"/>
      <c r="U133" s="34"/>
      <c r="V133" s="35" t="s">
        <v>67</v>
      </c>
      <c r="W133" s="192">
        <v>0</v>
      </c>
      <c r="X133" s="193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t="27" hidden="1" customHeight="1" x14ac:dyDescent="0.25">
      <c r="A134" s="54" t="s">
        <v>196</v>
      </c>
      <c r="B134" s="54" t="s">
        <v>199</v>
      </c>
      <c r="C134" s="31">
        <v>4301135540</v>
      </c>
      <c r="D134" s="201">
        <v>4607111035646</v>
      </c>
      <c r="E134" s="200"/>
      <c r="F134" s="191">
        <v>0.2</v>
      </c>
      <c r="G134" s="32">
        <v>8</v>
      </c>
      <c r="H134" s="191">
        <v>1.6</v>
      </c>
      <c r="I134" s="191">
        <v>2.12</v>
      </c>
      <c r="J134" s="32">
        <v>72</v>
      </c>
      <c r="K134" s="32" t="s">
        <v>198</v>
      </c>
      <c r="L134" s="33" t="s">
        <v>66</v>
      </c>
      <c r="M134" s="33"/>
      <c r="N134" s="32">
        <v>180</v>
      </c>
      <c r="O134" s="325" t="s">
        <v>200</v>
      </c>
      <c r="P134" s="199"/>
      <c r="Q134" s="199"/>
      <c r="R134" s="199"/>
      <c r="S134" s="200"/>
      <c r="T134" s="34"/>
      <c r="U134" s="34"/>
      <c r="V134" s="35" t="s">
        <v>67</v>
      </c>
      <c r="W134" s="192">
        <v>0</v>
      </c>
      <c r="X134" s="193">
        <f>IFERROR(IF(W134="","",W134),"")</f>
        <v>0</v>
      </c>
      <c r="Y134" s="36">
        <f>IFERROR(IF(W134="","",W134*0.01157),"")</f>
        <v>0</v>
      </c>
      <c r="Z134" s="56"/>
      <c r="AA134" s="57"/>
      <c r="AE134" s="67"/>
      <c r="BB134" s="119" t="s">
        <v>76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hidden="1" x14ac:dyDescent="0.2">
      <c r="A135" s="213"/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214"/>
      <c r="O135" s="208" t="s">
        <v>68</v>
      </c>
      <c r="P135" s="209"/>
      <c r="Q135" s="209"/>
      <c r="R135" s="209"/>
      <c r="S135" s="209"/>
      <c r="T135" s="209"/>
      <c r="U135" s="210"/>
      <c r="V135" s="37" t="s">
        <v>67</v>
      </c>
      <c r="W135" s="194">
        <f>IFERROR(SUM(W132:W134),"0")</f>
        <v>0</v>
      </c>
      <c r="X135" s="194">
        <f>IFERROR(SUM(X132:X134),"0")</f>
        <v>0</v>
      </c>
      <c r="Y135" s="194">
        <f>IFERROR(IF(Y132="",0,Y132),"0")+IFERROR(IF(Y133="",0,Y133),"0")+IFERROR(IF(Y134="",0,Y134),"0")</f>
        <v>0</v>
      </c>
      <c r="Z135" s="195"/>
      <c r="AA135" s="195"/>
    </row>
    <row r="136" spans="1:67" hidden="1" x14ac:dyDescent="0.2">
      <c r="A136" s="197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214"/>
      <c r="O136" s="208" t="s">
        <v>68</v>
      </c>
      <c r="P136" s="209"/>
      <c r="Q136" s="209"/>
      <c r="R136" s="209"/>
      <c r="S136" s="209"/>
      <c r="T136" s="209"/>
      <c r="U136" s="210"/>
      <c r="V136" s="37" t="s">
        <v>69</v>
      </c>
      <c r="W136" s="194">
        <f>IFERROR(SUMPRODUCT(W132:W134*H132:H134),"0")</f>
        <v>0</v>
      </c>
      <c r="X136" s="194">
        <f>IFERROR(SUMPRODUCT(X132:X134*H132:H134),"0")</f>
        <v>0</v>
      </c>
      <c r="Y136" s="37"/>
      <c r="Z136" s="195"/>
      <c r="AA136" s="195"/>
    </row>
    <row r="137" spans="1:67" ht="16.5" hidden="1" customHeight="1" x14ac:dyDescent="0.25">
      <c r="A137" s="234" t="s">
        <v>201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87"/>
      <c r="AA137" s="187"/>
    </row>
    <row r="138" spans="1:67" ht="14.25" hidden="1" customHeight="1" x14ac:dyDescent="0.25">
      <c r="A138" s="196" t="s">
        <v>130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88"/>
      <c r="AA138" s="188"/>
    </row>
    <row r="139" spans="1:67" ht="27" hidden="1" customHeight="1" x14ac:dyDescent="0.25">
      <c r="A139" s="54" t="s">
        <v>202</v>
      </c>
      <c r="B139" s="54" t="s">
        <v>203</v>
      </c>
      <c r="C139" s="31">
        <v>4301135281</v>
      </c>
      <c r="D139" s="201">
        <v>4607111036568</v>
      </c>
      <c r="E139" s="200"/>
      <c r="F139" s="191">
        <v>0.28000000000000003</v>
      </c>
      <c r="G139" s="32">
        <v>6</v>
      </c>
      <c r="H139" s="191">
        <v>1.68</v>
      </c>
      <c r="I139" s="191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199"/>
      <c r="Q139" s="199"/>
      <c r="R139" s="199"/>
      <c r="S139" s="200"/>
      <c r="T139" s="34"/>
      <c r="U139" s="34"/>
      <c r="V139" s="35" t="s">
        <v>67</v>
      </c>
      <c r="W139" s="192">
        <v>0</v>
      </c>
      <c r="X139" s="193">
        <f>IFERROR(IF(W139="","",W139),"")</f>
        <v>0</v>
      </c>
      <c r="Y139" s="36">
        <f>IFERROR(IF(W139="","",W139*0.00936),"")</f>
        <v>0</v>
      </c>
      <c r="Z139" s="56"/>
      <c r="AA139" s="57"/>
      <c r="AE139" s="67"/>
      <c r="BB139" s="120" t="s">
        <v>76</v>
      </c>
      <c r="BL139" s="67">
        <f>IFERROR(W139*I139,"0")</f>
        <v>0</v>
      </c>
      <c r="BM139" s="67">
        <f>IFERROR(X139*I139,"0")</f>
        <v>0</v>
      </c>
      <c r="BN139" s="67">
        <f>IFERROR(W139/J139,"0")</f>
        <v>0</v>
      </c>
      <c r="BO139" s="67">
        <f>IFERROR(X139/J139,"0")</f>
        <v>0</v>
      </c>
    </row>
    <row r="140" spans="1:67" hidden="1" x14ac:dyDescent="0.2">
      <c r="A140" s="213"/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214"/>
      <c r="O140" s="208" t="s">
        <v>68</v>
      </c>
      <c r="P140" s="209"/>
      <c r="Q140" s="209"/>
      <c r="R140" s="209"/>
      <c r="S140" s="209"/>
      <c r="T140" s="209"/>
      <c r="U140" s="210"/>
      <c r="V140" s="37" t="s">
        <v>67</v>
      </c>
      <c r="W140" s="194">
        <f>IFERROR(SUM(W139:W139),"0")</f>
        <v>0</v>
      </c>
      <c r="X140" s="194">
        <f>IFERROR(SUM(X139:X139),"0")</f>
        <v>0</v>
      </c>
      <c r="Y140" s="194">
        <f>IFERROR(IF(Y139="",0,Y139),"0")</f>
        <v>0</v>
      </c>
      <c r="Z140" s="195"/>
      <c r="AA140" s="195"/>
    </row>
    <row r="141" spans="1:67" hidden="1" x14ac:dyDescent="0.2">
      <c r="A141" s="197"/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214"/>
      <c r="O141" s="208" t="s">
        <v>68</v>
      </c>
      <c r="P141" s="209"/>
      <c r="Q141" s="209"/>
      <c r="R141" s="209"/>
      <c r="S141" s="209"/>
      <c r="T141" s="209"/>
      <c r="U141" s="210"/>
      <c r="V141" s="37" t="s">
        <v>69</v>
      </c>
      <c r="W141" s="194">
        <f>IFERROR(SUMPRODUCT(W139:W139*H139:H139),"0")</f>
        <v>0</v>
      </c>
      <c r="X141" s="194">
        <f>IFERROR(SUMPRODUCT(X139:X139*H139:H139),"0")</f>
        <v>0</v>
      </c>
      <c r="Y141" s="37"/>
      <c r="Z141" s="195"/>
      <c r="AA141" s="195"/>
    </row>
    <row r="142" spans="1:67" ht="27.75" hidden="1" customHeight="1" x14ac:dyDescent="0.2">
      <c r="A142" s="276" t="s">
        <v>204</v>
      </c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  <c r="P142" s="277"/>
      <c r="Q142" s="277"/>
      <c r="R142" s="277"/>
      <c r="S142" s="277"/>
      <c r="T142" s="277"/>
      <c r="U142" s="277"/>
      <c r="V142" s="277"/>
      <c r="W142" s="277"/>
      <c r="X142" s="277"/>
      <c r="Y142" s="277"/>
      <c r="Z142" s="48"/>
      <c r="AA142" s="48"/>
    </row>
    <row r="143" spans="1:67" ht="16.5" hidden="1" customHeight="1" x14ac:dyDescent="0.25">
      <c r="A143" s="234" t="s">
        <v>205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87"/>
      <c r="AA143" s="187"/>
    </row>
    <row r="144" spans="1:67" ht="14.25" hidden="1" customHeight="1" x14ac:dyDescent="0.25">
      <c r="A144" s="196" t="s">
        <v>130</v>
      </c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88"/>
      <c r="AA144" s="188"/>
    </row>
    <row r="145" spans="1:67" ht="16.5" hidden="1" customHeight="1" x14ac:dyDescent="0.25">
      <c r="A145" s="54" t="s">
        <v>206</v>
      </c>
      <c r="B145" s="54" t="s">
        <v>207</v>
      </c>
      <c r="C145" s="31">
        <v>4301135317</v>
      </c>
      <c r="D145" s="201">
        <v>4607111039057</v>
      </c>
      <c r="E145" s="200"/>
      <c r="F145" s="191">
        <v>1.8</v>
      </c>
      <c r="G145" s="32">
        <v>1</v>
      </c>
      <c r="H145" s="191">
        <v>1.8</v>
      </c>
      <c r="I145" s="191">
        <v>1.9</v>
      </c>
      <c r="J145" s="32">
        <v>234</v>
      </c>
      <c r="K145" s="32" t="s">
        <v>126</v>
      </c>
      <c r="L145" s="33" t="s">
        <v>66</v>
      </c>
      <c r="M145" s="33"/>
      <c r="N145" s="32">
        <v>180</v>
      </c>
      <c r="O145" s="273" t="s">
        <v>208</v>
      </c>
      <c r="P145" s="199"/>
      <c r="Q145" s="199"/>
      <c r="R145" s="199"/>
      <c r="S145" s="200"/>
      <c r="T145" s="34"/>
      <c r="U145" s="34"/>
      <c r="V145" s="35" t="s">
        <v>67</v>
      </c>
      <c r="W145" s="192">
        <v>0</v>
      </c>
      <c r="X145" s="193">
        <f>IFERROR(IF(W145="","",W145),"")</f>
        <v>0</v>
      </c>
      <c r="Y145" s="36">
        <f>IFERROR(IF(W145="","",W145*0.00502),"")</f>
        <v>0</v>
      </c>
      <c r="Z145" s="56"/>
      <c r="AA145" s="57"/>
      <c r="AE145" s="67"/>
      <c r="BB145" s="121" t="s">
        <v>76</v>
      </c>
      <c r="BL145" s="67">
        <f>IFERROR(W145*I145,"0")</f>
        <v>0</v>
      </c>
      <c r="BM145" s="67">
        <f>IFERROR(X145*I145,"0")</f>
        <v>0</v>
      </c>
      <c r="BN145" s="67">
        <f>IFERROR(W145/J145,"0")</f>
        <v>0</v>
      </c>
      <c r="BO145" s="67">
        <f>IFERROR(X145/J145,"0")</f>
        <v>0</v>
      </c>
    </row>
    <row r="146" spans="1:67" hidden="1" x14ac:dyDescent="0.2">
      <c r="A146" s="213"/>
      <c r="B146" s="197"/>
      <c r="C146" s="197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214"/>
      <c r="O146" s="208" t="s">
        <v>68</v>
      </c>
      <c r="P146" s="209"/>
      <c r="Q146" s="209"/>
      <c r="R146" s="209"/>
      <c r="S146" s="209"/>
      <c r="T146" s="209"/>
      <c r="U146" s="210"/>
      <c r="V146" s="37" t="s">
        <v>67</v>
      </c>
      <c r="W146" s="194">
        <f>IFERROR(SUM(W145:W145),"0")</f>
        <v>0</v>
      </c>
      <c r="X146" s="194">
        <f>IFERROR(SUM(X145:X145),"0")</f>
        <v>0</v>
      </c>
      <c r="Y146" s="194">
        <f>IFERROR(IF(Y145="",0,Y145),"0")</f>
        <v>0</v>
      </c>
      <c r="Z146" s="195"/>
      <c r="AA146" s="195"/>
    </row>
    <row r="147" spans="1:67" hidden="1" x14ac:dyDescent="0.2">
      <c r="A147" s="197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214"/>
      <c r="O147" s="208" t="s">
        <v>68</v>
      </c>
      <c r="P147" s="209"/>
      <c r="Q147" s="209"/>
      <c r="R147" s="209"/>
      <c r="S147" s="209"/>
      <c r="T147" s="209"/>
      <c r="U147" s="210"/>
      <c r="V147" s="37" t="s">
        <v>69</v>
      </c>
      <c r="W147" s="194">
        <f>IFERROR(SUMPRODUCT(W145:W145*H145:H145),"0")</f>
        <v>0</v>
      </c>
      <c r="X147" s="194">
        <f>IFERROR(SUMPRODUCT(X145:X145*H145:H145),"0")</f>
        <v>0</v>
      </c>
      <c r="Y147" s="37"/>
      <c r="Z147" s="195"/>
      <c r="AA147" s="195"/>
    </row>
    <row r="148" spans="1:67" ht="16.5" hidden="1" customHeight="1" x14ac:dyDescent="0.25">
      <c r="A148" s="234" t="s">
        <v>209</v>
      </c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87"/>
      <c r="AA148" s="187"/>
    </row>
    <row r="149" spans="1:67" ht="14.25" hidden="1" customHeight="1" x14ac:dyDescent="0.25">
      <c r="A149" s="196" t="s">
        <v>192</v>
      </c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88"/>
      <c r="AA149" s="188"/>
    </row>
    <row r="150" spans="1:67" ht="16.5" hidden="1" customHeight="1" x14ac:dyDescent="0.25">
      <c r="A150" s="54" t="s">
        <v>210</v>
      </c>
      <c r="B150" s="54" t="s">
        <v>211</v>
      </c>
      <c r="C150" s="31">
        <v>4301071010</v>
      </c>
      <c r="D150" s="201">
        <v>4607111037701</v>
      </c>
      <c r="E150" s="200"/>
      <c r="F150" s="191">
        <v>5</v>
      </c>
      <c r="G150" s="32">
        <v>1</v>
      </c>
      <c r="H150" s="191">
        <v>5</v>
      </c>
      <c r="I150" s="191">
        <v>5.2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199"/>
      <c r="Q150" s="199"/>
      <c r="R150" s="199"/>
      <c r="S150" s="200"/>
      <c r="T150" s="34"/>
      <c r="U150" s="34"/>
      <c r="V150" s="35" t="s">
        <v>67</v>
      </c>
      <c r="W150" s="192">
        <v>0</v>
      </c>
      <c r="X150" s="193">
        <f>IFERROR(IF(W150="","",W150),"")</f>
        <v>0</v>
      </c>
      <c r="Y150" s="36">
        <f>IFERROR(IF(W150="","",W150*0.00866),"")</f>
        <v>0</v>
      </c>
      <c r="Z150" s="56"/>
      <c r="AA150" s="57"/>
      <c r="AE150" s="67"/>
      <c r="BB150" s="122" t="s">
        <v>76</v>
      </c>
      <c r="BL150" s="67">
        <f>IFERROR(W150*I150,"0")</f>
        <v>0</v>
      </c>
      <c r="BM150" s="67">
        <f>IFERROR(X150*I150,"0")</f>
        <v>0</v>
      </c>
      <c r="BN150" s="67">
        <f>IFERROR(W150/J150,"0")</f>
        <v>0</v>
      </c>
      <c r="BO150" s="67">
        <f>IFERROR(X150/J150,"0")</f>
        <v>0</v>
      </c>
    </row>
    <row r="151" spans="1:67" hidden="1" x14ac:dyDescent="0.2">
      <c r="A151" s="213"/>
      <c r="B151" s="197"/>
      <c r="C151" s="197"/>
      <c r="D151" s="197"/>
      <c r="E151" s="197"/>
      <c r="F151" s="197"/>
      <c r="G151" s="197"/>
      <c r="H151" s="197"/>
      <c r="I151" s="197"/>
      <c r="J151" s="197"/>
      <c r="K151" s="197"/>
      <c r="L151" s="197"/>
      <c r="M151" s="197"/>
      <c r="N151" s="214"/>
      <c r="O151" s="208" t="s">
        <v>68</v>
      </c>
      <c r="P151" s="209"/>
      <c r="Q151" s="209"/>
      <c r="R151" s="209"/>
      <c r="S151" s="209"/>
      <c r="T151" s="209"/>
      <c r="U151" s="210"/>
      <c r="V151" s="37" t="s">
        <v>67</v>
      </c>
      <c r="W151" s="194">
        <f>IFERROR(SUM(W150:W150),"0")</f>
        <v>0</v>
      </c>
      <c r="X151" s="194">
        <f>IFERROR(SUM(X150:X150),"0")</f>
        <v>0</v>
      </c>
      <c r="Y151" s="194">
        <f>IFERROR(IF(Y150="",0,Y150),"0")</f>
        <v>0</v>
      </c>
      <c r="Z151" s="195"/>
      <c r="AA151" s="195"/>
    </row>
    <row r="152" spans="1:67" hidden="1" x14ac:dyDescent="0.2">
      <c r="A152" s="197"/>
      <c r="B152" s="197"/>
      <c r="C152" s="197"/>
      <c r="D152" s="197"/>
      <c r="E152" s="197"/>
      <c r="F152" s="197"/>
      <c r="G152" s="197"/>
      <c r="H152" s="197"/>
      <c r="I152" s="197"/>
      <c r="J152" s="197"/>
      <c r="K152" s="197"/>
      <c r="L152" s="197"/>
      <c r="M152" s="197"/>
      <c r="N152" s="214"/>
      <c r="O152" s="208" t="s">
        <v>68</v>
      </c>
      <c r="P152" s="209"/>
      <c r="Q152" s="209"/>
      <c r="R152" s="209"/>
      <c r="S152" s="209"/>
      <c r="T152" s="209"/>
      <c r="U152" s="210"/>
      <c r="V152" s="37" t="s">
        <v>69</v>
      </c>
      <c r="W152" s="194">
        <f>IFERROR(SUMPRODUCT(W150:W150*H150:H150),"0")</f>
        <v>0</v>
      </c>
      <c r="X152" s="194">
        <f>IFERROR(SUMPRODUCT(X150:X150*H150:H150),"0")</f>
        <v>0</v>
      </c>
      <c r="Y152" s="37"/>
      <c r="Z152" s="195"/>
      <c r="AA152" s="195"/>
    </row>
    <row r="153" spans="1:67" ht="16.5" hidden="1" customHeight="1" x14ac:dyDescent="0.25">
      <c r="A153" s="234" t="s">
        <v>212</v>
      </c>
      <c r="B153" s="197"/>
      <c r="C153" s="197"/>
      <c r="D153" s="19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87"/>
      <c r="AA153" s="187"/>
    </row>
    <row r="154" spans="1:67" ht="14.25" hidden="1" customHeight="1" x14ac:dyDescent="0.25">
      <c r="A154" s="196" t="s">
        <v>62</v>
      </c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88"/>
      <c r="AA154" s="188"/>
    </row>
    <row r="155" spans="1:67" ht="16.5" hidden="1" customHeight="1" x14ac:dyDescent="0.25">
      <c r="A155" s="54" t="s">
        <v>213</v>
      </c>
      <c r="B155" s="54" t="s">
        <v>214</v>
      </c>
      <c r="C155" s="31">
        <v>4301071026</v>
      </c>
      <c r="D155" s="201">
        <v>4607111036384</v>
      </c>
      <c r="E155" s="200"/>
      <c r="F155" s="191">
        <v>1</v>
      </c>
      <c r="G155" s="32">
        <v>5</v>
      </c>
      <c r="H155" s="191">
        <v>5</v>
      </c>
      <c r="I155" s="191">
        <v>5.2530000000000001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57" t="s">
        <v>215</v>
      </c>
      <c r="P155" s="199"/>
      <c r="Q155" s="199"/>
      <c r="R155" s="199"/>
      <c r="S155" s="200"/>
      <c r="T155" s="34"/>
      <c r="U155" s="34"/>
      <c r="V155" s="35" t="s">
        <v>67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16.5" hidden="1" customHeight="1" x14ac:dyDescent="0.25">
      <c r="A156" s="54" t="s">
        <v>216</v>
      </c>
      <c r="B156" s="54" t="s">
        <v>217</v>
      </c>
      <c r="C156" s="31">
        <v>4301070956</v>
      </c>
      <c r="D156" s="201">
        <v>4640242180250</v>
      </c>
      <c r="E156" s="200"/>
      <c r="F156" s="191">
        <v>5</v>
      </c>
      <c r="G156" s="32">
        <v>1</v>
      </c>
      <c r="H156" s="191">
        <v>5</v>
      </c>
      <c r="I156" s="191">
        <v>5.2131999999999996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4" t="s">
        <v>218</v>
      </c>
      <c r="P156" s="199"/>
      <c r="Q156" s="199"/>
      <c r="R156" s="199"/>
      <c r="S156" s="200"/>
      <c r="T156" s="34"/>
      <c r="U156" s="34"/>
      <c r="V156" s="35" t="s">
        <v>67</v>
      </c>
      <c r="W156" s="192">
        <v>0</v>
      </c>
      <c r="X156" s="193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hidden="1" customHeight="1" x14ac:dyDescent="0.25">
      <c r="A157" s="54" t="s">
        <v>219</v>
      </c>
      <c r="B157" s="54" t="s">
        <v>220</v>
      </c>
      <c r="C157" s="31">
        <v>4301071028</v>
      </c>
      <c r="D157" s="201">
        <v>4607111036216</v>
      </c>
      <c r="E157" s="200"/>
      <c r="F157" s="191">
        <v>1</v>
      </c>
      <c r="G157" s="32">
        <v>5</v>
      </c>
      <c r="H157" s="191">
        <v>5</v>
      </c>
      <c r="I157" s="191">
        <v>5.266</v>
      </c>
      <c r="J157" s="32">
        <v>144</v>
      </c>
      <c r="K157" s="32" t="s">
        <v>65</v>
      </c>
      <c r="L157" s="33" t="s">
        <v>66</v>
      </c>
      <c r="M157" s="33"/>
      <c r="N157" s="32">
        <v>180</v>
      </c>
      <c r="O157" s="24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199"/>
      <c r="Q157" s="199"/>
      <c r="R157" s="199"/>
      <c r="S157" s="200"/>
      <c r="T157" s="34"/>
      <c r="U157" s="34"/>
      <c r="V157" s="35" t="s">
        <v>67</v>
      </c>
      <c r="W157" s="192">
        <v>0</v>
      </c>
      <c r="X157" s="193">
        <f>IFERROR(IF(W157="","",W157),"")</f>
        <v>0</v>
      </c>
      <c r="Y157" s="36">
        <f>IFERROR(IF(W157="","",W157*0.00866),"")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t="27" hidden="1" customHeight="1" x14ac:dyDescent="0.25">
      <c r="A158" s="54" t="s">
        <v>221</v>
      </c>
      <c r="B158" s="54" t="s">
        <v>222</v>
      </c>
      <c r="C158" s="31">
        <v>4301071027</v>
      </c>
      <c r="D158" s="201">
        <v>4607111036278</v>
      </c>
      <c r="E158" s="200"/>
      <c r="F158" s="191">
        <v>1</v>
      </c>
      <c r="G158" s="32">
        <v>5</v>
      </c>
      <c r="H158" s="191">
        <v>5</v>
      </c>
      <c r="I158" s="191">
        <v>5.2830000000000004</v>
      </c>
      <c r="J158" s="32">
        <v>84</v>
      </c>
      <c r="K158" s="32" t="s">
        <v>65</v>
      </c>
      <c r="L158" s="33" t="s">
        <v>66</v>
      </c>
      <c r="M158" s="33"/>
      <c r="N158" s="32">
        <v>180</v>
      </c>
      <c r="O158" s="342" t="s">
        <v>223</v>
      </c>
      <c r="P158" s="199"/>
      <c r="Q158" s="199"/>
      <c r="R158" s="199"/>
      <c r="S158" s="200"/>
      <c r="T158" s="34"/>
      <c r="U158" s="34"/>
      <c r="V158" s="35" t="s">
        <v>67</v>
      </c>
      <c r="W158" s="192">
        <v>0</v>
      </c>
      <c r="X158" s="193">
        <f>IFERROR(IF(W158="","",W158),"")</f>
        <v>0</v>
      </c>
      <c r="Y158" s="36">
        <f>IFERROR(IF(W158="","",W158*0.0155),"")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idden="1" x14ac:dyDescent="0.2">
      <c r="A159" s="213"/>
      <c r="B159" s="197"/>
      <c r="C159" s="197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214"/>
      <c r="O159" s="208" t="s">
        <v>68</v>
      </c>
      <c r="P159" s="209"/>
      <c r="Q159" s="209"/>
      <c r="R159" s="209"/>
      <c r="S159" s="209"/>
      <c r="T159" s="209"/>
      <c r="U159" s="210"/>
      <c r="V159" s="37" t="s">
        <v>67</v>
      </c>
      <c r="W159" s="194">
        <f>IFERROR(SUM(W155:W158),"0")</f>
        <v>0</v>
      </c>
      <c r="X159" s="194">
        <f>IFERROR(SUM(X155:X158),"0")</f>
        <v>0</v>
      </c>
      <c r="Y159" s="194">
        <f>IFERROR(IF(Y155="",0,Y155),"0")+IFERROR(IF(Y156="",0,Y156),"0")+IFERROR(IF(Y157="",0,Y157),"0")+IFERROR(IF(Y158="",0,Y158),"0")</f>
        <v>0</v>
      </c>
      <c r="Z159" s="195"/>
      <c r="AA159" s="195"/>
    </row>
    <row r="160" spans="1:67" hidden="1" x14ac:dyDescent="0.2">
      <c r="A160" s="197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214"/>
      <c r="O160" s="208" t="s">
        <v>68</v>
      </c>
      <c r="P160" s="209"/>
      <c r="Q160" s="209"/>
      <c r="R160" s="209"/>
      <c r="S160" s="209"/>
      <c r="T160" s="209"/>
      <c r="U160" s="210"/>
      <c r="V160" s="37" t="s">
        <v>69</v>
      </c>
      <c r="W160" s="194">
        <f>IFERROR(SUMPRODUCT(W155:W158*H155:H158),"0")</f>
        <v>0</v>
      </c>
      <c r="X160" s="194">
        <f>IFERROR(SUMPRODUCT(X155:X158*H155:H158),"0")</f>
        <v>0</v>
      </c>
      <c r="Y160" s="37"/>
      <c r="Z160" s="195"/>
      <c r="AA160" s="195"/>
    </row>
    <row r="161" spans="1:67" ht="14.25" hidden="1" customHeight="1" x14ac:dyDescent="0.25">
      <c r="A161" s="196" t="s">
        <v>224</v>
      </c>
      <c r="B161" s="197"/>
      <c r="C161" s="197"/>
      <c r="D161" s="197"/>
      <c r="E161" s="197"/>
      <c r="F161" s="197"/>
      <c r="G161" s="197"/>
      <c r="H161" s="197"/>
      <c r="I161" s="197"/>
      <c r="J161" s="197"/>
      <c r="K161" s="197"/>
      <c r="L161" s="197"/>
      <c r="M161" s="197"/>
      <c r="N161" s="197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88"/>
      <c r="AA161" s="188"/>
    </row>
    <row r="162" spans="1:67" ht="27" hidden="1" customHeight="1" x14ac:dyDescent="0.25">
      <c r="A162" s="54" t="s">
        <v>225</v>
      </c>
      <c r="B162" s="54" t="s">
        <v>226</v>
      </c>
      <c r="C162" s="31">
        <v>4301080153</v>
      </c>
      <c r="D162" s="201">
        <v>4607111036827</v>
      </c>
      <c r="E162" s="200"/>
      <c r="F162" s="191">
        <v>1</v>
      </c>
      <c r="G162" s="32">
        <v>5</v>
      </c>
      <c r="H162" s="191">
        <v>5</v>
      </c>
      <c r="I162" s="191">
        <v>5.2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199"/>
      <c r="Q162" s="199"/>
      <c r="R162" s="199"/>
      <c r="S162" s="200"/>
      <c r="T162" s="34"/>
      <c r="U162" s="34"/>
      <c r="V162" s="35" t="s">
        <v>67</v>
      </c>
      <c r="W162" s="192">
        <v>0</v>
      </c>
      <c r="X162" s="19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t="27" hidden="1" customHeight="1" x14ac:dyDescent="0.25">
      <c r="A163" s="54" t="s">
        <v>227</v>
      </c>
      <c r="B163" s="54" t="s">
        <v>228</v>
      </c>
      <c r="C163" s="31">
        <v>4301080154</v>
      </c>
      <c r="D163" s="201">
        <v>4607111036834</v>
      </c>
      <c r="E163" s="200"/>
      <c r="F163" s="191">
        <v>1</v>
      </c>
      <c r="G163" s="32">
        <v>5</v>
      </c>
      <c r="H163" s="191">
        <v>5</v>
      </c>
      <c r="I163" s="191">
        <v>5.2530000000000001</v>
      </c>
      <c r="J163" s="32">
        <v>144</v>
      </c>
      <c r="K163" s="32" t="s">
        <v>65</v>
      </c>
      <c r="L163" s="33" t="s">
        <v>66</v>
      </c>
      <c r="M163" s="33"/>
      <c r="N163" s="32">
        <v>90</v>
      </c>
      <c r="O163" s="3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199"/>
      <c r="Q163" s="199"/>
      <c r="R163" s="199"/>
      <c r="S163" s="200"/>
      <c r="T163" s="34"/>
      <c r="U163" s="34"/>
      <c r="V163" s="35" t="s">
        <v>67</v>
      </c>
      <c r="W163" s="192">
        <v>0</v>
      </c>
      <c r="X163" s="193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8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idden="1" x14ac:dyDescent="0.2">
      <c r="A164" s="213"/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214"/>
      <c r="O164" s="208" t="s">
        <v>68</v>
      </c>
      <c r="P164" s="209"/>
      <c r="Q164" s="209"/>
      <c r="R164" s="209"/>
      <c r="S164" s="209"/>
      <c r="T164" s="209"/>
      <c r="U164" s="210"/>
      <c r="V164" s="37" t="s">
        <v>67</v>
      </c>
      <c r="W164" s="194">
        <f>IFERROR(SUM(W162:W163),"0")</f>
        <v>0</v>
      </c>
      <c r="X164" s="194">
        <f>IFERROR(SUM(X162:X163),"0")</f>
        <v>0</v>
      </c>
      <c r="Y164" s="194">
        <f>IFERROR(IF(Y162="",0,Y162),"0")+IFERROR(IF(Y163="",0,Y163),"0")</f>
        <v>0</v>
      </c>
      <c r="Z164" s="195"/>
      <c r="AA164" s="195"/>
    </row>
    <row r="165" spans="1:67" hidden="1" x14ac:dyDescent="0.2">
      <c r="A165" s="197"/>
      <c r="B165" s="197"/>
      <c r="C165" s="197"/>
      <c r="D165" s="197"/>
      <c r="E165" s="197"/>
      <c r="F165" s="197"/>
      <c r="G165" s="197"/>
      <c r="H165" s="197"/>
      <c r="I165" s="197"/>
      <c r="J165" s="197"/>
      <c r="K165" s="197"/>
      <c r="L165" s="197"/>
      <c r="M165" s="197"/>
      <c r="N165" s="214"/>
      <c r="O165" s="208" t="s">
        <v>68</v>
      </c>
      <c r="P165" s="209"/>
      <c r="Q165" s="209"/>
      <c r="R165" s="209"/>
      <c r="S165" s="209"/>
      <c r="T165" s="209"/>
      <c r="U165" s="210"/>
      <c r="V165" s="37" t="s">
        <v>69</v>
      </c>
      <c r="W165" s="194">
        <f>IFERROR(SUMPRODUCT(W162:W163*H162:H163),"0")</f>
        <v>0</v>
      </c>
      <c r="X165" s="194">
        <f>IFERROR(SUMPRODUCT(X162:X163*H162:H163),"0")</f>
        <v>0</v>
      </c>
      <c r="Y165" s="37"/>
      <c r="Z165" s="195"/>
      <c r="AA165" s="195"/>
    </row>
    <row r="166" spans="1:67" ht="27.75" hidden="1" customHeight="1" x14ac:dyDescent="0.2">
      <c r="A166" s="276" t="s">
        <v>229</v>
      </c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48"/>
      <c r="AA166" s="48"/>
    </row>
    <row r="167" spans="1:67" ht="16.5" hidden="1" customHeight="1" x14ac:dyDescent="0.25">
      <c r="A167" s="234" t="s">
        <v>230</v>
      </c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87"/>
      <c r="AA167" s="187"/>
    </row>
    <row r="168" spans="1:67" ht="14.25" hidden="1" customHeight="1" x14ac:dyDescent="0.25">
      <c r="A168" s="196" t="s">
        <v>72</v>
      </c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88"/>
      <c r="AA168" s="188"/>
    </row>
    <row r="169" spans="1:67" ht="16.5" hidden="1" customHeight="1" x14ac:dyDescent="0.25">
      <c r="A169" s="54" t="s">
        <v>231</v>
      </c>
      <c r="B169" s="54" t="s">
        <v>232</v>
      </c>
      <c r="C169" s="31">
        <v>4301132097</v>
      </c>
      <c r="D169" s="201">
        <v>4607111035721</v>
      </c>
      <c r="E169" s="200"/>
      <c r="F169" s="191">
        <v>0.25</v>
      </c>
      <c r="G169" s="32">
        <v>12</v>
      </c>
      <c r="H169" s="191">
        <v>3</v>
      </c>
      <c r="I169" s="191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21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199"/>
      <c r="Q169" s="199"/>
      <c r="R169" s="199"/>
      <c r="S169" s="200"/>
      <c r="T169" s="34"/>
      <c r="U169" s="34"/>
      <c r="V169" s="35" t="s">
        <v>67</v>
      </c>
      <c r="W169" s="192">
        <v>0</v>
      </c>
      <c r="X169" s="193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76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ht="27" customHeight="1" x14ac:dyDescent="0.25">
      <c r="A170" s="54" t="s">
        <v>233</v>
      </c>
      <c r="B170" s="54" t="s">
        <v>234</v>
      </c>
      <c r="C170" s="31">
        <v>4301132100</v>
      </c>
      <c r="D170" s="201">
        <v>4607111035691</v>
      </c>
      <c r="E170" s="200"/>
      <c r="F170" s="191">
        <v>0.25</v>
      </c>
      <c r="G170" s="32">
        <v>12</v>
      </c>
      <c r="H170" s="191">
        <v>3</v>
      </c>
      <c r="I170" s="191">
        <v>3.3879999999999999</v>
      </c>
      <c r="J170" s="32">
        <v>70</v>
      </c>
      <c r="K170" s="32" t="s">
        <v>75</v>
      </c>
      <c r="L170" s="33" t="s">
        <v>66</v>
      </c>
      <c r="M170" s="33"/>
      <c r="N170" s="32">
        <v>365</v>
      </c>
      <c r="O170" s="27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199"/>
      <c r="Q170" s="199"/>
      <c r="R170" s="199"/>
      <c r="S170" s="200"/>
      <c r="T170" s="34"/>
      <c r="U170" s="34"/>
      <c r="V170" s="35" t="s">
        <v>67</v>
      </c>
      <c r="W170" s="192">
        <v>168</v>
      </c>
      <c r="X170" s="193">
        <f>IFERROR(IF(W170="","",W170),"")</f>
        <v>168</v>
      </c>
      <c r="Y170" s="36">
        <f>IFERROR(IF(W170="","",W170*0.01788),"")</f>
        <v>3.0038399999999998</v>
      </c>
      <c r="Z170" s="56"/>
      <c r="AA170" s="57"/>
      <c r="AE170" s="67"/>
      <c r="BB170" s="130" t="s">
        <v>76</v>
      </c>
      <c r="BL170" s="67">
        <f>IFERROR(W170*I170,"0")</f>
        <v>569.18399999999997</v>
      </c>
      <c r="BM170" s="67">
        <f>IFERROR(X170*I170,"0")</f>
        <v>569.18399999999997</v>
      </c>
      <c r="BN170" s="67">
        <f>IFERROR(W170/J170,"0")</f>
        <v>2.4</v>
      </c>
      <c r="BO170" s="67">
        <f>IFERROR(X170/J170,"0")</f>
        <v>2.4</v>
      </c>
    </row>
    <row r="171" spans="1:67" x14ac:dyDescent="0.2">
      <c r="A171" s="213"/>
      <c r="B171" s="197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214"/>
      <c r="O171" s="208" t="s">
        <v>68</v>
      </c>
      <c r="P171" s="209"/>
      <c r="Q171" s="209"/>
      <c r="R171" s="209"/>
      <c r="S171" s="209"/>
      <c r="T171" s="209"/>
      <c r="U171" s="210"/>
      <c r="V171" s="37" t="s">
        <v>67</v>
      </c>
      <c r="W171" s="194">
        <f>IFERROR(SUM(W169:W170),"0")</f>
        <v>168</v>
      </c>
      <c r="X171" s="194">
        <f>IFERROR(SUM(X169:X170),"0")</f>
        <v>168</v>
      </c>
      <c r="Y171" s="194">
        <f>IFERROR(IF(Y169="",0,Y169),"0")+IFERROR(IF(Y170="",0,Y170),"0")</f>
        <v>3.0038399999999998</v>
      </c>
      <c r="Z171" s="195"/>
      <c r="AA171" s="195"/>
    </row>
    <row r="172" spans="1:67" x14ac:dyDescent="0.2">
      <c r="A172" s="197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214"/>
      <c r="O172" s="208" t="s">
        <v>68</v>
      </c>
      <c r="P172" s="209"/>
      <c r="Q172" s="209"/>
      <c r="R172" s="209"/>
      <c r="S172" s="209"/>
      <c r="T172" s="209"/>
      <c r="U172" s="210"/>
      <c r="V172" s="37" t="s">
        <v>69</v>
      </c>
      <c r="W172" s="194">
        <f>IFERROR(SUMPRODUCT(W169:W170*H169:H170),"0")</f>
        <v>504</v>
      </c>
      <c r="X172" s="194">
        <f>IFERROR(SUMPRODUCT(X169:X170*H169:H170),"0")</f>
        <v>504</v>
      </c>
      <c r="Y172" s="37"/>
      <c r="Z172" s="195"/>
      <c r="AA172" s="195"/>
    </row>
    <row r="173" spans="1:67" ht="16.5" hidden="1" customHeight="1" x14ac:dyDescent="0.25">
      <c r="A173" s="234" t="s">
        <v>235</v>
      </c>
      <c r="B173" s="197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87"/>
      <c r="AA173" s="187"/>
    </row>
    <row r="174" spans="1:67" ht="14.25" hidden="1" customHeight="1" x14ac:dyDescent="0.25">
      <c r="A174" s="196" t="s">
        <v>235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88"/>
      <c r="AA174" s="188"/>
    </row>
    <row r="175" spans="1:67" ht="27" hidden="1" customHeight="1" x14ac:dyDescent="0.25">
      <c r="A175" s="54" t="s">
        <v>236</v>
      </c>
      <c r="B175" s="54" t="s">
        <v>237</v>
      </c>
      <c r="C175" s="31">
        <v>4301133002</v>
      </c>
      <c r="D175" s="201">
        <v>4607111035783</v>
      </c>
      <c r="E175" s="200"/>
      <c r="F175" s="191">
        <v>0.2</v>
      </c>
      <c r="G175" s="32">
        <v>8</v>
      </c>
      <c r="H175" s="191">
        <v>1.6</v>
      </c>
      <c r="I175" s="191">
        <v>2.12</v>
      </c>
      <c r="J175" s="32">
        <v>72</v>
      </c>
      <c r="K175" s="32" t="s">
        <v>198</v>
      </c>
      <c r="L175" s="33" t="s">
        <v>66</v>
      </c>
      <c r="M175" s="33"/>
      <c r="N175" s="32">
        <v>180</v>
      </c>
      <c r="O175" s="37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199"/>
      <c r="Q175" s="199"/>
      <c r="R175" s="199"/>
      <c r="S175" s="200"/>
      <c r="T175" s="34"/>
      <c r="U175" s="34"/>
      <c r="V175" s="35" t="s">
        <v>67</v>
      </c>
      <c r="W175" s="192">
        <v>0</v>
      </c>
      <c r="X175" s="193">
        <f>IFERROR(IF(W175="","",W175),"")</f>
        <v>0</v>
      </c>
      <c r="Y175" s="36">
        <f>IFERROR(IF(W175="","",W175*0.01157),"")</f>
        <v>0</v>
      </c>
      <c r="Z175" s="56"/>
      <c r="AA175" s="57"/>
      <c r="AE175" s="67"/>
      <c r="BB175" s="131" t="s">
        <v>76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hidden="1" x14ac:dyDescent="0.2">
      <c r="A176" s="213"/>
      <c r="B176" s="197"/>
      <c r="C176" s="197"/>
      <c r="D176" s="197"/>
      <c r="E176" s="197"/>
      <c r="F176" s="197"/>
      <c r="G176" s="197"/>
      <c r="H176" s="197"/>
      <c r="I176" s="197"/>
      <c r="J176" s="197"/>
      <c r="K176" s="197"/>
      <c r="L176" s="197"/>
      <c r="M176" s="197"/>
      <c r="N176" s="214"/>
      <c r="O176" s="208" t="s">
        <v>68</v>
      </c>
      <c r="P176" s="209"/>
      <c r="Q176" s="209"/>
      <c r="R176" s="209"/>
      <c r="S176" s="209"/>
      <c r="T176" s="209"/>
      <c r="U176" s="210"/>
      <c r="V176" s="37" t="s">
        <v>67</v>
      </c>
      <c r="W176" s="194">
        <f>IFERROR(SUM(W175:W175),"0")</f>
        <v>0</v>
      </c>
      <c r="X176" s="194">
        <f>IFERROR(SUM(X175:X175),"0")</f>
        <v>0</v>
      </c>
      <c r="Y176" s="194">
        <f>IFERROR(IF(Y175="",0,Y175),"0")</f>
        <v>0</v>
      </c>
      <c r="Z176" s="195"/>
      <c r="AA176" s="195"/>
    </row>
    <row r="177" spans="1:67" hidden="1" x14ac:dyDescent="0.2">
      <c r="A177" s="197"/>
      <c r="B177" s="197"/>
      <c r="C177" s="197"/>
      <c r="D177" s="197"/>
      <c r="E177" s="197"/>
      <c r="F177" s="197"/>
      <c r="G177" s="197"/>
      <c r="H177" s="197"/>
      <c r="I177" s="197"/>
      <c r="J177" s="197"/>
      <c r="K177" s="197"/>
      <c r="L177" s="197"/>
      <c r="M177" s="197"/>
      <c r="N177" s="214"/>
      <c r="O177" s="208" t="s">
        <v>68</v>
      </c>
      <c r="P177" s="209"/>
      <c r="Q177" s="209"/>
      <c r="R177" s="209"/>
      <c r="S177" s="209"/>
      <c r="T177" s="209"/>
      <c r="U177" s="210"/>
      <c r="V177" s="37" t="s">
        <v>69</v>
      </c>
      <c r="W177" s="194">
        <f>IFERROR(SUMPRODUCT(W175:W175*H175:H175),"0")</f>
        <v>0</v>
      </c>
      <c r="X177" s="194">
        <f>IFERROR(SUMPRODUCT(X175:X175*H175:H175),"0")</f>
        <v>0</v>
      </c>
      <c r="Y177" s="37"/>
      <c r="Z177" s="195"/>
      <c r="AA177" s="195"/>
    </row>
    <row r="178" spans="1:67" ht="16.5" hidden="1" customHeight="1" x14ac:dyDescent="0.25">
      <c r="A178" s="234" t="s">
        <v>229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87"/>
      <c r="AA178" s="187"/>
    </row>
    <row r="179" spans="1:67" ht="14.25" hidden="1" customHeight="1" x14ac:dyDescent="0.25">
      <c r="A179" s="196" t="s">
        <v>238</v>
      </c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88"/>
      <c r="AA179" s="188"/>
    </row>
    <row r="180" spans="1:67" ht="27" hidden="1" customHeight="1" x14ac:dyDescent="0.25">
      <c r="A180" s="54" t="s">
        <v>239</v>
      </c>
      <c r="B180" s="54" t="s">
        <v>240</v>
      </c>
      <c r="C180" s="31">
        <v>4301051319</v>
      </c>
      <c r="D180" s="201">
        <v>4680115881204</v>
      </c>
      <c r="E180" s="200"/>
      <c r="F180" s="191">
        <v>0.33</v>
      </c>
      <c r="G180" s="32">
        <v>6</v>
      </c>
      <c r="H180" s="191">
        <v>1.98</v>
      </c>
      <c r="I180" s="191">
        <v>2.246</v>
      </c>
      <c r="J180" s="32">
        <v>156</v>
      </c>
      <c r="K180" s="32" t="s">
        <v>65</v>
      </c>
      <c r="L180" s="33" t="s">
        <v>241</v>
      </c>
      <c r="M180" s="33"/>
      <c r="N180" s="32">
        <v>365</v>
      </c>
      <c r="O180" s="3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199"/>
      <c r="Q180" s="199"/>
      <c r="R180" s="199"/>
      <c r="S180" s="200"/>
      <c r="T180" s="34"/>
      <c r="U180" s="34"/>
      <c r="V180" s="35" t="s">
        <v>67</v>
      </c>
      <c r="W180" s="192">
        <v>0</v>
      </c>
      <c r="X180" s="193">
        <f>IFERROR(IF(W180="","",W180),"")</f>
        <v>0</v>
      </c>
      <c r="Y180" s="36">
        <f>IFERROR(IF(W180="","",W180*0.00753),"")</f>
        <v>0</v>
      </c>
      <c r="Z180" s="56"/>
      <c r="AA180" s="57"/>
      <c r="AE180" s="67"/>
      <c r="BB180" s="132" t="s">
        <v>242</v>
      </c>
      <c r="BL180" s="67">
        <f>IFERROR(W180*I180,"0")</f>
        <v>0</v>
      </c>
      <c r="BM180" s="67">
        <f>IFERROR(X180*I180,"0")</f>
        <v>0</v>
      </c>
      <c r="BN180" s="67">
        <f>IFERROR(W180/J180,"0")</f>
        <v>0</v>
      </c>
      <c r="BO180" s="67">
        <f>IFERROR(X180/J180,"0")</f>
        <v>0</v>
      </c>
    </row>
    <row r="181" spans="1:67" hidden="1" x14ac:dyDescent="0.2">
      <c r="A181" s="213"/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214"/>
      <c r="O181" s="208" t="s">
        <v>68</v>
      </c>
      <c r="P181" s="209"/>
      <c r="Q181" s="209"/>
      <c r="R181" s="209"/>
      <c r="S181" s="209"/>
      <c r="T181" s="209"/>
      <c r="U181" s="210"/>
      <c r="V181" s="37" t="s">
        <v>67</v>
      </c>
      <c r="W181" s="194">
        <f>IFERROR(SUM(W180:W180),"0")</f>
        <v>0</v>
      </c>
      <c r="X181" s="194">
        <f>IFERROR(SUM(X180:X180),"0")</f>
        <v>0</v>
      </c>
      <c r="Y181" s="194">
        <f>IFERROR(IF(Y180="",0,Y180),"0")</f>
        <v>0</v>
      </c>
      <c r="Z181" s="195"/>
      <c r="AA181" s="195"/>
    </row>
    <row r="182" spans="1:67" hidden="1" x14ac:dyDescent="0.2">
      <c r="A182" s="197"/>
      <c r="B182" s="197"/>
      <c r="C182" s="197"/>
      <c r="D182" s="197"/>
      <c r="E182" s="197"/>
      <c r="F182" s="197"/>
      <c r="G182" s="197"/>
      <c r="H182" s="197"/>
      <c r="I182" s="197"/>
      <c r="J182" s="197"/>
      <c r="K182" s="197"/>
      <c r="L182" s="197"/>
      <c r="M182" s="197"/>
      <c r="N182" s="214"/>
      <c r="O182" s="208" t="s">
        <v>68</v>
      </c>
      <c r="P182" s="209"/>
      <c r="Q182" s="209"/>
      <c r="R182" s="209"/>
      <c r="S182" s="209"/>
      <c r="T182" s="209"/>
      <c r="U182" s="210"/>
      <c r="V182" s="37" t="s">
        <v>69</v>
      </c>
      <c r="W182" s="194">
        <f>IFERROR(SUMPRODUCT(W180:W180*H180:H180),"0")</f>
        <v>0</v>
      </c>
      <c r="X182" s="194">
        <f>IFERROR(SUMPRODUCT(X180:X180*H180:H180),"0")</f>
        <v>0</v>
      </c>
      <c r="Y182" s="37"/>
      <c r="Z182" s="195"/>
      <c r="AA182" s="195"/>
    </row>
    <row r="183" spans="1:67" ht="16.5" hidden="1" customHeight="1" x14ac:dyDescent="0.25">
      <c r="A183" s="234" t="s">
        <v>243</v>
      </c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87"/>
      <c r="AA183" s="187"/>
    </row>
    <row r="184" spans="1:67" ht="14.25" hidden="1" customHeight="1" x14ac:dyDescent="0.25">
      <c r="A184" s="196" t="s">
        <v>72</v>
      </c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88"/>
      <c r="AA184" s="188"/>
    </row>
    <row r="185" spans="1:67" ht="27" hidden="1" customHeight="1" x14ac:dyDescent="0.25">
      <c r="A185" s="54" t="s">
        <v>244</v>
      </c>
      <c r="B185" s="54" t="s">
        <v>245</v>
      </c>
      <c r="C185" s="31">
        <v>4301132079</v>
      </c>
      <c r="D185" s="201">
        <v>4607111038487</v>
      </c>
      <c r="E185" s="200"/>
      <c r="F185" s="191">
        <v>0.25</v>
      </c>
      <c r="G185" s="32">
        <v>12</v>
      </c>
      <c r="H185" s="191">
        <v>3</v>
      </c>
      <c r="I185" s="191">
        <v>3.7360000000000002</v>
      </c>
      <c r="J185" s="32">
        <v>70</v>
      </c>
      <c r="K185" s="32" t="s">
        <v>75</v>
      </c>
      <c r="L185" s="33" t="s">
        <v>66</v>
      </c>
      <c r="M185" s="33"/>
      <c r="N185" s="32">
        <v>180</v>
      </c>
      <c r="O185" s="38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199"/>
      <c r="Q185" s="199"/>
      <c r="R185" s="199"/>
      <c r="S185" s="200"/>
      <c r="T185" s="34"/>
      <c r="U185" s="34"/>
      <c r="V185" s="35" t="s">
        <v>67</v>
      </c>
      <c r="W185" s="192">
        <v>0</v>
      </c>
      <c r="X185" s="193">
        <f>IFERROR(IF(W185="","",W185),"")</f>
        <v>0</v>
      </c>
      <c r="Y185" s="36">
        <f>IFERROR(IF(W185="","",W185*0.01788),"")</f>
        <v>0</v>
      </c>
      <c r="Z185" s="56"/>
      <c r="AA185" s="57"/>
      <c r="AE185" s="67"/>
      <c r="BB185" s="133" t="s">
        <v>76</v>
      </c>
      <c r="BL185" s="67">
        <f>IFERROR(W185*I185,"0")</f>
        <v>0</v>
      </c>
      <c r="BM185" s="67">
        <f>IFERROR(X185*I185,"0")</f>
        <v>0</v>
      </c>
      <c r="BN185" s="67">
        <f>IFERROR(W185/J185,"0")</f>
        <v>0</v>
      </c>
      <c r="BO185" s="67">
        <f>IFERROR(X185/J185,"0")</f>
        <v>0</v>
      </c>
    </row>
    <row r="186" spans="1:67" hidden="1" x14ac:dyDescent="0.2">
      <c r="A186" s="213"/>
      <c r="B186" s="197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214"/>
      <c r="O186" s="208" t="s">
        <v>68</v>
      </c>
      <c r="P186" s="209"/>
      <c r="Q186" s="209"/>
      <c r="R186" s="209"/>
      <c r="S186" s="209"/>
      <c r="T186" s="209"/>
      <c r="U186" s="210"/>
      <c r="V186" s="37" t="s">
        <v>67</v>
      </c>
      <c r="W186" s="194">
        <f>IFERROR(SUM(W185:W185),"0")</f>
        <v>0</v>
      </c>
      <c r="X186" s="194">
        <f>IFERROR(SUM(X185:X185),"0")</f>
        <v>0</v>
      </c>
      <c r="Y186" s="194">
        <f>IFERROR(IF(Y185="",0,Y185),"0")</f>
        <v>0</v>
      </c>
      <c r="Z186" s="195"/>
      <c r="AA186" s="195"/>
    </row>
    <row r="187" spans="1:67" hidden="1" x14ac:dyDescent="0.2">
      <c r="A187" s="197"/>
      <c r="B187" s="197"/>
      <c r="C187" s="197"/>
      <c r="D187" s="197"/>
      <c r="E187" s="197"/>
      <c r="F187" s="197"/>
      <c r="G187" s="197"/>
      <c r="H187" s="197"/>
      <c r="I187" s="197"/>
      <c r="J187" s="197"/>
      <c r="K187" s="197"/>
      <c r="L187" s="197"/>
      <c r="M187" s="197"/>
      <c r="N187" s="214"/>
      <c r="O187" s="208" t="s">
        <v>68</v>
      </c>
      <c r="P187" s="209"/>
      <c r="Q187" s="209"/>
      <c r="R187" s="209"/>
      <c r="S187" s="209"/>
      <c r="T187" s="209"/>
      <c r="U187" s="210"/>
      <c r="V187" s="37" t="s">
        <v>69</v>
      </c>
      <c r="W187" s="194">
        <f>IFERROR(SUMPRODUCT(W185:W185*H185:H185),"0")</f>
        <v>0</v>
      </c>
      <c r="X187" s="194">
        <f>IFERROR(SUMPRODUCT(X185:X185*H185:H185),"0")</f>
        <v>0</v>
      </c>
      <c r="Y187" s="37"/>
      <c r="Z187" s="195"/>
      <c r="AA187" s="195"/>
    </row>
    <row r="188" spans="1:67" ht="27.75" hidden="1" customHeight="1" x14ac:dyDescent="0.2">
      <c r="A188" s="276" t="s">
        <v>246</v>
      </c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277"/>
      <c r="V188" s="277"/>
      <c r="W188" s="277"/>
      <c r="X188" s="277"/>
      <c r="Y188" s="277"/>
      <c r="Z188" s="48"/>
      <c r="AA188" s="48"/>
    </row>
    <row r="189" spans="1:67" ht="16.5" hidden="1" customHeight="1" x14ac:dyDescent="0.25">
      <c r="A189" s="234" t="s">
        <v>247</v>
      </c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87"/>
      <c r="AA189" s="187"/>
    </row>
    <row r="190" spans="1:67" ht="14.25" hidden="1" customHeight="1" x14ac:dyDescent="0.25">
      <c r="A190" s="196" t="s">
        <v>62</v>
      </c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88"/>
      <c r="AA190" s="188"/>
    </row>
    <row r="191" spans="1:67" ht="16.5" hidden="1" customHeight="1" x14ac:dyDescent="0.25">
      <c r="A191" s="54" t="s">
        <v>248</v>
      </c>
      <c r="B191" s="54" t="s">
        <v>249</v>
      </c>
      <c r="C191" s="31">
        <v>4301070913</v>
      </c>
      <c r="D191" s="201">
        <v>4607111036957</v>
      </c>
      <c r="E191" s="200"/>
      <c r="F191" s="191">
        <v>0.4</v>
      </c>
      <c r="G191" s="32">
        <v>8</v>
      </c>
      <c r="H191" s="191">
        <v>3.2</v>
      </c>
      <c r="I191" s="191">
        <v>3.44</v>
      </c>
      <c r="J191" s="32">
        <v>144</v>
      </c>
      <c r="K191" s="32" t="s">
        <v>65</v>
      </c>
      <c r="L191" s="33" t="s">
        <v>66</v>
      </c>
      <c r="M191" s="33"/>
      <c r="N191" s="32">
        <v>180</v>
      </c>
      <c r="O191" s="30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199"/>
      <c r="Q191" s="199"/>
      <c r="R191" s="199"/>
      <c r="S191" s="200"/>
      <c r="T191" s="34"/>
      <c r="U191" s="34"/>
      <c r="V191" s="35" t="s">
        <v>67</v>
      </c>
      <c r="W191" s="192">
        <v>0</v>
      </c>
      <c r="X191" s="193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13"/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214"/>
      <c r="O192" s="208" t="s">
        <v>68</v>
      </c>
      <c r="P192" s="209"/>
      <c r="Q192" s="209"/>
      <c r="R192" s="209"/>
      <c r="S192" s="209"/>
      <c r="T192" s="209"/>
      <c r="U192" s="210"/>
      <c r="V192" s="37" t="s">
        <v>67</v>
      </c>
      <c r="W192" s="194">
        <f>IFERROR(SUM(W191:W191),"0")</f>
        <v>0</v>
      </c>
      <c r="X192" s="194">
        <f>IFERROR(SUM(X191:X191),"0")</f>
        <v>0</v>
      </c>
      <c r="Y192" s="194">
        <f>IFERROR(IF(Y191="",0,Y191),"0")</f>
        <v>0</v>
      </c>
      <c r="Z192" s="195"/>
      <c r="AA192" s="195"/>
    </row>
    <row r="193" spans="1:67" hidden="1" x14ac:dyDescent="0.2">
      <c r="A193" s="197"/>
      <c r="B193" s="197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214"/>
      <c r="O193" s="208" t="s">
        <v>68</v>
      </c>
      <c r="P193" s="209"/>
      <c r="Q193" s="209"/>
      <c r="R193" s="209"/>
      <c r="S193" s="209"/>
      <c r="T193" s="209"/>
      <c r="U193" s="210"/>
      <c r="V193" s="37" t="s">
        <v>69</v>
      </c>
      <c r="W193" s="194">
        <f>IFERROR(SUMPRODUCT(W191:W191*H191:H191),"0")</f>
        <v>0</v>
      </c>
      <c r="X193" s="194">
        <f>IFERROR(SUMPRODUCT(X191:X191*H191:H191),"0")</f>
        <v>0</v>
      </c>
      <c r="Y193" s="37"/>
      <c r="Z193" s="195"/>
      <c r="AA193" s="195"/>
    </row>
    <row r="194" spans="1:67" ht="16.5" hidden="1" customHeight="1" x14ac:dyDescent="0.25">
      <c r="A194" s="234" t="s">
        <v>250</v>
      </c>
      <c r="B194" s="197"/>
      <c r="C194" s="197"/>
      <c r="D194" s="197"/>
      <c r="E194" s="197"/>
      <c r="F194" s="197"/>
      <c r="G194" s="197"/>
      <c r="H194" s="197"/>
      <c r="I194" s="197"/>
      <c r="J194" s="197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87"/>
      <c r="AA194" s="187"/>
    </row>
    <row r="195" spans="1:67" ht="14.25" hidden="1" customHeight="1" x14ac:dyDescent="0.25">
      <c r="A195" s="196" t="s">
        <v>62</v>
      </c>
      <c r="B195" s="197"/>
      <c r="C195" s="197"/>
      <c r="D195" s="197"/>
      <c r="E195" s="197"/>
      <c r="F195" s="197"/>
      <c r="G195" s="197"/>
      <c r="H195" s="197"/>
      <c r="I195" s="197"/>
      <c r="J195" s="197"/>
      <c r="K195" s="197"/>
      <c r="L195" s="197"/>
      <c r="M195" s="197"/>
      <c r="N195" s="19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88"/>
      <c r="AA195" s="188"/>
    </row>
    <row r="196" spans="1:67" ht="16.5" hidden="1" customHeight="1" x14ac:dyDescent="0.25">
      <c r="A196" s="54" t="s">
        <v>251</v>
      </c>
      <c r="B196" s="54" t="s">
        <v>252</v>
      </c>
      <c r="C196" s="31">
        <v>4301070948</v>
      </c>
      <c r="D196" s="201">
        <v>4607111037022</v>
      </c>
      <c r="E196" s="200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199"/>
      <c r="Q196" s="199"/>
      <c r="R196" s="199"/>
      <c r="S196" s="200"/>
      <c r="T196" s="34"/>
      <c r="U196" s="34"/>
      <c r="V196" s="35" t="s">
        <v>67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253</v>
      </c>
      <c r="B197" s="54" t="s">
        <v>254</v>
      </c>
      <c r="C197" s="31">
        <v>4301070990</v>
      </c>
      <c r="D197" s="201">
        <v>4607111038494</v>
      </c>
      <c r="E197" s="200"/>
      <c r="F197" s="191">
        <v>0.7</v>
      </c>
      <c r="G197" s="32">
        <v>8</v>
      </c>
      <c r="H197" s="191">
        <v>5.6</v>
      </c>
      <c r="I197" s="191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0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199"/>
      <c r="Q197" s="199"/>
      <c r="R197" s="199"/>
      <c r="S197" s="200"/>
      <c r="T197" s="34"/>
      <c r="U197" s="34"/>
      <c r="V197" s="35" t="s">
        <v>67</v>
      </c>
      <c r="W197" s="192">
        <v>0</v>
      </c>
      <c r="X197" s="193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255</v>
      </c>
      <c r="B198" s="54" t="s">
        <v>256</v>
      </c>
      <c r="C198" s="31">
        <v>4301070966</v>
      </c>
      <c r="D198" s="201">
        <v>4607111038135</v>
      </c>
      <c r="E198" s="200"/>
      <c r="F198" s="191">
        <v>0.7</v>
      </c>
      <c r="G198" s="32">
        <v>8</v>
      </c>
      <c r="H198" s="191">
        <v>5.6</v>
      </c>
      <c r="I198" s="191">
        <v>5.87</v>
      </c>
      <c r="J198" s="32">
        <v>84</v>
      </c>
      <c r="K198" s="32" t="s">
        <v>65</v>
      </c>
      <c r="L198" s="33" t="s">
        <v>66</v>
      </c>
      <c r="M198" s="33"/>
      <c r="N198" s="32">
        <v>180</v>
      </c>
      <c r="O198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199"/>
      <c r="Q198" s="199"/>
      <c r="R198" s="199"/>
      <c r="S198" s="200"/>
      <c r="T198" s="34"/>
      <c r="U198" s="34"/>
      <c r="V198" s="35" t="s">
        <v>67</v>
      </c>
      <c r="W198" s="192">
        <v>0</v>
      </c>
      <c r="X198" s="193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hidden="1" x14ac:dyDescent="0.2">
      <c r="A199" s="213"/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214"/>
      <c r="O199" s="208" t="s">
        <v>68</v>
      </c>
      <c r="P199" s="209"/>
      <c r="Q199" s="209"/>
      <c r="R199" s="209"/>
      <c r="S199" s="209"/>
      <c r="T199" s="209"/>
      <c r="U199" s="210"/>
      <c r="V199" s="37" t="s">
        <v>67</v>
      </c>
      <c r="W199" s="194">
        <f>IFERROR(SUM(W196:W198),"0")</f>
        <v>0</v>
      </c>
      <c r="X199" s="194">
        <f>IFERROR(SUM(X196:X198),"0")</f>
        <v>0</v>
      </c>
      <c r="Y199" s="194">
        <f>IFERROR(IF(Y196="",0,Y196),"0")+IFERROR(IF(Y197="",0,Y197),"0")+IFERROR(IF(Y198="",0,Y198),"0")</f>
        <v>0</v>
      </c>
      <c r="Z199" s="195"/>
      <c r="AA199" s="195"/>
    </row>
    <row r="200" spans="1:67" hidden="1" x14ac:dyDescent="0.2">
      <c r="A200" s="197"/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214"/>
      <c r="O200" s="208" t="s">
        <v>68</v>
      </c>
      <c r="P200" s="209"/>
      <c r="Q200" s="209"/>
      <c r="R200" s="209"/>
      <c r="S200" s="209"/>
      <c r="T200" s="209"/>
      <c r="U200" s="210"/>
      <c r="V200" s="37" t="s">
        <v>69</v>
      </c>
      <c r="W200" s="194">
        <f>IFERROR(SUMPRODUCT(W196:W198*H196:H198),"0")</f>
        <v>0</v>
      </c>
      <c r="X200" s="194">
        <f>IFERROR(SUMPRODUCT(X196:X198*H196:H198),"0")</f>
        <v>0</v>
      </c>
      <c r="Y200" s="37"/>
      <c r="Z200" s="195"/>
      <c r="AA200" s="195"/>
    </row>
    <row r="201" spans="1:67" ht="16.5" hidden="1" customHeight="1" x14ac:dyDescent="0.25">
      <c r="A201" s="234" t="s">
        <v>257</v>
      </c>
      <c r="B201" s="197"/>
      <c r="C201" s="197"/>
      <c r="D201" s="197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87"/>
      <c r="AA201" s="187"/>
    </row>
    <row r="202" spans="1:67" ht="14.25" hidden="1" customHeight="1" x14ac:dyDescent="0.25">
      <c r="A202" s="196" t="s">
        <v>62</v>
      </c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88"/>
      <c r="AA202" s="188"/>
    </row>
    <row r="203" spans="1:67" ht="27" hidden="1" customHeight="1" x14ac:dyDescent="0.25">
      <c r="A203" s="54" t="s">
        <v>258</v>
      </c>
      <c r="B203" s="54" t="s">
        <v>259</v>
      </c>
      <c r="C203" s="31">
        <v>4301070996</v>
      </c>
      <c r="D203" s="201">
        <v>4607111038654</v>
      </c>
      <c r="E203" s="200"/>
      <c r="F203" s="191">
        <v>0.4</v>
      </c>
      <c r="G203" s="32">
        <v>16</v>
      </c>
      <c r="H203" s="191">
        <v>6.4</v>
      </c>
      <c r="I203" s="191">
        <v>6.63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199"/>
      <c r="Q203" s="199"/>
      <c r="R203" s="199"/>
      <c r="S203" s="200"/>
      <c r="T203" s="34"/>
      <c r="U203" s="34"/>
      <c r="V203" s="35" t="s">
        <v>67</v>
      </c>
      <c r="W203" s="192">
        <v>0</v>
      </c>
      <c r="X203" s="193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hidden="1" customHeight="1" x14ac:dyDescent="0.25">
      <c r="A204" s="54" t="s">
        <v>260</v>
      </c>
      <c r="B204" s="54" t="s">
        <v>261</v>
      </c>
      <c r="C204" s="31">
        <v>4301070997</v>
      </c>
      <c r="D204" s="201">
        <v>4607111038586</v>
      </c>
      <c r="E204" s="200"/>
      <c r="F204" s="191">
        <v>0.7</v>
      </c>
      <c r="G204" s="32">
        <v>8</v>
      </c>
      <c r="H204" s="191">
        <v>5.6</v>
      </c>
      <c r="I204" s="191">
        <v>5.83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199"/>
      <c r="Q204" s="199"/>
      <c r="R204" s="199"/>
      <c r="S204" s="200"/>
      <c r="T204" s="34"/>
      <c r="U204" s="34"/>
      <c r="V204" s="35" t="s">
        <v>67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262</v>
      </c>
      <c r="B205" s="54" t="s">
        <v>263</v>
      </c>
      <c r="C205" s="31">
        <v>4301070962</v>
      </c>
      <c r="D205" s="201">
        <v>4607111038609</v>
      </c>
      <c r="E205" s="200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2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199"/>
      <c r="Q205" s="199"/>
      <c r="R205" s="199"/>
      <c r="S205" s="200"/>
      <c r="T205" s="34"/>
      <c r="U205" s="34"/>
      <c r="V205" s="35" t="s">
        <v>67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264</v>
      </c>
      <c r="B206" s="54" t="s">
        <v>265</v>
      </c>
      <c r="C206" s="31">
        <v>4301070963</v>
      </c>
      <c r="D206" s="201">
        <v>4607111038630</v>
      </c>
      <c r="E206" s="200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199"/>
      <c r="Q206" s="199"/>
      <c r="R206" s="199"/>
      <c r="S206" s="200"/>
      <c r="T206" s="34"/>
      <c r="U206" s="34"/>
      <c r="V206" s="35" t="s">
        <v>67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266</v>
      </c>
      <c r="B207" s="54" t="s">
        <v>267</v>
      </c>
      <c r="C207" s="31">
        <v>4301070959</v>
      </c>
      <c r="D207" s="201">
        <v>4607111038616</v>
      </c>
      <c r="E207" s="200"/>
      <c r="F207" s="191">
        <v>0.4</v>
      </c>
      <c r="G207" s="32">
        <v>16</v>
      </c>
      <c r="H207" s="191">
        <v>6.4</v>
      </c>
      <c r="I207" s="191">
        <v>6.71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199"/>
      <c r="Q207" s="199"/>
      <c r="R207" s="199"/>
      <c r="S207" s="200"/>
      <c r="T207" s="34"/>
      <c r="U207" s="34"/>
      <c r="V207" s="35" t="s">
        <v>67</v>
      </c>
      <c r="W207" s="192">
        <v>0</v>
      </c>
      <c r="X207" s="193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hidden="1" customHeight="1" x14ac:dyDescent="0.25">
      <c r="A208" s="54" t="s">
        <v>268</v>
      </c>
      <c r="B208" s="54" t="s">
        <v>269</v>
      </c>
      <c r="C208" s="31">
        <v>4301070960</v>
      </c>
      <c r="D208" s="201">
        <v>4607111038623</v>
      </c>
      <c r="E208" s="200"/>
      <c r="F208" s="191">
        <v>0.7</v>
      </c>
      <c r="G208" s="32">
        <v>8</v>
      </c>
      <c r="H208" s="191">
        <v>5.6</v>
      </c>
      <c r="I208" s="191">
        <v>5.87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199"/>
      <c r="Q208" s="199"/>
      <c r="R208" s="199"/>
      <c r="S208" s="200"/>
      <c r="T208" s="34"/>
      <c r="U208" s="34"/>
      <c r="V208" s="35" t="s">
        <v>67</v>
      </c>
      <c r="W208" s="192">
        <v>0</v>
      </c>
      <c r="X208" s="193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hidden="1" x14ac:dyDescent="0.2">
      <c r="A209" s="213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214"/>
      <c r="O209" s="208" t="s">
        <v>68</v>
      </c>
      <c r="P209" s="209"/>
      <c r="Q209" s="209"/>
      <c r="R209" s="209"/>
      <c r="S209" s="209"/>
      <c r="T209" s="209"/>
      <c r="U209" s="210"/>
      <c r="V209" s="37" t="s">
        <v>67</v>
      </c>
      <c r="W209" s="194">
        <f>IFERROR(SUM(W203:W208),"0")</f>
        <v>0</v>
      </c>
      <c r="X209" s="194">
        <f>IFERROR(SUM(X203:X208),"0")</f>
        <v>0</v>
      </c>
      <c r="Y209" s="194">
        <f>IFERROR(IF(Y203="",0,Y203),"0")+IFERROR(IF(Y204="",0,Y204),"0")+IFERROR(IF(Y205="",0,Y205),"0")+IFERROR(IF(Y206="",0,Y206),"0")+IFERROR(IF(Y207="",0,Y207),"0")+IFERROR(IF(Y208="",0,Y208),"0")</f>
        <v>0</v>
      </c>
      <c r="Z209" s="195"/>
      <c r="AA209" s="195"/>
    </row>
    <row r="210" spans="1:67" hidden="1" x14ac:dyDescent="0.2">
      <c r="A210" s="197"/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214"/>
      <c r="O210" s="208" t="s">
        <v>68</v>
      </c>
      <c r="P210" s="209"/>
      <c r="Q210" s="209"/>
      <c r="R210" s="209"/>
      <c r="S210" s="209"/>
      <c r="T210" s="209"/>
      <c r="U210" s="210"/>
      <c r="V210" s="37" t="s">
        <v>69</v>
      </c>
      <c r="W210" s="194">
        <f>IFERROR(SUMPRODUCT(W203:W208*H203:H208),"0")</f>
        <v>0</v>
      </c>
      <c r="X210" s="194">
        <f>IFERROR(SUMPRODUCT(X203:X208*H203:H208),"0")</f>
        <v>0</v>
      </c>
      <c r="Y210" s="37"/>
      <c r="Z210" s="195"/>
      <c r="AA210" s="195"/>
    </row>
    <row r="211" spans="1:67" ht="16.5" hidden="1" customHeight="1" x14ac:dyDescent="0.25">
      <c r="A211" s="234" t="s">
        <v>270</v>
      </c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87"/>
      <c r="AA211" s="187"/>
    </row>
    <row r="212" spans="1:67" ht="14.25" hidden="1" customHeight="1" x14ac:dyDescent="0.25">
      <c r="A212" s="196" t="s">
        <v>62</v>
      </c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88"/>
      <c r="AA212" s="188"/>
    </row>
    <row r="213" spans="1:67" ht="27" hidden="1" customHeight="1" x14ac:dyDescent="0.25">
      <c r="A213" s="54" t="s">
        <v>271</v>
      </c>
      <c r="B213" s="54" t="s">
        <v>272</v>
      </c>
      <c r="C213" s="31">
        <v>4301070915</v>
      </c>
      <c r="D213" s="201">
        <v>4607111035882</v>
      </c>
      <c r="E213" s="200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199"/>
      <c r="Q213" s="199"/>
      <c r="R213" s="199"/>
      <c r="S213" s="200"/>
      <c r="T213" s="34"/>
      <c r="U213" s="34"/>
      <c r="V213" s="35" t="s">
        <v>67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273</v>
      </c>
      <c r="B214" s="54" t="s">
        <v>274</v>
      </c>
      <c r="C214" s="31">
        <v>4301070921</v>
      </c>
      <c r="D214" s="201">
        <v>4607111035905</v>
      </c>
      <c r="E214" s="200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199"/>
      <c r="Q214" s="199"/>
      <c r="R214" s="199"/>
      <c r="S214" s="200"/>
      <c r="T214" s="34"/>
      <c r="U214" s="34"/>
      <c r="V214" s="35" t="s">
        <v>67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275</v>
      </c>
      <c r="B215" s="54" t="s">
        <v>276</v>
      </c>
      <c r="C215" s="31">
        <v>4301070917</v>
      </c>
      <c r="D215" s="201">
        <v>4607111035912</v>
      </c>
      <c r="E215" s="200"/>
      <c r="F215" s="191">
        <v>0.43</v>
      </c>
      <c r="G215" s="32">
        <v>16</v>
      </c>
      <c r="H215" s="191">
        <v>6.88</v>
      </c>
      <c r="I215" s="191">
        <v>7.19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199"/>
      <c r="Q215" s="199"/>
      <c r="R215" s="199"/>
      <c r="S215" s="200"/>
      <c r="T215" s="34"/>
      <c r="U215" s="34"/>
      <c r="V215" s="35" t="s">
        <v>67</v>
      </c>
      <c r="W215" s="192">
        <v>0</v>
      </c>
      <c r="X215" s="193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hidden="1" customHeight="1" x14ac:dyDescent="0.25">
      <c r="A216" s="54" t="s">
        <v>277</v>
      </c>
      <c r="B216" s="54" t="s">
        <v>278</v>
      </c>
      <c r="C216" s="31">
        <v>4301070920</v>
      </c>
      <c r="D216" s="201">
        <v>4607111035929</v>
      </c>
      <c r="E216" s="200"/>
      <c r="F216" s="191">
        <v>0.9</v>
      </c>
      <c r="G216" s="32">
        <v>8</v>
      </c>
      <c r="H216" s="191">
        <v>7.2</v>
      </c>
      <c r="I216" s="191">
        <v>7.47</v>
      </c>
      <c r="J216" s="32">
        <v>84</v>
      </c>
      <c r="K216" s="32" t="s">
        <v>65</v>
      </c>
      <c r="L216" s="33" t="s">
        <v>66</v>
      </c>
      <c r="M216" s="33"/>
      <c r="N216" s="32">
        <v>180</v>
      </c>
      <c r="O216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199"/>
      <c r="Q216" s="199"/>
      <c r="R216" s="199"/>
      <c r="S216" s="200"/>
      <c r="T216" s="34"/>
      <c r="U216" s="34"/>
      <c r="V216" s="35" t="s">
        <v>67</v>
      </c>
      <c r="W216" s="192">
        <v>0</v>
      </c>
      <c r="X216" s="193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hidden="1" x14ac:dyDescent="0.2">
      <c r="A217" s="213"/>
      <c r="B217" s="197"/>
      <c r="C217" s="197"/>
      <c r="D217" s="197"/>
      <c r="E217" s="197"/>
      <c r="F217" s="197"/>
      <c r="G217" s="197"/>
      <c r="H217" s="197"/>
      <c r="I217" s="197"/>
      <c r="J217" s="197"/>
      <c r="K217" s="197"/>
      <c r="L217" s="197"/>
      <c r="M217" s="197"/>
      <c r="N217" s="214"/>
      <c r="O217" s="208" t="s">
        <v>68</v>
      </c>
      <c r="P217" s="209"/>
      <c r="Q217" s="209"/>
      <c r="R217" s="209"/>
      <c r="S217" s="209"/>
      <c r="T217" s="209"/>
      <c r="U217" s="210"/>
      <c r="V217" s="37" t="s">
        <v>67</v>
      </c>
      <c r="W217" s="194">
        <f>IFERROR(SUM(W213:W216),"0")</f>
        <v>0</v>
      </c>
      <c r="X217" s="194">
        <f>IFERROR(SUM(X213:X216),"0")</f>
        <v>0</v>
      </c>
      <c r="Y217" s="194">
        <f>IFERROR(IF(Y213="",0,Y213),"0")+IFERROR(IF(Y214="",0,Y214),"0")+IFERROR(IF(Y215="",0,Y215),"0")+IFERROR(IF(Y216="",0,Y216),"0")</f>
        <v>0</v>
      </c>
      <c r="Z217" s="195"/>
      <c r="AA217" s="195"/>
    </row>
    <row r="218" spans="1:67" hidden="1" x14ac:dyDescent="0.2">
      <c r="A218" s="197"/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214"/>
      <c r="O218" s="208" t="s">
        <v>68</v>
      </c>
      <c r="P218" s="209"/>
      <c r="Q218" s="209"/>
      <c r="R218" s="209"/>
      <c r="S218" s="209"/>
      <c r="T218" s="209"/>
      <c r="U218" s="210"/>
      <c r="V218" s="37" t="s">
        <v>69</v>
      </c>
      <c r="W218" s="194">
        <f>IFERROR(SUMPRODUCT(W213:W216*H213:H216),"0")</f>
        <v>0</v>
      </c>
      <c r="X218" s="194">
        <f>IFERROR(SUMPRODUCT(X213:X216*H213:H216),"0")</f>
        <v>0</v>
      </c>
      <c r="Y218" s="37"/>
      <c r="Z218" s="195"/>
      <c r="AA218" s="195"/>
    </row>
    <row r="219" spans="1:67" ht="16.5" hidden="1" customHeight="1" x14ac:dyDescent="0.25">
      <c r="A219" s="234" t="s">
        <v>279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87"/>
      <c r="AA219" s="187"/>
    </row>
    <row r="220" spans="1:67" ht="14.25" hidden="1" customHeight="1" x14ac:dyDescent="0.25">
      <c r="A220" s="196" t="s">
        <v>238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88"/>
      <c r="AA220" s="188"/>
    </row>
    <row r="221" spans="1:67" ht="27" hidden="1" customHeight="1" x14ac:dyDescent="0.25">
      <c r="A221" s="54" t="s">
        <v>280</v>
      </c>
      <c r="B221" s="54" t="s">
        <v>281</v>
      </c>
      <c r="C221" s="31">
        <v>4301051320</v>
      </c>
      <c r="D221" s="201">
        <v>4680115881334</v>
      </c>
      <c r="E221" s="200"/>
      <c r="F221" s="191">
        <v>0.33</v>
      </c>
      <c r="G221" s="32">
        <v>6</v>
      </c>
      <c r="H221" s="191">
        <v>1.98</v>
      </c>
      <c r="I221" s="191">
        <v>2.27</v>
      </c>
      <c r="J221" s="32">
        <v>156</v>
      </c>
      <c r="K221" s="32" t="s">
        <v>65</v>
      </c>
      <c r="L221" s="33" t="s">
        <v>241</v>
      </c>
      <c r="M221" s="33"/>
      <c r="N221" s="32">
        <v>365</v>
      </c>
      <c r="O221" s="23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199"/>
      <c r="Q221" s="199"/>
      <c r="R221" s="199"/>
      <c r="S221" s="200"/>
      <c r="T221" s="34"/>
      <c r="U221" s="34"/>
      <c r="V221" s="35" t="s">
        <v>67</v>
      </c>
      <c r="W221" s="192">
        <v>0</v>
      </c>
      <c r="X221" s="193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242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13"/>
      <c r="B222" s="197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214"/>
      <c r="O222" s="208" t="s">
        <v>68</v>
      </c>
      <c r="P222" s="209"/>
      <c r="Q222" s="209"/>
      <c r="R222" s="209"/>
      <c r="S222" s="209"/>
      <c r="T222" s="209"/>
      <c r="U222" s="210"/>
      <c r="V222" s="37" t="s">
        <v>67</v>
      </c>
      <c r="W222" s="194">
        <f>IFERROR(SUM(W221:W221),"0")</f>
        <v>0</v>
      </c>
      <c r="X222" s="194">
        <f>IFERROR(SUM(X221:X221),"0")</f>
        <v>0</v>
      </c>
      <c r="Y222" s="194">
        <f>IFERROR(IF(Y221="",0,Y221),"0")</f>
        <v>0</v>
      </c>
      <c r="Z222" s="195"/>
      <c r="AA222" s="195"/>
    </row>
    <row r="223" spans="1:67" hidden="1" x14ac:dyDescent="0.2">
      <c r="A223" s="197"/>
      <c r="B223" s="197"/>
      <c r="C223" s="197"/>
      <c r="D223" s="197"/>
      <c r="E223" s="197"/>
      <c r="F223" s="197"/>
      <c r="G223" s="197"/>
      <c r="H223" s="197"/>
      <c r="I223" s="197"/>
      <c r="J223" s="197"/>
      <c r="K223" s="197"/>
      <c r="L223" s="197"/>
      <c r="M223" s="197"/>
      <c r="N223" s="214"/>
      <c r="O223" s="208" t="s">
        <v>68</v>
      </c>
      <c r="P223" s="209"/>
      <c r="Q223" s="209"/>
      <c r="R223" s="209"/>
      <c r="S223" s="209"/>
      <c r="T223" s="209"/>
      <c r="U223" s="210"/>
      <c r="V223" s="37" t="s">
        <v>69</v>
      </c>
      <c r="W223" s="194">
        <f>IFERROR(SUMPRODUCT(W221:W221*H221:H221),"0")</f>
        <v>0</v>
      </c>
      <c r="X223" s="194">
        <f>IFERROR(SUMPRODUCT(X221:X221*H221:H221),"0")</f>
        <v>0</v>
      </c>
      <c r="Y223" s="37"/>
      <c r="Z223" s="195"/>
      <c r="AA223" s="195"/>
    </row>
    <row r="224" spans="1:67" ht="16.5" hidden="1" customHeight="1" x14ac:dyDescent="0.25">
      <c r="A224" s="234" t="s">
        <v>282</v>
      </c>
      <c r="B224" s="197"/>
      <c r="C224" s="197"/>
      <c r="D224" s="197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87"/>
      <c r="AA224" s="187"/>
    </row>
    <row r="225" spans="1:67" ht="14.25" hidden="1" customHeight="1" x14ac:dyDescent="0.25">
      <c r="A225" s="196" t="s">
        <v>62</v>
      </c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88"/>
      <c r="AA225" s="188"/>
    </row>
    <row r="226" spans="1:67" ht="16.5" hidden="1" customHeight="1" x14ac:dyDescent="0.25">
      <c r="A226" s="54" t="s">
        <v>283</v>
      </c>
      <c r="B226" s="54" t="s">
        <v>284</v>
      </c>
      <c r="C226" s="31">
        <v>4301071033</v>
      </c>
      <c r="D226" s="201">
        <v>4607111035332</v>
      </c>
      <c r="E226" s="200"/>
      <c r="F226" s="191">
        <v>0.43</v>
      </c>
      <c r="G226" s="32">
        <v>16</v>
      </c>
      <c r="H226" s="191">
        <v>6.88</v>
      </c>
      <c r="I226" s="191">
        <v>7.2060000000000004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52" t="s">
        <v>285</v>
      </c>
      <c r="P226" s="199"/>
      <c r="Q226" s="199"/>
      <c r="R226" s="199"/>
      <c r="S226" s="200"/>
      <c r="T226" s="34"/>
      <c r="U226" s="34"/>
      <c r="V226" s="35" t="s">
        <v>67</v>
      </c>
      <c r="W226" s="192">
        <v>0</v>
      </c>
      <c r="X226" s="19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286</v>
      </c>
      <c r="B227" s="54" t="s">
        <v>287</v>
      </c>
      <c r="C227" s="31">
        <v>4301071000</v>
      </c>
      <c r="D227" s="201">
        <v>4607111038708</v>
      </c>
      <c r="E227" s="200"/>
      <c r="F227" s="191">
        <v>0.8</v>
      </c>
      <c r="G227" s="32">
        <v>8</v>
      </c>
      <c r="H227" s="191">
        <v>6.4</v>
      </c>
      <c r="I227" s="191">
        <v>6.67</v>
      </c>
      <c r="J227" s="32">
        <v>84</v>
      </c>
      <c r="K227" s="32" t="s">
        <v>65</v>
      </c>
      <c r="L227" s="33" t="s">
        <v>66</v>
      </c>
      <c r="M227" s="33"/>
      <c r="N227" s="32">
        <v>180</v>
      </c>
      <c r="O227" s="35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199"/>
      <c r="Q227" s="199"/>
      <c r="R227" s="199"/>
      <c r="S227" s="200"/>
      <c r="T227" s="34"/>
      <c r="U227" s="34"/>
      <c r="V227" s="35" t="s">
        <v>67</v>
      </c>
      <c r="W227" s="192">
        <v>0</v>
      </c>
      <c r="X227" s="19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13"/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214"/>
      <c r="O228" s="208" t="s">
        <v>68</v>
      </c>
      <c r="P228" s="209"/>
      <c r="Q228" s="209"/>
      <c r="R228" s="209"/>
      <c r="S228" s="209"/>
      <c r="T228" s="209"/>
      <c r="U228" s="210"/>
      <c r="V228" s="37" t="s">
        <v>67</v>
      </c>
      <c r="W228" s="194">
        <f>IFERROR(SUM(W226:W227),"0")</f>
        <v>0</v>
      </c>
      <c r="X228" s="194">
        <f>IFERROR(SUM(X226:X227),"0")</f>
        <v>0</v>
      </c>
      <c r="Y228" s="194">
        <f>IFERROR(IF(Y226="",0,Y226),"0")+IFERROR(IF(Y227="",0,Y227),"0")</f>
        <v>0</v>
      </c>
      <c r="Z228" s="195"/>
      <c r="AA228" s="195"/>
    </row>
    <row r="229" spans="1:67" hidden="1" x14ac:dyDescent="0.2">
      <c r="A229" s="197"/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214"/>
      <c r="O229" s="208" t="s">
        <v>68</v>
      </c>
      <c r="P229" s="209"/>
      <c r="Q229" s="209"/>
      <c r="R229" s="209"/>
      <c r="S229" s="209"/>
      <c r="T229" s="209"/>
      <c r="U229" s="210"/>
      <c r="V229" s="37" t="s">
        <v>69</v>
      </c>
      <c r="W229" s="194">
        <f>IFERROR(SUMPRODUCT(W226:W227*H226:H227),"0")</f>
        <v>0</v>
      </c>
      <c r="X229" s="194">
        <f>IFERROR(SUMPRODUCT(X226:X227*H226:H227),"0")</f>
        <v>0</v>
      </c>
      <c r="Y229" s="37"/>
      <c r="Z229" s="195"/>
      <c r="AA229" s="195"/>
    </row>
    <row r="230" spans="1:67" ht="27.75" hidden="1" customHeight="1" x14ac:dyDescent="0.2">
      <c r="A230" s="276" t="s">
        <v>288</v>
      </c>
      <c r="B230" s="277"/>
      <c r="C230" s="277"/>
      <c r="D230" s="277"/>
      <c r="E230" s="277"/>
      <c r="F230" s="277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277"/>
      <c r="V230" s="277"/>
      <c r="W230" s="277"/>
      <c r="X230" s="277"/>
      <c r="Y230" s="277"/>
      <c r="Z230" s="48"/>
      <c r="AA230" s="48"/>
    </row>
    <row r="231" spans="1:67" ht="16.5" hidden="1" customHeight="1" x14ac:dyDescent="0.25">
      <c r="A231" s="234" t="s">
        <v>289</v>
      </c>
      <c r="B231" s="197"/>
      <c r="C231" s="197"/>
      <c r="D231" s="197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87"/>
      <c r="AA231" s="187"/>
    </row>
    <row r="232" spans="1:67" ht="14.25" hidden="1" customHeight="1" x14ac:dyDescent="0.25">
      <c r="A232" s="196" t="s">
        <v>62</v>
      </c>
      <c r="B232" s="197"/>
      <c r="C232" s="197"/>
      <c r="D232" s="197"/>
      <c r="E232" s="197"/>
      <c r="F232" s="197"/>
      <c r="G232" s="197"/>
      <c r="H232" s="197"/>
      <c r="I232" s="197"/>
      <c r="J232" s="197"/>
      <c r="K232" s="197"/>
      <c r="L232" s="197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88"/>
      <c r="AA232" s="188"/>
    </row>
    <row r="233" spans="1:67" ht="27" hidden="1" customHeight="1" x14ac:dyDescent="0.25">
      <c r="A233" s="54" t="s">
        <v>290</v>
      </c>
      <c r="B233" s="54" t="s">
        <v>291</v>
      </c>
      <c r="C233" s="31">
        <v>4301071029</v>
      </c>
      <c r="D233" s="201">
        <v>4607111035899</v>
      </c>
      <c r="E233" s="200"/>
      <c r="F233" s="191">
        <v>1</v>
      </c>
      <c r="G233" s="32">
        <v>5</v>
      </c>
      <c r="H233" s="191">
        <v>5</v>
      </c>
      <c r="I233" s="191">
        <v>5.2619999999999996</v>
      </c>
      <c r="J233" s="32">
        <v>84</v>
      </c>
      <c r="K233" s="32" t="s">
        <v>65</v>
      </c>
      <c r="L233" s="33" t="s">
        <v>66</v>
      </c>
      <c r="M233" s="33"/>
      <c r="N233" s="32">
        <v>180</v>
      </c>
      <c r="O233" s="351" t="s">
        <v>292</v>
      </c>
      <c r="P233" s="199"/>
      <c r="Q233" s="199"/>
      <c r="R233" s="199"/>
      <c r="S233" s="200"/>
      <c r="T233" s="34"/>
      <c r="U233" s="34"/>
      <c r="V233" s="35" t="s">
        <v>67</v>
      </c>
      <c r="W233" s="192">
        <v>0</v>
      </c>
      <c r="X233" s="193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13"/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214"/>
      <c r="O234" s="208" t="s">
        <v>68</v>
      </c>
      <c r="P234" s="209"/>
      <c r="Q234" s="209"/>
      <c r="R234" s="209"/>
      <c r="S234" s="209"/>
      <c r="T234" s="209"/>
      <c r="U234" s="210"/>
      <c r="V234" s="37" t="s">
        <v>67</v>
      </c>
      <c r="W234" s="194">
        <f>IFERROR(SUM(W233:W233),"0")</f>
        <v>0</v>
      </c>
      <c r="X234" s="194">
        <f>IFERROR(SUM(X233:X233),"0")</f>
        <v>0</v>
      </c>
      <c r="Y234" s="194">
        <f>IFERROR(IF(Y233="",0,Y233),"0")</f>
        <v>0</v>
      </c>
      <c r="Z234" s="195"/>
      <c r="AA234" s="195"/>
    </row>
    <row r="235" spans="1:67" hidden="1" x14ac:dyDescent="0.2">
      <c r="A235" s="197"/>
      <c r="B235" s="197"/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97"/>
      <c r="N235" s="214"/>
      <c r="O235" s="208" t="s">
        <v>68</v>
      </c>
      <c r="P235" s="209"/>
      <c r="Q235" s="209"/>
      <c r="R235" s="209"/>
      <c r="S235" s="209"/>
      <c r="T235" s="209"/>
      <c r="U235" s="210"/>
      <c r="V235" s="37" t="s">
        <v>69</v>
      </c>
      <c r="W235" s="194">
        <f>IFERROR(SUMPRODUCT(W233:W233*H233:H233),"0")</f>
        <v>0</v>
      </c>
      <c r="X235" s="194">
        <f>IFERROR(SUMPRODUCT(X233:X233*H233:H233),"0")</f>
        <v>0</v>
      </c>
      <c r="Y235" s="37"/>
      <c r="Z235" s="195"/>
      <c r="AA235" s="195"/>
    </row>
    <row r="236" spans="1:67" ht="16.5" hidden="1" customHeight="1" x14ac:dyDescent="0.25">
      <c r="A236" s="234" t="s">
        <v>293</v>
      </c>
      <c r="B236" s="197"/>
      <c r="C236" s="197"/>
      <c r="D236" s="197"/>
      <c r="E236" s="197"/>
      <c r="F236" s="197"/>
      <c r="G236" s="197"/>
      <c r="H236" s="197"/>
      <c r="I236" s="197"/>
      <c r="J236" s="197"/>
      <c r="K236" s="197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87"/>
      <c r="AA236" s="187"/>
    </row>
    <row r="237" spans="1:67" ht="14.25" hidden="1" customHeight="1" x14ac:dyDescent="0.25">
      <c r="A237" s="196" t="s">
        <v>62</v>
      </c>
      <c r="B237" s="197"/>
      <c r="C237" s="197"/>
      <c r="D237" s="197"/>
      <c r="E237" s="197"/>
      <c r="F237" s="197"/>
      <c r="G237" s="197"/>
      <c r="H237" s="197"/>
      <c r="I237" s="197"/>
      <c r="J237" s="197"/>
      <c r="K237" s="197"/>
      <c r="L237" s="197"/>
      <c r="M237" s="197"/>
      <c r="N237" s="197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88"/>
      <c r="AA237" s="188"/>
    </row>
    <row r="238" spans="1:67" ht="27" hidden="1" customHeight="1" x14ac:dyDescent="0.25">
      <c r="A238" s="54" t="s">
        <v>294</v>
      </c>
      <c r="B238" s="54" t="s">
        <v>295</v>
      </c>
      <c r="C238" s="31">
        <v>4301070870</v>
      </c>
      <c r="D238" s="201">
        <v>4607111036711</v>
      </c>
      <c r="E238" s="200"/>
      <c r="F238" s="191">
        <v>0.8</v>
      </c>
      <c r="G238" s="32">
        <v>8</v>
      </c>
      <c r="H238" s="191">
        <v>6.4</v>
      </c>
      <c r="I238" s="191">
        <v>6.67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199"/>
      <c r="Q238" s="199"/>
      <c r="R238" s="199"/>
      <c r="S238" s="200"/>
      <c r="T238" s="34"/>
      <c r="U238" s="34"/>
      <c r="V238" s="35" t="s">
        <v>67</v>
      </c>
      <c r="W238" s="192">
        <v>0</v>
      </c>
      <c r="X238" s="193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t="27" hidden="1" customHeight="1" x14ac:dyDescent="0.25">
      <c r="A239" s="54" t="s">
        <v>296</v>
      </c>
      <c r="B239" s="54" t="s">
        <v>297</v>
      </c>
      <c r="C239" s="31">
        <v>4301070991</v>
      </c>
      <c r="D239" s="201">
        <v>4607111038180</v>
      </c>
      <c r="E239" s="200"/>
      <c r="F239" s="191">
        <v>0.4</v>
      </c>
      <c r="G239" s="32">
        <v>16</v>
      </c>
      <c r="H239" s="191">
        <v>6.4</v>
      </c>
      <c r="I239" s="191">
        <v>6.71</v>
      </c>
      <c r="J239" s="32">
        <v>84</v>
      </c>
      <c r="K239" s="32" t="s">
        <v>65</v>
      </c>
      <c r="L239" s="33" t="s">
        <v>66</v>
      </c>
      <c r="M239" s="33"/>
      <c r="N239" s="32">
        <v>180</v>
      </c>
      <c r="O239" s="303" t="s">
        <v>298</v>
      </c>
      <c r="P239" s="199"/>
      <c r="Q239" s="199"/>
      <c r="R239" s="199"/>
      <c r="S239" s="200"/>
      <c r="T239" s="34"/>
      <c r="U239" s="34"/>
      <c r="V239" s="35" t="s">
        <v>67</v>
      </c>
      <c r="W239" s="192">
        <v>0</v>
      </c>
      <c r="X239" s="19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3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hidden="1" x14ac:dyDescent="0.2">
      <c r="A240" s="213"/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214"/>
      <c r="O240" s="208" t="s">
        <v>68</v>
      </c>
      <c r="P240" s="209"/>
      <c r="Q240" s="209"/>
      <c r="R240" s="209"/>
      <c r="S240" s="209"/>
      <c r="T240" s="209"/>
      <c r="U240" s="210"/>
      <c r="V240" s="37" t="s">
        <v>67</v>
      </c>
      <c r="W240" s="194">
        <f>IFERROR(SUM(W238:W239),"0")</f>
        <v>0</v>
      </c>
      <c r="X240" s="194">
        <f>IFERROR(SUM(X238:X239),"0")</f>
        <v>0</v>
      </c>
      <c r="Y240" s="194">
        <f>IFERROR(IF(Y238="",0,Y238),"0")+IFERROR(IF(Y239="",0,Y239),"0")</f>
        <v>0</v>
      </c>
      <c r="Z240" s="195"/>
      <c r="AA240" s="195"/>
    </row>
    <row r="241" spans="1:67" hidden="1" x14ac:dyDescent="0.2">
      <c r="A241" s="197"/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7"/>
      <c r="M241" s="197"/>
      <c r="N241" s="214"/>
      <c r="O241" s="208" t="s">
        <v>68</v>
      </c>
      <c r="P241" s="209"/>
      <c r="Q241" s="209"/>
      <c r="R241" s="209"/>
      <c r="S241" s="209"/>
      <c r="T241" s="209"/>
      <c r="U241" s="210"/>
      <c r="V241" s="37" t="s">
        <v>69</v>
      </c>
      <c r="W241" s="194">
        <f>IFERROR(SUMPRODUCT(W238:W239*H238:H239),"0")</f>
        <v>0</v>
      </c>
      <c r="X241" s="194">
        <f>IFERROR(SUMPRODUCT(X238:X239*H238:H239),"0")</f>
        <v>0</v>
      </c>
      <c r="Y241" s="37"/>
      <c r="Z241" s="195"/>
      <c r="AA241" s="195"/>
    </row>
    <row r="242" spans="1:67" ht="27.75" hidden="1" customHeight="1" x14ac:dyDescent="0.2">
      <c r="A242" s="276" t="s">
        <v>299</v>
      </c>
      <c r="B242" s="277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77"/>
      <c r="P242" s="277"/>
      <c r="Q242" s="277"/>
      <c r="R242" s="277"/>
      <c r="S242" s="277"/>
      <c r="T242" s="277"/>
      <c r="U242" s="277"/>
      <c r="V242" s="277"/>
      <c r="W242" s="277"/>
      <c r="X242" s="277"/>
      <c r="Y242" s="277"/>
      <c r="Z242" s="48"/>
      <c r="AA242" s="48"/>
    </row>
    <row r="243" spans="1:67" ht="16.5" hidden="1" customHeight="1" x14ac:dyDescent="0.25">
      <c r="A243" s="234" t="s">
        <v>299</v>
      </c>
      <c r="B243" s="197"/>
      <c r="C243" s="197"/>
      <c r="D243" s="197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87"/>
      <c r="AA243" s="187"/>
    </row>
    <row r="244" spans="1:67" ht="14.25" hidden="1" customHeight="1" x14ac:dyDescent="0.25">
      <c r="A244" s="196" t="s">
        <v>62</v>
      </c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88"/>
      <c r="AA244" s="188"/>
    </row>
    <row r="245" spans="1:67" ht="27" hidden="1" customHeight="1" x14ac:dyDescent="0.25">
      <c r="A245" s="54" t="s">
        <v>300</v>
      </c>
      <c r="B245" s="54" t="s">
        <v>301</v>
      </c>
      <c r="C245" s="31">
        <v>4301071014</v>
      </c>
      <c r="D245" s="201">
        <v>4640242181264</v>
      </c>
      <c r="E245" s="200"/>
      <c r="F245" s="191">
        <v>0.7</v>
      </c>
      <c r="G245" s="32">
        <v>10</v>
      </c>
      <c r="H245" s="191">
        <v>7</v>
      </c>
      <c r="I245" s="191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87" t="s">
        <v>302</v>
      </c>
      <c r="P245" s="199"/>
      <c r="Q245" s="199"/>
      <c r="R245" s="199"/>
      <c r="S245" s="200"/>
      <c r="T245" s="34"/>
      <c r="U245" s="34"/>
      <c r="V245" s="35" t="s">
        <v>67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hidden="1" customHeight="1" x14ac:dyDescent="0.25">
      <c r="A246" s="54" t="s">
        <v>303</v>
      </c>
      <c r="B246" s="54" t="s">
        <v>304</v>
      </c>
      <c r="C246" s="31">
        <v>4301071021</v>
      </c>
      <c r="D246" s="201">
        <v>4640242181325</v>
      </c>
      <c r="E246" s="200"/>
      <c r="F246" s="191">
        <v>0.7</v>
      </c>
      <c r="G246" s="32">
        <v>10</v>
      </c>
      <c r="H246" s="191">
        <v>7</v>
      </c>
      <c r="I246" s="191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58" t="s">
        <v>305</v>
      </c>
      <c r="P246" s="199"/>
      <c r="Q246" s="199"/>
      <c r="R246" s="199"/>
      <c r="S246" s="200"/>
      <c r="T246" s="34"/>
      <c r="U246" s="34"/>
      <c r="V246" s="35" t="s">
        <v>67</v>
      </c>
      <c r="W246" s="192">
        <v>0</v>
      </c>
      <c r="X246" s="19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t="27" hidden="1" customHeight="1" x14ac:dyDescent="0.25">
      <c r="A247" s="54" t="s">
        <v>306</v>
      </c>
      <c r="B247" s="54" t="s">
        <v>307</v>
      </c>
      <c r="C247" s="31">
        <v>4301070993</v>
      </c>
      <c r="D247" s="201">
        <v>4640242180670</v>
      </c>
      <c r="E247" s="200"/>
      <c r="F247" s="191">
        <v>1</v>
      </c>
      <c r="G247" s="32">
        <v>6</v>
      </c>
      <c r="H247" s="191">
        <v>6</v>
      </c>
      <c r="I247" s="191">
        <v>6.23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82" t="s">
        <v>308</v>
      </c>
      <c r="P247" s="199"/>
      <c r="Q247" s="199"/>
      <c r="R247" s="199"/>
      <c r="S247" s="200"/>
      <c r="T247" s="34"/>
      <c r="U247" s="34"/>
      <c r="V247" s="35" t="s">
        <v>67</v>
      </c>
      <c r="W247" s="192">
        <v>0</v>
      </c>
      <c r="X247" s="193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6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hidden="1" x14ac:dyDescent="0.2">
      <c r="A248" s="213"/>
      <c r="B248" s="197"/>
      <c r="C248" s="197"/>
      <c r="D248" s="197"/>
      <c r="E248" s="197"/>
      <c r="F248" s="197"/>
      <c r="G248" s="197"/>
      <c r="H248" s="197"/>
      <c r="I248" s="197"/>
      <c r="J248" s="197"/>
      <c r="K248" s="197"/>
      <c r="L248" s="197"/>
      <c r="M248" s="197"/>
      <c r="N248" s="214"/>
      <c r="O248" s="208" t="s">
        <v>68</v>
      </c>
      <c r="P248" s="209"/>
      <c r="Q248" s="209"/>
      <c r="R248" s="209"/>
      <c r="S248" s="209"/>
      <c r="T248" s="209"/>
      <c r="U248" s="210"/>
      <c r="V248" s="37" t="s">
        <v>67</v>
      </c>
      <c r="W248" s="194">
        <f>IFERROR(SUM(W245:W247),"0")</f>
        <v>0</v>
      </c>
      <c r="X248" s="194">
        <f>IFERROR(SUM(X245:X247),"0")</f>
        <v>0</v>
      </c>
      <c r="Y248" s="194">
        <f>IFERROR(IF(Y245="",0,Y245),"0")+IFERROR(IF(Y246="",0,Y246),"0")+IFERROR(IF(Y247="",0,Y247),"0")</f>
        <v>0</v>
      </c>
      <c r="Z248" s="195"/>
      <c r="AA248" s="195"/>
    </row>
    <row r="249" spans="1:67" hidden="1" x14ac:dyDescent="0.2">
      <c r="A249" s="197"/>
      <c r="B249" s="197"/>
      <c r="C249" s="197"/>
      <c r="D249" s="197"/>
      <c r="E249" s="197"/>
      <c r="F249" s="197"/>
      <c r="G249" s="197"/>
      <c r="H249" s="197"/>
      <c r="I249" s="197"/>
      <c r="J249" s="197"/>
      <c r="K249" s="197"/>
      <c r="L249" s="197"/>
      <c r="M249" s="197"/>
      <c r="N249" s="214"/>
      <c r="O249" s="208" t="s">
        <v>68</v>
      </c>
      <c r="P249" s="209"/>
      <c r="Q249" s="209"/>
      <c r="R249" s="209"/>
      <c r="S249" s="209"/>
      <c r="T249" s="209"/>
      <c r="U249" s="210"/>
      <c r="V249" s="37" t="s">
        <v>69</v>
      </c>
      <c r="W249" s="194">
        <f>IFERROR(SUMPRODUCT(W245:W247*H245:H247),"0")</f>
        <v>0</v>
      </c>
      <c r="X249" s="194">
        <f>IFERROR(SUMPRODUCT(X245:X247*H245:H247),"0")</f>
        <v>0</v>
      </c>
      <c r="Y249" s="37"/>
      <c r="Z249" s="195"/>
      <c r="AA249" s="195"/>
    </row>
    <row r="250" spans="1:67" ht="14.25" hidden="1" customHeight="1" x14ac:dyDescent="0.25">
      <c r="A250" s="196" t="s">
        <v>130</v>
      </c>
      <c r="B250" s="197"/>
      <c r="C250" s="197"/>
      <c r="D250" s="197"/>
      <c r="E250" s="197"/>
      <c r="F250" s="197"/>
      <c r="G250" s="197"/>
      <c r="H250" s="197"/>
      <c r="I250" s="197"/>
      <c r="J250" s="197"/>
      <c r="K250" s="197"/>
      <c r="L250" s="197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88"/>
      <c r="AA250" s="188"/>
    </row>
    <row r="251" spans="1:67" ht="27" hidden="1" customHeight="1" x14ac:dyDescent="0.25">
      <c r="A251" s="54" t="s">
        <v>309</v>
      </c>
      <c r="B251" s="54" t="s">
        <v>310</v>
      </c>
      <c r="C251" s="31">
        <v>4301135375</v>
      </c>
      <c r="D251" s="201">
        <v>4640242181486</v>
      </c>
      <c r="E251" s="200"/>
      <c r="F251" s="191">
        <v>3.7</v>
      </c>
      <c r="G251" s="32">
        <v>1</v>
      </c>
      <c r="H251" s="191">
        <v>3.7</v>
      </c>
      <c r="I251" s="191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360" t="s">
        <v>311</v>
      </c>
      <c r="P251" s="199"/>
      <c r="Q251" s="199"/>
      <c r="R251" s="199"/>
      <c r="S251" s="200"/>
      <c r="T251" s="34"/>
      <c r="U251" s="34"/>
      <c r="V251" s="35" t="s">
        <v>67</v>
      </c>
      <c r="W251" s="192">
        <v>0</v>
      </c>
      <c r="X251" s="193">
        <f>IFERROR(IF(W251="","",W251),"")</f>
        <v>0</v>
      </c>
      <c r="Y251" s="36">
        <f>IFERROR(IF(W251="","",W251*0.00936),"")</f>
        <v>0</v>
      </c>
      <c r="Z251" s="56"/>
      <c r="AA251" s="57"/>
      <c r="AE251" s="67"/>
      <c r="BB251" s="157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37.5" hidden="1" customHeight="1" x14ac:dyDescent="0.25">
      <c r="A252" s="54" t="s">
        <v>312</v>
      </c>
      <c r="B252" s="54" t="s">
        <v>313</v>
      </c>
      <c r="C252" s="31">
        <v>4301135403</v>
      </c>
      <c r="D252" s="201">
        <v>4640242181509</v>
      </c>
      <c r="E252" s="200"/>
      <c r="F252" s="191">
        <v>3.7</v>
      </c>
      <c r="G252" s="32">
        <v>1</v>
      </c>
      <c r="H252" s="191">
        <v>3.7</v>
      </c>
      <c r="I252" s="191">
        <v>3.8919999999999999</v>
      </c>
      <c r="J252" s="32">
        <v>126</v>
      </c>
      <c r="K252" s="32" t="s">
        <v>75</v>
      </c>
      <c r="L252" s="33" t="s">
        <v>66</v>
      </c>
      <c r="M252" s="33"/>
      <c r="N252" s="32">
        <v>180</v>
      </c>
      <c r="O252" s="378" t="s">
        <v>314</v>
      </c>
      <c r="P252" s="199"/>
      <c r="Q252" s="199"/>
      <c r="R252" s="199"/>
      <c r="S252" s="200"/>
      <c r="T252" s="34"/>
      <c r="U252" s="34"/>
      <c r="V252" s="35" t="s">
        <v>67</v>
      </c>
      <c r="W252" s="192">
        <v>0</v>
      </c>
      <c r="X252" s="193">
        <f>IFERROR(IF(W252="","",W252),"")</f>
        <v>0</v>
      </c>
      <c r="Y252" s="36">
        <f>IFERROR(IF(W252="","",W252*0.00936),"")</f>
        <v>0</v>
      </c>
      <c r="Z252" s="56"/>
      <c r="AA252" s="57"/>
      <c r="AE252" s="67"/>
      <c r="BB252" s="158" t="s">
        <v>76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t="27" hidden="1" customHeight="1" x14ac:dyDescent="0.25">
      <c r="A253" s="54" t="s">
        <v>315</v>
      </c>
      <c r="B253" s="54" t="s">
        <v>316</v>
      </c>
      <c r="C253" s="31">
        <v>4301135394</v>
      </c>
      <c r="D253" s="201">
        <v>4640242181561</v>
      </c>
      <c r="E253" s="200"/>
      <c r="F253" s="191">
        <v>3.7</v>
      </c>
      <c r="G253" s="32">
        <v>1</v>
      </c>
      <c r="H253" s="191">
        <v>3.7</v>
      </c>
      <c r="I253" s="191">
        <v>3.8919999999999999</v>
      </c>
      <c r="J253" s="32">
        <v>126</v>
      </c>
      <c r="K253" s="32" t="s">
        <v>75</v>
      </c>
      <c r="L253" s="33" t="s">
        <v>66</v>
      </c>
      <c r="M253" s="33"/>
      <c r="N253" s="32">
        <v>180</v>
      </c>
      <c r="O253" s="357" t="s">
        <v>317</v>
      </c>
      <c r="P253" s="199"/>
      <c r="Q253" s="199"/>
      <c r="R253" s="199"/>
      <c r="S253" s="200"/>
      <c r="T253" s="34"/>
      <c r="U253" s="34"/>
      <c r="V253" s="35" t="s">
        <v>67</v>
      </c>
      <c r="W253" s="192">
        <v>0</v>
      </c>
      <c r="X253" s="193">
        <f>IFERROR(IF(W253="","",W253),"")</f>
        <v>0</v>
      </c>
      <c r="Y253" s="36">
        <f>IFERROR(IF(W253="","",W253*0.00936),"")</f>
        <v>0</v>
      </c>
      <c r="Z253" s="56"/>
      <c r="AA253" s="57"/>
      <c r="AE253" s="67"/>
      <c r="BB253" s="159" t="s">
        <v>76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hidden="1" x14ac:dyDescent="0.2">
      <c r="A254" s="213"/>
      <c r="B254" s="197"/>
      <c r="C254" s="197"/>
      <c r="D254" s="197"/>
      <c r="E254" s="197"/>
      <c r="F254" s="197"/>
      <c r="G254" s="197"/>
      <c r="H254" s="197"/>
      <c r="I254" s="197"/>
      <c r="J254" s="197"/>
      <c r="K254" s="197"/>
      <c r="L254" s="197"/>
      <c r="M254" s="197"/>
      <c r="N254" s="214"/>
      <c r="O254" s="208" t="s">
        <v>68</v>
      </c>
      <c r="P254" s="209"/>
      <c r="Q254" s="209"/>
      <c r="R254" s="209"/>
      <c r="S254" s="209"/>
      <c r="T254" s="209"/>
      <c r="U254" s="210"/>
      <c r="V254" s="37" t="s">
        <v>67</v>
      </c>
      <c r="W254" s="194">
        <f>IFERROR(SUM(W251:W253),"0")</f>
        <v>0</v>
      </c>
      <c r="X254" s="194">
        <f>IFERROR(SUM(X251:X253),"0")</f>
        <v>0</v>
      </c>
      <c r="Y254" s="194">
        <f>IFERROR(IF(Y251="",0,Y251),"0")+IFERROR(IF(Y252="",0,Y252),"0")+IFERROR(IF(Y253="",0,Y253),"0")</f>
        <v>0</v>
      </c>
      <c r="Z254" s="195"/>
      <c r="AA254" s="195"/>
    </row>
    <row r="255" spans="1:67" hidden="1" x14ac:dyDescent="0.2">
      <c r="A255" s="197"/>
      <c r="B255" s="197"/>
      <c r="C255" s="197"/>
      <c r="D255" s="197"/>
      <c r="E255" s="197"/>
      <c r="F255" s="197"/>
      <c r="G255" s="197"/>
      <c r="H255" s="197"/>
      <c r="I255" s="197"/>
      <c r="J255" s="197"/>
      <c r="K255" s="197"/>
      <c r="L255" s="197"/>
      <c r="M255" s="197"/>
      <c r="N255" s="214"/>
      <c r="O255" s="208" t="s">
        <v>68</v>
      </c>
      <c r="P255" s="209"/>
      <c r="Q255" s="209"/>
      <c r="R255" s="209"/>
      <c r="S255" s="209"/>
      <c r="T255" s="209"/>
      <c r="U255" s="210"/>
      <c r="V255" s="37" t="s">
        <v>69</v>
      </c>
      <c r="W255" s="194">
        <f>IFERROR(SUMPRODUCT(W251:W253*H251:H253),"0")</f>
        <v>0</v>
      </c>
      <c r="X255" s="194">
        <f>IFERROR(SUMPRODUCT(X251:X253*H251:H253),"0")</f>
        <v>0</v>
      </c>
      <c r="Y255" s="37"/>
      <c r="Z255" s="195"/>
      <c r="AA255" s="195"/>
    </row>
    <row r="256" spans="1:67" ht="16.5" hidden="1" customHeight="1" x14ac:dyDescent="0.25">
      <c r="A256" s="234" t="s">
        <v>318</v>
      </c>
      <c r="B256" s="197"/>
      <c r="C256" s="197"/>
      <c r="D256" s="197"/>
      <c r="E256" s="197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87"/>
      <c r="AA256" s="187"/>
    </row>
    <row r="257" spans="1:67" ht="14.25" hidden="1" customHeight="1" x14ac:dyDescent="0.25">
      <c r="A257" s="196" t="s">
        <v>136</v>
      </c>
      <c r="B257" s="197"/>
      <c r="C257" s="197"/>
      <c r="D257" s="197"/>
      <c r="E257" s="197"/>
      <c r="F257" s="197"/>
      <c r="G257" s="197"/>
      <c r="H257" s="197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88"/>
      <c r="AA257" s="188"/>
    </row>
    <row r="258" spans="1:67" ht="27" hidden="1" customHeight="1" x14ac:dyDescent="0.25">
      <c r="A258" s="54" t="s">
        <v>319</v>
      </c>
      <c r="B258" s="54" t="s">
        <v>320</v>
      </c>
      <c r="C258" s="31">
        <v>4301131019</v>
      </c>
      <c r="D258" s="201">
        <v>4640242180427</v>
      </c>
      <c r="E258" s="200"/>
      <c r="F258" s="191">
        <v>1.8</v>
      </c>
      <c r="G258" s="32">
        <v>1</v>
      </c>
      <c r="H258" s="191">
        <v>1.8</v>
      </c>
      <c r="I258" s="191">
        <v>1.915</v>
      </c>
      <c r="J258" s="32">
        <v>234</v>
      </c>
      <c r="K258" s="32" t="s">
        <v>126</v>
      </c>
      <c r="L258" s="33" t="s">
        <v>66</v>
      </c>
      <c r="M258" s="33"/>
      <c r="N258" s="32">
        <v>180</v>
      </c>
      <c r="O258" s="260" t="s">
        <v>321</v>
      </c>
      <c r="P258" s="199"/>
      <c r="Q258" s="199"/>
      <c r="R258" s="199"/>
      <c r="S258" s="200"/>
      <c r="T258" s="34"/>
      <c r="U258" s="34"/>
      <c r="V258" s="35" t="s">
        <v>67</v>
      </c>
      <c r="W258" s="192">
        <v>0</v>
      </c>
      <c r="X258" s="193">
        <f>IFERROR(IF(W258="","",W258),"")</f>
        <v>0</v>
      </c>
      <c r="Y258" s="36">
        <f>IFERROR(IF(W258="","",W258*0.00502),"")</f>
        <v>0</v>
      </c>
      <c r="Z258" s="56"/>
      <c r="AA258" s="57"/>
      <c r="AE258" s="67"/>
      <c r="BB258" s="160" t="s">
        <v>76</v>
      </c>
      <c r="BL258" s="67">
        <f>IFERROR(W258*I258,"0")</f>
        <v>0</v>
      </c>
      <c r="BM258" s="67">
        <f>IFERROR(X258*I258,"0")</f>
        <v>0</v>
      </c>
      <c r="BN258" s="67">
        <f>IFERROR(W258/J258,"0")</f>
        <v>0</v>
      </c>
      <c r="BO258" s="67">
        <f>IFERROR(X258/J258,"0")</f>
        <v>0</v>
      </c>
    </row>
    <row r="259" spans="1:67" hidden="1" x14ac:dyDescent="0.2">
      <c r="A259" s="213"/>
      <c r="B259" s="197"/>
      <c r="C259" s="197"/>
      <c r="D259" s="197"/>
      <c r="E259" s="197"/>
      <c r="F259" s="197"/>
      <c r="G259" s="197"/>
      <c r="H259" s="197"/>
      <c r="I259" s="197"/>
      <c r="J259" s="197"/>
      <c r="K259" s="197"/>
      <c r="L259" s="197"/>
      <c r="M259" s="197"/>
      <c r="N259" s="214"/>
      <c r="O259" s="208" t="s">
        <v>68</v>
      </c>
      <c r="P259" s="209"/>
      <c r="Q259" s="209"/>
      <c r="R259" s="209"/>
      <c r="S259" s="209"/>
      <c r="T259" s="209"/>
      <c r="U259" s="210"/>
      <c r="V259" s="37" t="s">
        <v>67</v>
      </c>
      <c r="W259" s="194">
        <f>IFERROR(SUM(W258:W258),"0")</f>
        <v>0</v>
      </c>
      <c r="X259" s="194">
        <f>IFERROR(SUM(X258:X258),"0")</f>
        <v>0</v>
      </c>
      <c r="Y259" s="194">
        <f>IFERROR(IF(Y258="",0,Y258),"0")</f>
        <v>0</v>
      </c>
      <c r="Z259" s="195"/>
      <c r="AA259" s="195"/>
    </row>
    <row r="260" spans="1:67" hidden="1" x14ac:dyDescent="0.2">
      <c r="A260" s="197"/>
      <c r="B260" s="197"/>
      <c r="C260" s="197"/>
      <c r="D260" s="197"/>
      <c r="E260" s="197"/>
      <c r="F260" s="197"/>
      <c r="G260" s="197"/>
      <c r="H260" s="197"/>
      <c r="I260" s="197"/>
      <c r="J260" s="197"/>
      <c r="K260" s="197"/>
      <c r="L260" s="197"/>
      <c r="M260" s="197"/>
      <c r="N260" s="214"/>
      <c r="O260" s="208" t="s">
        <v>68</v>
      </c>
      <c r="P260" s="209"/>
      <c r="Q260" s="209"/>
      <c r="R260" s="209"/>
      <c r="S260" s="209"/>
      <c r="T260" s="209"/>
      <c r="U260" s="210"/>
      <c r="V260" s="37" t="s">
        <v>69</v>
      </c>
      <c r="W260" s="194">
        <f>IFERROR(SUMPRODUCT(W258:W258*H258:H258),"0")</f>
        <v>0</v>
      </c>
      <c r="X260" s="194">
        <f>IFERROR(SUMPRODUCT(X258:X258*H258:H258),"0")</f>
        <v>0</v>
      </c>
      <c r="Y260" s="37"/>
      <c r="Z260" s="195"/>
      <c r="AA260" s="195"/>
    </row>
    <row r="261" spans="1:67" ht="14.25" hidden="1" customHeight="1" x14ac:dyDescent="0.25">
      <c r="A261" s="196" t="s">
        <v>72</v>
      </c>
      <c r="B261" s="197"/>
      <c r="C261" s="197"/>
      <c r="D261" s="197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88"/>
      <c r="AA261" s="188"/>
    </row>
    <row r="262" spans="1:67" ht="27" hidden="1" customHeight="1" x14ac:dyDescent="0.25">
      <c r="A262" s="54" t="s">
        <v>322</v>
      </c>
      <c r="B262" s="54" t="s">
        <v>323</v>
      </c>
      <c r="C262" s="31">
        <v>4301132080</v>
      </c>
      <c r="D262" s="201">
        <v>4640242180397</v>
      </c>
      <c r="E262" s="200"/>
      <c r="F262" s="191">
        <v>1</v>
      </c>
      <c r="G262" s="32">
        <v>6</v>
      </c>
      <c r="H262" s="191">
        <v>6</v>
      </c>
      <c r="I262" s="191">
        <v>6.26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13" t="s">
        <v>324</v>
      </c>
      <c r="P262" s="199"/>
      <c r="Q262" s="199"/>
      <c r="R262" s="199"/>
      <c r="S262" s="200"/>
      <c r="T262" s="34"/>
      <c r="U262" s="34"/>
      <c r="V262" s="35" t="s">
        <v>67</v>
      </c>
      <c r="W262" s="192">
        <v>0</v>
      </c>
      <c r="X262" s="193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1" t="s">
        <v>76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t="27" hidden="1" customHeight="1" x14ac:dyDescent="0.25">
      <c r="A263" s="54" t="s">
        <v>325</v>
      </c>
      <c r="B263" s="54" t="s">
        <v>326</v>
      </c>
      <c r="C263" s="31">
        <v>4301132104</v>
      </c>
      <c r="D263" s="201">
        <v>4640242181219</v>
      </c>
      <c r="E263" s="200"/>
      <c r="F263" s="191">
        <v>0.3</v>
      </c>
      <c r="G263" s="32">
        <v>9</v>
      </c>
      <c r="H263" s="191">
        <v>2.7</v>
      </c>
      <c r="I263" s="191">
        <v>2.8450000000000002</v>
      </c>
      <c r="J263" s="32">
        <v>234</v>
      </c>
      <c r="K263" s="32" t="s">
        <v>126</v>
      </c>
      <c r="L263" s="33" t="s">
        <v>66</v>
      </c>
      <c r="M263" s="33"/>
      <c r="N263" s="32">
        <v>180</v>
      </c>
      <c r="O263" s="205" t="s">
        <v>327</v>
      </c>
      <c r="P263" s="199"/>
      <c r="Q263" s="199"/>
      <c r="R263" s="199"/>
      <c r="S263" s="200"/>
      <c r="T263" s="34"/>
      <c r="U263" s="34"/>
      <c r="V263" s="35" t="s">
        <v>67</v>
      </c>
      <c r="W263" s="192">
        <v>0</v>
      </c>
      <c r="X263" s="193">
        <f>IFERROR(IF(W263="","",W263),"")</f>
        <v>0</v>
      </c>
      <c r="Y263" s="36">
        <f>IFERROR(IF(W263="","",W263*0.00502),"")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hidden="1" x14ac:dyDescent="0.2">
      <c r="A264" s="213"/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  <c r="M264" s="197"/>
      <c r="N264" s="214"/>
      <c r="O264" s="208" t="s">
        <v>68</v>
      </c>
      <c r="P264" s="209"/>
      <c r="Q264" s="209"/>
      <c r="R264" s="209"/>
      <c r="S264" s="209"/>
      <c r="T264" s="209"/>
      <c r="U264" s="210"/>
      <c r="V264" s="37" t="s">
        <v>67</v>
      </c>
      <c r="W264" s="194">
        <f>IFERROR(SUM(W262:W263),"0")</f>
        <v>0</v>
      </c>
      <c r="X264" s="194">
        <f>IFERROR(SUM(X262:X263),"0")</f>
        <v>0</v>
      </c>
      <c r="Y264" s="194">
        <f>IFERROR(IF(Y262="",0,Y262),"0")+IFERROR(IF(Y263="",0,Y263),"0")</f>
        <v>0</v>
      </c>
      <c r="Z264" s="195"/>
      <c r="AA264" s="195"/>
    </row>
    <row r="265" spans="1:67" hidden="1" x14ac:dyDescent="0.2">
      <c r="A265" s="197"/>
      <c r="B265" s="197"/>
      <c r="C265" s="197"/>
      <c r="D265" s="197"/>
      <c r="E265" s="197"/>
      <c r="F265" s="197"/>
      <c r="G265" s="197"/>
      <c r="H265" s="197"/>
      <c r="I265" s="197"/>
      <c r="J265" s="197"/>
      <c r="K265" s="197"/>
      <c r="L265" s="197"/>
      <c r="M265" s="197"/>
      <c r="N265" s="214"/>
      <c r="O265" s="208" t="s">
        <v>68</v>
      </c>
      <c r="P265" s="209"/>
      <c r="Q265" s="209"/>
      <c r="R265" s="209"/>
      <c r="S265" s="209"/>
      <c r="T265" s="209"/>
      <c r="U265" s="210"/>
      <c r="V265" s="37" t="s">
        <v>69</v>
      </c>
      <c r="W265" s="194">
        <f>IFERROR(SUMPRODUCT(W262:W263*H262:H263),"0")</f>
        <v>0</v>
      </c>
      <c r="X265" s="194">
        <f>IFERROR(SUMPRODUCT(X262:X263*H262:H263),"0")</f>
        <v>0</v>
      </c>
      <c r="Y265" s="37"/>
      <c r="Z265" s="195"/>
      <c r="AA265" s="195"/>
    </row>
    <row r="266" spans="1:67" ht="14.25" hidden="1" customHeight="1" x14ac:dyDescent="0.25">
      <c r="A266" s="196" t="s">
        <v>154</v>
      </c>
      <c r="B266" s="197"/>
      <c r="C266" s="197"/>
      <c r="D266" s="197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88"/>
      <c r="AA266" s="188"/>
    </row>
    <row r="267" spans="1:67" ht="27" hidden="1" customHeight="1" x14ac:dyDescent="0.25">
      <c r="A267" s="54" t="s">
        <v>328</v>
      </c>
      <c r="B267" s="54" t="s">
        <v>329</v>
      </c>
      <c r="C267" s="31">
        <v>4301136028</v>
      </c>
      <c r="D267" s="201">
        <v>4640242180304</v>
      </c>
      <c r="E267" s="200"/>
      <c r="F267" s="191">
        <v>2.7</v>
      </c>
      <c r="G267" s="32">
        <v>1</v>
      </c>
      <c r="H267" s="191">
        <v>2.7</v>
      </c>
      <c r="I267" s="191">
        <v>2.8906000000000001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5" t="s">
        <v>330</v>
      </c>
      <c r="P267" s="199"/>
      <c r="Q267" s="199"/>
      <c r="R267" s="199"/>
      <c r="S267" s="200"/>
      <c r="T267" s="34"/>
      <c r="U267" s="34"/>
      <c r="V267" s="35" t="s">
        <v>67</v>
      </c>
      <c r="W267" s="192">
        <v>0</v>
      </c>
      <c r="X267" s="193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3" t="s">
        <v>76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37.5" hidden="1" customHeight="1" x14ac:dyDescent="0.25">
      <c r="A268" s="54" t="s">
        <v>331</v>
      </c>
      <c r="B268" s="54" t="s">
        <v>332</v>
      </c>
      <c r="C268" s="31">
        <v>4301136027</v>
      </c>
      <c r="D268" s="201">
        <v>4640242180298</v>
      </c>
      <c r="E268" s="200"/>
      <c r="F268" s="191">
        <v>2.7</v>
      </c>
      <c r="G268" s="32">
        <v>1</v>
      </c>
      <c r="H268" s="191">
        <v>2.7</v>
      </c>
      <c r="I268" s="191">
        <v>2.8919999999999999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56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199"/>
      <c r="Q268" s="199"/>
      <c r="R268" s="199"/>
      <c r="S268" s="200"/>
      <c r="T268" s="34"/>
      <c r="U268" s="34"/>
      <c r="V268" s="35" t="s">
        <v>67</v>
      </c>
      <c r="W268" s="192">
        <v>0</v>
      </c>
      <c r="X268" s="193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4" t="s">
        <v>76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hidden="1" customHeight="1" x14ac:dyDescent="0.25">
      <c r="A269" s="54" t="s">
        <v>333</v>
      </c>
      <c r="B269" s="54" t="s">
        <v>334</v>
      </c>
      <c r="C269" s="31">
        <v>4301136026</v>
      </c>
      <c r="D269" s="201">
        <v>4640242180236</v>
      </c>
      <c r="E269" s="200"/>
      <c r="F269" s="191">
        <v>5</v>
      </c>
      <c r="G269" s="32">
        <v>1</v>
      </c>
      <c r="H269" s="191">
        <v>5</v>
      </c>
      <c r="I269" s="191">
        <v>5.2350000000000003</v>
      </c>
      <c r="J269" s="32">
        <v>84</v>
      </c>
      <c r="K269" s="32" t="s">
        <v>65</v>
      </c>
      <c r="L269" s="33" t="s">
        <v>66</v>
      </c>
      <c r="M269" s="33"/>
      <c r="N269" s="32">
        <v>180</v>
      </c>
      <c r="O269" s="316" t="s">
        <v>335</v>
      </c>
      <c r="P269" s="199"/>
      <c r="Q269" s="199"/>
      <c r="R269" s="199"/>
      <c r="S269" s="200"/>
      <c r="T269" s="34"/>
      <c r="U269" s="34"/>
      <c r="V269" s="35" t="s">
        <v>67</v>
      </c>
      <c r="W269" s="192">
        <v>0</v>
      </c>
      <c r="X269" s="193">
        <f>IFERROR(IF(W269="","",W269),"")</f>
        <v>0</v>
      </c>
      <c r="Y269" s="36">
        <f>IFERROR(IF(W269="","",W269*0.0155),"")</f>
        <v>0</v>
      </c>
      <c r="Z269" s="56"/>
      <c r="AA269" s="57"/>
      <c r="AE269" s="67"/>
      <c r="BB269" s="165" t="s">
        <v>76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ht="27" hidden="1" customHeight="1" x14ac:dyDescent="0.25">
      <c r="A270" s="54" t="s">
        <v>336</v>
      </c>
      <c r="B270" s="54" t="s">
        <v>337</v>
      </c>
      <c r="C270" s="31">
        <v>4301136029</v>
      </c>
      <c r="D270" s="201">
        <v>4640242180410</v>
      </c>
      <c r="E270" s="200"/>
      <c r="F270" s="191">
        <v>2.2400000000000002</v>
      </c>
      <c r="G270" s="32">
        <v>1</v>
      </c>
      <c r="H270" s="191">
        <v>2.2400000000000002</v>
      </c>
      <c r="I270" s="191">
        <v>2.4319999999999999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6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199"/>
      <c r="Q270" s="199"/>
      <c r="R270" s="199"/>
      <c r="S270" s="200"/>
      <c r="T270" s="34"/>
      <c r="U270" s="34"/>
      <c r="V270" s="35" t="s">
        <v>67</v>
      </c>
      <c r="W270" s="192">
        <v>0</v>
      </c>
      <c r="X270" s="193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6" t="s">
        <v>76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hidden="1" x14ac:dyDescent="0.2">
      <c r="A271" s="213"/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97"/>
      <c r="M271" s="197"/>
      <c r="N271" s="214"/>
      <c r="O271" s="208" t="s">
        <v>68</v>
      </c>
      <c r="P271" s="209"/>
      <c r="Q271" s="209"/>
      <c r="R271" s="209"/>
      <c r="S271" s="209"/>
      <c r="T271" s="209"/>
      <c r="U271" s="210"/>
      <c r="V271" s="37" t="s">
        <v>67</v>
      </c>
      <c r="W271" s="194">
        <f>IFERROR(SUM(W267:W270),"0")</f>
        <v>0</v>
      </c>
      <c r="X271" s="194">
        <f>IFERROR(SUM(X267:X270),"0")</f>
        <v>0</v>
      </c>
      <c r="Y271" s="194">
        <f>IFERROR(IF(Y267="",0,Y267),"0")+IFERROR(IF(Y268="",0,Y268),"0")+IFERROR(IF(Y269="",0,Y269),"0")+IFERROR(IF(Y270="",0,Y270),"0")</f>
        <v>0</v>
      </c>
      <c r="Z271" s="195"/>
      <c r="AA271" s="195"/>
    </row>
    <row r="272" spans="1:67" hidden="1" x14ac:dyDescent="0.2">
      <c r="A272" s="197"/>
      <c r="B272" s="197"/>
      <c r="C272" s="197"/>
      <c r="D272" s="197"/>
      <c r="E272" s="197"/>
      <c r="F272" s="197"/>
      <c r="G272" s="197"/>
      <c r="H272" s="197"/>
      <c r="I272" s="197"/>
      <c r="J272" s="197"/>
      <c r="K272" s="197"/>
      <c r="L272" s="197"/>
      <c r="M272" s="197"/>
      <c r="N272" s="214"/>
      <c r="O272" s="208" t="s">
        <v>68</v>
      </c>
      <c r="P272" s="209"/>
      <c r="Q272" s="209"/>
      <c r="R272" s="209"/>
      <c r="S272" s="209"/>
      <c r="T272" s="209"/>
      <c r="U272" s="210"/>
      <c r="V272" s="37" t="s">
        <v>69</v>
      </c>
      <c r="W272" s="194">
        <f>IFERROR(SUMPRODUCT(W267:W270*H267:H270),"0")</f>
        <v>0</v>
      </c>
      <c r="X272" s="194">
        <f>IFERROR(SUMPRODUCT(X267:X270*H267:H270),"0")</f>
        <v>0</v>
      </c>
      <c r="Y272" s="37"/>
      <c r="Z272" s="195"/>
      <c r="AA272" s="195"/>
    </row>
    <row r="273" spans="1:67" ht="14.25" hidden="1" customHeight="1" x14ac:dyDescent="0.25">
      <c r="A273" s="196" t="s">
        <v>130</v>
      </c>
      <c r="B273" s="197"/>
      <c r="C273" s="197"/>
      <c r="D273" s="197"/>
      <c r="E273" s="197"/>
      <c r="F273" s="197"/>
      <c r="G273" s="197"/>
      <c r="H273" s="197"/>
      <c r="I273" s="197"/>
      <c r="J273" s="197"/>
      <c r="K273" s="197"/>
      <c r="L273" s="197"/>
      <c r="M273" s="197"/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88"/>
      <c r="AA273" s="188"/>
    </row>
    <row r="274" spans="1:67" ht="27" hidden="1" customHeight="1" x14ac:dyDescent="0.25">
      <c r="A274" s="54" t="s">
        <v>338</v>
      </c>
      <c r="B274" s="54" t="s">
        <v>339</v>
      </c>
      <c r="C274" s="31">
        <v>4301135191</v>
      </c>
      <c r="D274" s="201">
        <v>4640242180373</v>
      </c>
      <c r="E274" s="200"/>
      <c r="F274" s="191">
        <v>3</v>
      </c>
      <c r="G274" s="32">
        <v>1</v>
      </c>
      <c r="H274" s="191">
        <v>3</v>
      </c>
      <c r="I274" s="191">
        <v>3.1920000000000002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401" t="s">
        <v>340</v>
      </c>
      <c r="P274" s="199"/>
      <c r="Q274" s="199"/>
      <c r="R274" s="199"/>
      <c r="S274" s="200"/>
      <c r="T274" s="34"/>
      <c r="U274" s="34"/>
      <c r="V274" s="35" t="s">
        <v>67</v>
      </c>
      <c r="W274" s="192">
        <v>0</v>
      </c>
      <c r="X274" s="193">
        <f t="shared" ref="X274:X289" si="24">IFERROR(IF(W274="","",W274),"")</f>
        <v>0</v>
      </c>
      <c r="Y274" s="36">
        <f>IFERROR(IF(W274="","",W274*0.00936),"")</f>
        <v>0</v>
      </c>
      <c r="Z274" s="56"/>
      <c r="AA274" s="57"/>
      <c r="AE274" s="67"/>
      <c r="BB274" s="167" t="s">
        <v>76</v>
      </c>
      <c r="BL274" s="67">
        <f t="shared" ref="BL274:BL289" si="25">IFERROR(W274*I274,"0")</f>
        <v>0</v>
      </c>
      <c r="BM274" s="67">
        <f t="shared" ref="BM274:BM289" si="26">IFERROR(X274*I274,"0")</f>
        <v>0</v>
      </c>
      <c r="BN274" s="67">
        <f t="shared" ref="BN274:BN289" si="27">IFERROR(W274/J274,"0")</f>
        <v>0</v>
      </c>
      <c r="BO274" s="67">
        <f t="shared" ref="BO274:BO289" si="28">IFERROR(X274/J274,"0")</f>
        <v>0</v>
      </c>
    </row>
    <row r="275" spans="1:67" ht="27" hidden="1" customHeight="1" x14ac:dyDescent="0.25">
      <c r="A275" s="54" t="s">
        <v>341</v>
      </c>
      <c r="B275" s="54" t="s">
        <v>342</v>
      </c>
      <c r="C275" s="31">
        <v>4301135195</v>
      </c>
      <c r="D275" s="201">
        <v>4640242180366</v>
      </c>
      <c r="E275" s="200"/>
      <c r="F275" s="191">
        <v>3.7</v>
      </c>
      <c r="G275" s="32">
        <v>1</v>
      </c>
      <c r="H275" s="191">
        <v>3.7</v>
      </c>
      <c r="I275" s="191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6" t="s">
        <v>343</v>
      </c>
      <c r="P275" s="199"/>
      <c r="Q275" s="199"/>
      <c r="R275" s="199"/>
      <c r="S275" s="200"/>
      <c r="T275" s="34"/>
      <c r="U275" s="34"/>
      <c r="V275" s="35" t="s">
        <v>67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37.5" hidden="1" customHeight="1" x14ac:dyDescent="0.25">
      <c r="A276" s="54" t="s">
        <v>344</v>
      </c>
      <c r="B276" s="54" t="s">
        <v>345</v>
      </c>
      <c r="C276" s="31">
        <v>4301135189</v>
      </c>
      <c r="D276" s="201">
        <v>4640242180342</v>
      </c>
      <c r="E276" s="200"/>
      <c r="F276" s="191">
        <v>3.7</v>
      </c>
      <c r="G276" s="32">
        <v>1</v>
      </c>
      <c r="H276" s="191">
        <v>3.7</v>
      </c>
      <c r="I276" s="191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31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9"/>
      <c r="Q276" s="199"/>
      <c r="R276" s="199"/>
      <c r="S276" s="200"/>
      <c r="T276" s="34"/>
      <c r="U276" s="34"/>
      <c r="V276" s="35" t="s">
        <v>67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69" t="s">
        <v>76</v>
      </c>
      <c r="BL276" s="67">
        <f t="shared" si="25"/>
        <v>0</v>
      </c>
      <c r="BM276" s="67">
        <f t="shared" si="26"/>
        <v>0</v>
      </c>
      <c r="BN276" s="67">
        <f t="shared" si="27"/>
        <v>0</v>
      </c>
      <c r="BO276" s="67">
        <f t="shared" si="28"/>
        <v>0</v>
      </c>
    </row>
    <row r="277" spans="1:67" ht="37.5" hidden="1" customHeight="1" x14ac:dyDescent="0.25">
      <c r="A277" s="54" t="s">
        <v>346</v>
      </c>
      <c r="B277" s="54" t="s">
        <v>347</v>
      </c>
      <c r="C277" s="31">
        <v>4301135187</v>
      </c>
      <c r="D277" s="201">
        <v>4640242180328</v>
      </c>
      <c r="E277" s="200"/>
      <c r="F277" s="191">
        <v>3.5</v>
      </c>
      <c r="G277" s="32">
        <v>1</v>
      </c>
      <c r="H277" s="191">
        <v>3.5</v>
      </c>
      <c r="I277" s="191">
        <v>3.6920000000000002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9" t="s">
        <v>348</v>
      </c>
      <c r="P277" s="199"/>
      <c r="Q277" s="199"/>
      <c r="R277" s="199"/>
      <c r="S277" s="200"/>
      <c r="T277" s="34"/>
      <c r="U277" s="34"/>
      <c r="V277" s="35" t="s">
        <v>67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hidden="1" customHeight="1" x14ac:dyDescent="0.25">
      <c r="A278" s="54" t="s">
        <v>349</v>
      </c>
      <c r="B278" s="54" t="s">
        <v>350</v>
      </c>
      <c r="C278" s="31">
        <v>4301135186</v>
      </c>
      <c r="D278" s="201">
        <v>4640242180311</v>
      </c>
      <c r="E278" s="200"/>
      <c r="F278" s="191">
        <v>5.5</v>
      </c>
      <c r="G278" s="32">
        <v>1</v>
      </c>
      <c r="H278" s="191">
        <v>5.5</v>
      </c>
      <c r="I278" s="191">
        <v>5.7350000000000003</v>
      </c>
      <c r="J278" s="32">
        <v>84</v>
      </c>
      <c r="K278" s="32" t="s">
        <v>65</v>
      </c>
      <c r="L278" s="33" t="s">
        <v>66</v>
      </c>
      <c r="M278" s="33"/>
      <c r="N278" s="32">
        <v>180</v>
      </c>
      <c r="O278" s="356" t="s">
        <v>351</v>
      </c>
      <c r="P278" s="199"/>
      <c r="Q278" s="199"/>
      <c r="R278" s="199"/>
      <c r="S278" s="200"/>
      <c r="T278" s="34"/>
      <c r="U278" s="34"/>
      <c r="V278" s="35" t="s">
        <v>67</v>
      </c>
      <c r="W278" s="192">
        <v>0</v>
      </c>
      <c r="X278" s="193">
        <f t="shared" si="24"/>
        <v>0</v>
      </c>
      <c r="Y278" s="36">
        <f>IFERROR(IF(W278="","",W278*0.0155),"")</f>
        <v>0</v>
      </c>
      <c r="Z278" s="56"/>
      <c r="AA278" s="57"/>
      <c r="AE278" s="67"/>
      <c r="BB278" s="171" t="s">
        <v>76</v>
      </c>
      <c r="BL278" s="67">
        <f t="shared" si="25"/>
        <v>0</v>
      </c>
      <c r="BM278" s="67">
        <f t="shared" si="26"/>
        <v>0</v>
      </c>
      <c r="BN278" s="67">
        <f t="shared" si="27"/>
        <v>0</v>
      </c>
      <c r="BO278" s="67">
        <f t="shared" si="28"/>
        <v>0</v>
      </c>
    </row>
    <row r="279" spans="1:67" ht="27" hidden="1" customHeight="1" x14ac:dyDescent="0.25">
      <c r="A279" s="54" t="s">
        <v>352</v>
      </c>
      <c r="B279" s="54" t="s">
        <v>353</v>
      </c>
      <c r="C279" s="31">
        <v>4301135320</v>
      </c>
      <c r="D279" s="201">
        <v>4640242181592</v>
      </c>
      <c r="E279" s="200"/>
      <c r="F279" s="191">
        <v>3.5</v>
      </c>
      <c r="G279" s="32">
        <v>1</v>
      </c>
      <c r="H279" s="191">
        <v>3.5</v>
      </c>
      <c r="I279" s="191">
        <v>3.6850000000000001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5" t="s">
        <v>354</v>
      </c>
      <c r="P279" s="199"/>
      <c r="Q279" s="199"/>
      <c r="R279" s="199"/>
      <c r="S279" s="200"/>
      <c r="T279" s="34"/>
      <c r="U279" s="34"/>
      <c r="V279" s="35" t="s">
        <v>67</v>
      </c>
      <c r="W279" s="192">
        <v>0</v>
      </c>
      <c r="X279" s="193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hidden="1" customHeight="1" x14ac:dyDescent="0.25">
      <c r="A280" s="54" t="s">
        <v>355</v>
      </c>
      <c r="B280" s="54" t="s">
        <v>356</v>
      </c>
      <c r="C280" s="31">
        <v>4301135193</v>
      </c>
      <c r="D280" s="201">
        <v>4640242180403</v>
      </c>
      <c r="E280" s="200"/>
      <c r="F280" s="191">
        <v>3</v>
      </c>
      <c r="G280" s="32">
        <v>1</v>
      </c>
      <c r="H280" s="191">
        <v>3</v>
      </c>
      <c r="I280" s="191">
        <v>3.1920000000000002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18" t="s">
        <v>357</v>
      </c>
      <c r="P280" s="199"/>
      <c r="Q280" s="199"/>
      <c r="R280" s="199"/>
      <c r="S280" s="200"/>
      <c r="T280" s="34"/>
      <c r="U280" s="34"/>
      <c r="V280" s="35" t="s">
        <v>67</v>
      </c>
      <c r="W280" s="192">
        <v>0</v>
      </c>
      <c r="X280" s="193">
        <f t="shared" si="24"/>
        <v>0</v>
      </c>
      <c r="Y280" s="36">
        <f>IFERROR(IF(W280="","",W280*0.00936),"")</f>
        <v>0</v>
      </c>
      <c r="Z280" s="56"/>
      <c r="AA280" s="57"/>
      <c r="AE280" s="67"/>
      <c r="BB280" s="173" t="s">
        <v>76</v>
      </c>
      <c r="BL280" s="67">
        <f t="shared" si="25"/>
        <v>0</v>
      </c>
      <c r="BM280" s="67">
        <f t="shared" si="26"/>
        <v>0</v>
      </c>
      <c r="BN280" s="67">
        <f t="shared" si="27"/>
        <v>0</v>
      </c>
      <c r="BO280" s="67">
        <f t="shared" si="28"/>
        <v>0</v>
      </c>
    </row>
    <row r="281" spans="1:67" ht="27" hidden="1" customHeight="1" x14ac:dyDescent="0.25">
      <c r="A281" s="54" t="s">
        <v>358</v>
      </c>
      <c r="B281" s="54" t="s">
        <v>359</v>
      </c>
      <c r="C281" s="31">
        <v>4301135304</v>
      </c>
      <c r="D281" s="201">
        <v>4640242181240</v>
      </c>
      <c r="E281" s="200"/>
      <c r="F281" s="191">
        <v>0.3</v>
      </c>
      <c r="G281" s="32">
        <v>9</v>
      </c>
      <c r="H281" s="191">
        <v>2.7</v>
      </c>
      <c r="I281" s="191">
        <v>2.88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3" t="s">
        <v>360</v>
      </c>
      <c r="P281" s="199"/>
      <c r="Q281" s="199"/>
      <c r="R281" s="199"/>
      <c r="S281" s="200"/>
      <c r="T281" s="34"/>
      <c r="U281" s="34"/>
      <c r="V281" s="35" t="s">
        <v>67</v>
      </c>
      <c r="W281" s="192">
        <v>0</v>
      </c>
      <c r="X281" s="193">
        <f t="shared" si="24"/>
        <v>0</v>
      </c>
      <c r="Y281" s="36">
        <f>IFERROR(IF(W281="","",W281*0.00936),"")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hidden="1" customHeight="1" x14ac:dyDescent="0.25">
      <c r="A282" s="54" t="s">
        <v>361</v>
      </c>
      <c r="B282" s="54" t="s">
        <v>362</v>
      </c>
      <c r="C282" s="31">
        <v>4301135310</v>
      </c>
      <c r="D282" s="201">
        <v>4640242181318</v>
      </c>
      <c r="E282" s="200"/>
      <c r="F282" s="191">
        <v>0.3</v>
      </c>
      <c r="G282" s="32">
        <v>9</v>
      </c>
      <c r="H282" s="191">
        <v>2.7</v>
      </c>
      <c r="I282" s="191">
        <v>2.988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12" t="s">
        <v>363</v>
      </c>
      <c r="P282" s="199"/>
      <c r="Q282" s="199"/>
      <c r="R282" s="199"/>
      <c r="S282" s="200"/>
      <c r="T282" s="34"/>
      <c r="U282" s="34"/>
      <c r="V282" s="35" t="s">
        <v>67</v>
      </c>
      <c r="W282" s="192">
        <v>0</v>
      </c>
      <c r="X282" s="193">
        <f t="shared" si="24"/>
        <v>0</v>
      </c>
      <c r="Y282" s="36">
        <f>IFERROR(IF(W282="","",W282*0.00936),"")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hidden="1" customHeight="1" x14ac:dyDescent="0.25">
      <c r="A283" s="54" t="s">
        <v>364</v>
      </c>
      <c r="B283" s="54" t="s">
        <v>365</v>
      </c>
      <c r="C283" s="31">
        <v>4301135306</v>
      </c>
      <c r="D283" s="201">
        <v>4640242181578</v>
      </c>
      <c r="E283" s="200"/>
      <c r="F283" s="191">
        <v>0.3</v>
      </c>
      <c r="G283" s="32">
        <v>9</v>
      </c>
      <c r="H283" s="191">
        <v>2.7</v>
      </c>
      <c r="I283" s="191">
        <v>2.8450000000000002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366</v>
      </c>
      <c r="P283" s="199"/>
      <c r="Q283" s="199"/>
      <c r="R283" s="199"/>
      <c r="S283" s="200"/>
      <c r="T283" s="34"/>
      <c r="U283" s="34"/>
      <c r="V283" s="35" t="s">
        <v>67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hidden="1" customHeight="1" x14ac:dyDescent="0.25">
      <c r="A284" s="54" t="s">
        <v>367</v>
      </c>
      <c r="B284" s="54" t="s">
        <v>368</v>
      </c>
      <c r="C284" s="31">
        <v>4301135305</v>
      </c>
      <c r="D284" s="201">
        <v>4640242181394</v>
      </c>
      <c r="E284" s="200"/>
      <c r="F284" s="191">
        <v>0.3</v>
      </c>
      <c r="G284" s="32">
        <v>9</v>
      </c>
      <c r="H284" s="191">
        <v>2.7</v>
      </c>
      <c r="I284" s="191">
        <v>2.8450000000000002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50" t="s">
        <v>369</v>
      </c>
      <c r="P284" s="199"/>
      <c r="Q284" s="199"/>
      <c r="R284" s="199"/>
      <c r="S284" s="200"/>
      <c r="T284" s="34"/>
      <c r="U284" s="34"/>
      <c r="V284" s="35" t="s">
        <v>67</v>
      </c>
      <c r="W284" s="192">
        <v>0</v>
      </c>
      <c r="X284" s="193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hidden="1" customHeight="1" x14ac:dyDescent="0.25">
      <c r="A285" s="54" t="s">
        <v>370</v>
      </c>
      <c r="B285" s="54" t="s">
        <v>371</v>
      </c>
      <c r="C285" s="31">
        <v>4301135309</v>
      </c>
      <c r="D285" s="201">
        <v>4640242181332</v>
      </c>
      <c r="E285" s="200"/>
      <c r="F285" s="191">
        <v>0.3</v>
      </c>
      <c r="G285" s="32">
        <v>9</v>
      </c>
      <c r="H285" s="191">
        <v>2.7</v>
      </c>
      <c r="I285" s="191">
        <v>2.9079999999999999</v>
      </c>
      <c r="J285" s="32">
        <v>234</v>
      </c>
      <c r="K285" s="32" t="s">
        <v>126</v>
      </c>
      <c r="L285" s="33" t="s">
        <v>66</v>
      </c>
      <c r="M285" s="33"/>
      <c r="N285" s="32">
        <v>180</v>
      </c>
      <c r="O285" s="353" t="s">
        <v>372</v>
      </c>
      <c r="P285" s="199"/>
      <c r="Q285" s="199"/>
      <c r="R285" s="199"/>
      <c r="S285" s="200"/>
      <c r="T285" s="34"/>
      <c r="U285" s="34"/>
      <c r="V285" s="35" t="s">
        <v>67</v>
      </c>
      <c r="W285" s="192">
        <v>0</v>
      </c>
      <c r="X285" s="193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hidden="1" customHeight="1" x14ac:dyDescent="0.25">
      <c r="A286" s="54" t="s">
        <v>373</v>
      </c>
      <c r="B286" s="54" t="s">
        <v>374</v>
      </c>
      <c r="C286" s="31">
        <v>4301135308</v>
      </c>
      <c r="D286" s="201">
        <v>4640242181349</v>
      </c>
      <c r="E286" s="200"/>
      <c r="F286" s="191">
        <v>0.3</v>
      </c>
      <c r="G286" s="32">
        <v>9</v>
      </c>
      <c r="H286" s="191">
        <v>2.7</v>
      </c>
      <c r="I286" s="191">
        <v>2.9079999999999999</v>
      </c>
      <c r="J286" s="32">
        <v>234</v>
      </c>
      <c r="K286" s="32" t="s">
        <v>126</v>
      </c>
      <c r="L286" s="33" t="s">
        <v>66</v>
      </c>
      <c r="M286" s="33"/>
      <c r="N286" s="32">
        <v>180</v>
      </c>
      <c r="O286" s="314" t="s">
        <v>375</v>
      </c>
      <c r="P286" s="199"/>
      <c r="Q286" s="199"/>
      <c r="R286" s="199"/>
      <c r="S286" s="200"/>
      <c r="T286" s="34"/>
      <c r="U286" s="34"/>
      <c r="V286" s="35" t="s">
        <v>67</v>
      </c>
      <c r="W286" s="192">
        <v>0</v>
      </c>
      <c r="X286" s="193">
        <f t="shared" si="24"/>
        <v>0</v>
      </c>
      <c r="Y286" s="36">
        <f>IFERROR(IF(W286="","",W286*0.00502),"")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hidden="1" customHeight="1" x14ac:dyDescent="0.25">
      <c r="A287" s="54" t="s">
        <v>376</v>
      </c>
      <c r="B287" s="54" t="s">
        <v>377</v>
      </c>
      <c r="C287" s="31">
        <v>4301135307</v>
      </c>
      <c r="D287" s="201">
        <v>4640242181370</v>
      </c>
      <c r="E287" s="200"/>
      <c r="F287" s="191">
        <v>0.3</v>
      </c>
      <c r="G287" s="32">
        <v>9</v>
      </c>
      <c r="H287" s="191">
        <v>2.7</v>
      </c>
      <c r="I287" s="191">
        <v>2.9079999999999999</v>
      </c>
      <c r="J287" s="32">
        <v>234</v>
      </c>
      <c r="K287" s="32" t="s">
        <v>126</v>
      </c>
      <c r="L287" s="33" t="s">
        <v>66</v>
      </c>
      <c r="M287" s="33"/>
      <c r="N287" s="32">
        <v>180</v>
      </c>
      <c r="O287" s="296" t="s">
        <v>378</v>
      </c>
      <c r="P287" s="199"/>
      <c r="Q287" s="199"/>
      <c r="R287" s="199"/>
      <c r="S287" s="200"/>
      <c r="T287" s="34"/>
      <c r="U287" s="34"/>
      <c r="V287" s="35" t="s">
        <v>67</v>
      </c>
      <c r="W287" s="192">
        <v>0</v>
      </c>
      <c r="X287" s="193">
        <f t="shared" si="24"/>
        <v>0</v>
      </c>
      <c r="Y287" s="36">
        <f>IFERROR(IF(W287="","",W287*0.00502),"")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ht="27" hidden="1" customHeight="1" x14ac:dyDescent="0.25">
      <c r="A288" s="54" t="s">
        <v>379</v>
      </c>
      <c r="B288" s="54" t="s">
        <v>380</v>
      </c>
      <c r="C288" s="31">
        <v>4301135319</v>
      </c>
      <c r="D288" s="201">
        <v>4607111037473</v>
      </c>
      <c r="E288" s="200"/>
      <c r="F288" s="191">
        <v>1</v>
      </c>
      <c r="G288" s="32">
        <v>4</v>
      </c>
      <c r="H288" s="191">
        <v>4</v>
      </c>
      <c r="I288" s="191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50" t="s">
        <v>381</v>
      </c>
      <c r="P288" s="199"/>
      <c r="Q288" s="199"/>
      <c r="R288" s="199"/>
      <c r="S288" s="200"/>
      <c r="T288" s="34"/>
      <c r="U288" s="34"/>
      <c r="V288" s="35" t="s">
        <v>67</v>
      </c>
      <c r="W288" s="192">
        <v>0</v>
      </c>
      <c r="X288" s="193">
        <f t="shared" si="24"/>
        <v>0</v>
      </c>
      <c r="Y288" s="36">
        <f>IFERROR(IF(W288="","",W288*0.0155),"")</f>
        <v>0</v>
      </c>
      <c r="Z288" s="56"/>
      <c r="AA288" s="57"/>
      <c r="AE288" s="67"/>
      <c r="BB288" s="181" t="s">
        <v>76</v>
      </c>
      <c r="BL288" s="67">
        <f t="shared" si="25"/>
        <v>0</v>
      </c>
      <c r="BM288" s="67">
        <f t="shared" si="26"/>
        <v>0</v>
      </c>
      <c r="BN288" s="67">
        <f t="shared" si="27"/>
        <v>0</v>
      </c>
      <c r="BO288" s="67">
        <f t="shared" si="28"/>
        <v>0</v>
      </c>
    </row>
    <row r="289" spans="1:67" ht="27" hidden="1" customHeight="1" x14ac:dyDescent="0.25">
      <c r="A289" s="54" t="s">
        <v>382</v>
      </c>
      <c r="B289" s="54" t="s">
        <v>383</v>
      </c>
      <c r="C289" s="31">
        <v>4301135198</v>
      </c>
      <c r="D289" s="201">
        <v>4640242180663</v>
      </c>
      <c r="E289" s="200"/>
      <c r="F289" s="191">
        <v>0.9</v>
      </c>
      <c r="G289" s="32">
        <v>4</v>
      </c>
      <c r="H289" s="191">
        <v>3.6</v>
      </c>
      <c r="I289" s="191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302" t="s">
        <v>384</v>
      </c>
      <c r="P289" s="199"/>
      <c r="Q289" s="199"/>
      <c r="R289" s="199"/>
      <c r="S289" s="200"/>
      <c r="T289" s="34"/>
      <c r="U289" s="34"/>
      <c r="V289" s="35" t="s">
        <v>67</v>
      </c>
      <c r="W289" s="192">
        <v>0</v>
      </c>
      <c r="X289" s="193">
        <f t="shared" si="24"/>
        <v>0</v>
      </c>
      <c r="Y289" s="36">
        <f>IFERROR(IF(W289="","",W289*0.0155),"")</f>
        <v>0</v>
      </c>
      <c r="Z289" s="56"/>
      <c r="AA289" s="57"/>
      <c r="AE289" s="67"/>
      <c r="BB289" s="182" t="s">
        <v>76</v>
      </c>
      <c r="BL289" s="67">
        <f t="shared" si="25"/>
        <v>0</v>
      </c>
      <c r="BM289" s="67">
        <f t="shared" si="26"/>
        <v>0</v>
      </c>
      <c r="BN289" s="67">
        <f t="shared" si="27"/>
        <v>0</v>
      </c>
      <c r="BO289" s="67">
        <f t="shared" si="28"/>
        <v>0</v>
      </c>
    </row>
    <row r="290" spans="1:67" hidden="1" x14ac:dyDescent="0.2">
      <c r="A290" s="213"/>
      <c r="B290" s="197"/>
      <c r="C290" s="197"/>
      <c r="D290" s="197"/>
      <c r="E290" s="197"/>
      <c r="F290" s="197"/>
      <c r="G290" s="197"/>
      <c r="H290" s="197"/>
      <c r="I290" s="197"/>
      <c r="J290" s="197"/>
      <c r="K290" s="197"/>
      <c r="L290" s="197"/>
      <c r="M290" s="197"/>
      <c r="N290" s="214"/>
      <c r="O290" s="208" t="s">
        <v>68</v>
      </c>
      <c r="P290" s="209"/>
      <c r="Q290" s="209"/>
      <c r="R290" s="209"/>
      <c r="S290" s="209"/>
      <c r="T290" s="209"/>
      <c r="U290" s="210"/>
      <c r="V290" s="37" t="s">
        <v>67</v>
      </c>
      <c r="W290" s="194">
        <f>IFERROR(SUM(W274:W289),"0")</f>
        <v>0</v>
      </c>
      <c r="X290" s="194">
        <f>IFERROR(SUM(X274:X289),"0")</f>
        <v>0</v>
      </c>
      <c r="Y290" s="19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</v>
      </c>
      <c r="Z290" s="195"/>
      <c r="AA290" s="195"/>
    </row>
    <row r="291" spans="1:67" hidden="1" x14ac:dyDescent="0.2">
      <c r="A291" s="197"/>
      <c r="B291" s="197"/>
      <c r="C291" s="197"/>
      <c r="D291" s="197"/>
      <c r="E291" s="197"/>
      <c r="F291" s="197"/>
      <c r="G291" s="197"/>
      <c r="H291" s="197"/>
      <c r="I291" s="197"/>
      <c r="J291" s="197"/>
      <c r="K291" s="197"/>
      <c r="L291" s="197"/>
      <c r="M291" s="197"/>
      <c r="N291" s="214"/>
      <c r="O291" s="208" t="s">
        <v>68</v>
      </c>
      <c r="P291" s="209"/>
      <c r="Q291" s="209"/>
      <c r="R291" s="209"/>
      <c r="S291" s="209"/>
      <c r="T291" s="209"/>
      <c r="U291" s="210"/>
      <c r="V291" s="37" t="s">
        <v>69</v>
      </c>
      <c r="W291" s="194">
        <f>IFERROR(SUMPRODUCT(W274:W289*H274:H289),"0")</f>
        <v>0</v>
      </c>
      <c r="X291" s="194">
        <f>IFERROR(SUMPRODUCT(X274:X289*H274:H289),"0")</f>
        <v>0</v>
      </c>
      <c r="Y291" s="37"/>
      <c r="Z291" s="195"/>
      <c r="AA291" s="195"/>
    </row>
    <row r="292" spans="1:67" ht="15" customHeight="1" x14ac:dyDescent="0.2">
      <c r="A292" s="317"/>
      <c r="B292" s="197"/>
      <c r="C292" s="197"/>
      <c r="D292" s="197"/>
      <c r="E292" s="197"/>
      <c r="F292" s="197"/>
      <c r="G292" s="197"/>
      <c r="H292" s="197"/>
      <c r="I292" s="197"/>
      <c r="J292" s="197"/>
      <c r="K292" s="197"/>
      <c r="L292" s="197"/>
      <c r="M292" s="197"/>
      <c r="N292" s="243"/>
      <c r="O292" s="244" t="s">
        <v>385</v>
      </c>
      <c r="P292" s="245"/>
      <c r="Q292" s="245"/>
      <c r="R292" s="245"/>
      <c r="S292" s="245"/>
      <c r="T292" s="245"/>
      <c r="U292" s="246"/>
      <c r="V292" s="37" t="s">
        <v>69</v>
      </c>
      <c r="W292" s="194">
        <f>IFERROR(W24+W33+W40+W50+W62+W68+W74+W80+W90+W97+W105+W111+W117+W124+W129+W136+W141+W147+W152+W160+W165+W172+W177+W182+W187+W193+W200+W210+W218+W223+W229+W235+W241+W249+W255+W260+W265+W272+W291,"0")</f>
        <v>10652.880000000001</v>
      </c>
      <c r="X292" s="194">
        <f>IFERROR(X24+X33+X40+X50+X62+X68+X74+X80+X90+X97+X105+X111+X117+X124+X129+X136+X141+X147+X152+X160+X165+X172+X177+X182+X187+X193+X200+X210+X218+X223+X229+X235+X241+X249+X255+X260+X265+X272+X291,"0")</f>
        <v>10652.880000000001</v>
      </c>
      <c r="Y292" s="37"/>
      <c r="Z292" s="195"/>
      <c r="AA292" s="195"/>
    </row>
    <row r="293" spans="1:67" x14ac:dyDescent="0.2">
      <c r="A293" s="197"/>
      <c r="B293" s="197"/>
      <c r="C293" s="197"/>
      <c r="D293" s="197"/>
      <c r="E293" s="197"/>
      <c r="F293" s="197"/>
      <c r="G293" s="197"/>
      <c r="H293" s="197"/>
      <c r="I293" s="197"/>
      <c r="J293" s="197"/>
      <c r="K293" s="197"/>
      <c r="L293" s="197"/>
      <c r="M293" s="197"/>
      <c r="N293" s="243"/>
      <c r="O293" s="244" t="s">
        <v>386</v>
      </c>
      <c r="P293" s="245"/>
      <c r="Q293" s="245"/>
      <c r="R293" s="245"/>
      <c r="S293" s="245"/>
      <c r="T293" s="245"/>
      <c r="U293" s="246"/>
      <c r="V293" s="37" t="s">
        <v>69</v>
      </c>
      <c r="W293" s="194">
        <f>IFERROR(SUM(BL22:BL289),"0")</f>
        <v>11686.815200000001</v>
      </c>
      <c r="X293" s="194">
        <f>IFERROR(SUM(BM22:BM289),"0")</f>
        <v>11686.815200000001</v>
      </c>
      <c r="Y293" s="37"/>
      <c r="Z293" s="195"/>
      <c r="AA293" s="195"/>
    </row>
    <row r="294" spans="1:67" x14ac:dyDescent="0.2">
      <c r="A294" s="197"/>
      <c r="B294" s="197"/>
      <c r="C294" s="197"/>
      <c r="D294" s="197"/>
      <c r="E294" s="197"/>
      <c r="F294" s="197"/>
      <c r="G294" s="197"/>
      <c r="H294" s="197"/>
      <c r="I294" s="197"/>
      <c r="J294" s="197"/>
      <c r="K294" s="197"/>
      <c r="L294" s="197"/>
      <c r="M294" s="197"/>
      <c r="N294" s="243"/>
      <c r="O294" s="244" t="s">
        <v>387</v>
      </c>
      <c r="P294" s="245"/>
      <c r="Q294" s="245"/>
      <c r="R294" s="245"/>
      <c r="S294" s="245"/>
      <c r="T294" s="245"/>
      <c r="U294" s="246"/>
      <c r="V294" s="37" t="s">
        <v>388</v>
      </c>
      <c r="W294" s="38">
        <f>ROUNDUP(SUM(BN22:BN289),0)</f>
        <v>29</v>
      </c>
      <c r="X294" s="38">
        <f>ROUNDUP(SUM(BO22:BO289),0)</f>
        <v>29</v>
      </c>
      <c r="Y294" s="37"/>
      <c r="Z294" s="195"/>
      <c r="AA294" s="195"/>
    </row>
    <row r="295" spans="1:67" x14ac:dyDescent="0.2">
      <c r="A295" s="197"/>
      <c r="B295" s="197"/>
      <c r="C295" s="197"/>
      <c r="D295" s="197"/>
      <c r="E295" s="197"/>
      <c r="F295" s="197"/>
      <c r="G295" s="197"/>
      <c r="H295" s="197"/>
      <c r="I295" s="197"/>
      <c r="J295" s="197"/>
      <c r="K295" s="197"/>
      <c r="L295" s="197"/>
      <c r="M295" s="197"/>
      <c r="N295" s="243"/>
      <c r="O295" s="244" t="s">
        <v>389</v>
      </c>
      <c r="P295" s="245"/>
      <c r="Q295" s="245"/>
      <c r="R295" s="245"/>
      <c r="S295" s="245"/>
      <c r="T295" s="245"/>
      <c r="U295" s="246"/>
      <c r="V295" s="37" t="s">
        <v>69</v>
      </c>
      <c r="W295" s="194">
        <f>GrossWeightTotal+PalletQtyTotal*25</f>
        <v>12411.815200000001</v>
      </c>
      <c r="X295" s="194">
        <f>GrossWeightTotalR+PalletQtyTotalR*25</f>
        <v>12411.815200000001</v>
      </c>
      <c r="Y295" s="37"/>
      <c r="Z295" s="195"/>
      <c r="AA295" s="195"/>
    </row>
    <row r="296" spans="1:67" x14ac:dyDescent="0.2">
      <c r="A296" s="197"/>
      <c r="B296" s="197"/>
      <c r="C296" s="197"/>
      <c r="D296" s="197"/>
      <c r="E296" s="197"/>
      <c r="F296" s="197"/>
      <c r="G296" s="197"/>
      <c r="H296" s="197"/>
      <c r="I296" s="197"/>
      <c r="J296" s="197"/>
      <c r="K296" s="197"/>
      <c r="L296" s="197"/>
      <c r="M296" s="197"/>
      <c r="N296" s="243"/>
      <c r="O296" s="244" t="s">
        <v>390</v>
      </c>
      <c r="P296" s="245"/>
      <c r="Q296" s="245"/>
      <c r="R296" s="245"/>
      <c r="S296" s="245"/>
      <c r="T296" s="245"/>
      <c r="U296" s="246"/>
      <c r="V296" s="37" t="s">
        <v>388</v>
      </c>
      <c r="W296" s="194">
        <f>IFERROR(W23+W32+W39+W49+W61+W67+W73+W79+W89+W96+W104+W110+W116+W123+W128+W135+W140+W146+W151+W159+W164+W171+W176+W181+W186+W192+W199+W209+W217+W222+W228+W234+W240+W248+W254+W259+W264+W271+W290,"0")</f>
        <v>2242</v>
      </c>
      <c r="X296" s="194">
        <f>IFERROR(X23+X32+X39+X49+X61+X67+X73+X79+X89+X96+X104+X110+X116+X123+X128+X135+X140+X146+X151+X159+X164+X171+X176+X181+X186+X192+X199+X209+X217+X222+X228+X234+X240+X248+X254+X259+X264+X271+X290,"0")</f>
        <v>2242</v>
      </c>
      <c r="Y296" s="37"/>
      <c r="Z296" s="195"/>
      <c r="AA296" s="195"/>
    </row>
    <row r="297" spans="1:67" ht="14.25" hidden="1" customHeight="1" x14ac:dyDescent="0.2">
      <c r="A297" s="197"/>
      <c r="B297" s="197"/>
      <c r="C297" s="197"/>
      <c r="D297" s="197"/>
      <c r="E297" s="197"/>
      <c r="F297" s="197"/>
      <c r="G297" s="197"/>
      <c r="H297" s="197"/>
      <c r="I297" s="197"/>
      <c r="J297" s="197"/>
      <c r="K297" s="197"/>
      <c r="L297" s="197"/>
      <c r="M297" s="197"/>
      <c r="N297" s="243"/>
      <c r="O297" s="244" t="s">
        <v>391</v>
      </c>
      <c r="P297" s="245"/>
      <c r="Q297" s="245"/>
      <c r="R297" s="245"/>
      <c r="S297" s="245"/>
      <c r="T297" s="245"/>
      <c r="U297" s="246"/>
      <c r="V297" s="39" t="s">
        <v>392</v>
      </c>
      <c r="W297" s="37"/>
      <c r="X297" s="37"/>
      <c r="Y297" s="37">
        <f>IFERROR(Y23+Y32+Y39+Y49+Y61+Y67+Y73+Y79+Y89+Y96+Y104+Y110+Y116+Y123+Y128+Y135+Y140+Y146+Y151+Y159+Y164+Y171+Y176+Y181+Y186+Y192+Y199+Y209+Y217+Y222+Y228+Y234+Y240+Y248+Y254+Y259+Y264+Y271+Y290,"0")</f>
        <v>36.626080000000002</v>
      </c>
      <c r="Z297" s="195"/>
      <c r="AA297" s="195"/>
    </row>
    <row r="298" spans="1:67" ht="13.5" customHeight="1" thickBot="1" x14ac:dyDescent="0.25"/>
    <row r="299" spans="1:67" ht="27" customHeight="1" thickTop="1" thickBot="1" x14ac:dyDescent="0.25">
      <c r="A299" s="40" t="s">
        <v>393</v>
      </c>
      <c r="B299" s="189" t="s">
        <v>61</v>
      </c>
      <c r="C299" s="232" t="s">
        <v>70</v>
      </c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  <c r="R299" s="310"/>
      <c r="S299" s="306"/>
      <c r="T299" s="232" t="s">
        <v>204</v>
      </c>
      <c r="U299" s="310"/>
      <c r="V299" s="306"/>
      <c r="W299" s="232" t="s">
        <v>229</v>
      </c>
      <c r="X299" s="310"/>
      <c r="Y299" s="310"/>
      <c r="Z299" s="306"/>
      <c r="AA299" s="232" t="s">
        <v>246</v>
      </c>
      <c r="AB299" s="310"/>
      <c r="AC299" s="310"/>
      <c r="AD299" s="310"/>
      <c r="AE299" s="310"/>
      <c r="AF299" s="306"/>
      <c r="AG299" s="232" t="s">
        <v>288</v>
      </c>
      <c r="AH299" s="306"/>
      <c r="AI299" s="232" t="s">
        <v>299</v>
      </c>
      <c r="AJ299" s="306"/>
    </row>
    <row r="300" spans="1:67" ht="14.25" customHeight="1" thickTop="1" x14ac:dyDescent="0.2">
      <c r="A300" s="247" t="s">
        <v>394</v>
      </c>
      <c r="B300" s="232" t="s">
        <v>61</v>
      </c>
      <c r="C300" s="232" t="s">
        <v>71</v>
      </c>
      <c r="D300" s="232" t="s">
        <v>83</v>
      </c>
      <c r="E300" s="232" t="s">
        <v>91</v>
      </c>
      <c r="F300" s="232" t="s">
        <v>106</v>
      </c>
      <c r="G300" s="232" t="s">
        <v>123</v>
      </c>
      <c r="H300" s="232" t="s">
        <v>129</v>
      </c>
      <c r="I300" s="232" t="s">
        <v>135</v>
      </c>
      <c r="J300" s="232" t="s">
        <v>141</v>
      </c>
      <c r="K300" s="232" t="s">
        <v>154</v>
      </c>
      <c r="L300" s="232" t="s">
        <v>161</v>
      </c>
      <c r="M300" s="190"/>
      <c r="N300" s="232" t="s">
        <v>170</v>
      </c>
      <c r="O300" s="232" t="s">
        <v>175</v>
      </c>
      <c r="P300" s="232" t="s">
        <v>181</v>
      </c>
      <c r="Q300" s="232" t="s">
        <v>188</v>
      </c>
      <c r="R300" s="232" t="s">
        <v>191</v>
      </c>
      <c r="S300" s="232" t="s">
        <v>201</v>
      </c>
      <c r="T300" s="232" t="s">
        <v>205</v>
      </c>
      <c r="U300" s="232" t="s">
        <v>209</v>
      </c>
      <c r="V300" s="232" t="s">
        <v>212</v>
      </c>
      <c r="W300" s="232" t="s">
        <v>230</v>
      </c>
      <c r="X300" s="232" t="s">
        <v>235</v>
      </c>
      <c r="Y300" s="232" t="s">
        <v>229</v>
      </c>
      <c r="Z300" s="232" t="s">
        <v>243</v>
      </c>
      <c r="AA300" s="232" t="s">
        <v>247</v>
      </c>
      <c r="AB300" s="232" t="s">
        <v>250</v>
      </c>
      <c r="AC300" s="232" t="s">
        <v>257</v>
      </c>
      <c r="AD300" s="232" t="s">
        <v>270</v>
      </c>
      <c r="AE300" s="232" t="s">
        <v>279</v>
      </c>
      <c r="AF300" s="232" t="s">
        <v>282</v>
      </c>
      <c r="AG300" s="232" t="s">
        <v>289</v>
      </c>
      <c r="AH300" s="232" t="s">
        <v>293</v>
      </c>
      <c r="AI300" s="232" t="s">
        <v>299</v>
      </c>
      <c r="AJ300" s="232" t="s">
        <v>318</v>
      </c>
    </row>
    <row r="301" spans="1:67" ht="13.5" customHeight="1" thickBot="1" x14ac:dyDescent="0.25">
      <c r="A301" s="248"/>
      <c r="B301" s="233"/>
      <c r="C301" s="233"/>
      <c r="D301" s="233"/>
      <c r="E301" s="233"/>
      <c r="F301" s="233"/>
      <c r="G301" s="233"/>
      <c r="H301" s="233"/>
      <c r="I301" s="233"/>
      <c r="J301" s="233"/>
      <c r="K301" s="233"/>
      <c r="L301" s="233"/>
      <c r="M301" s="190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  <c r="AA301" s="233"/>
      <c r="AB301" s="233"/>
      <c r="AC301" s="233"/>
      <c r="AD301" s="233"/>
      <c r="AE301" s="233"/>
      <c r="AF301" s="233"/>
      <c r="AG301" s="233"/>
      <c r="AH301" s="233"/>
      <c r="AI301" s="233"/>
      <c r="AJ301" s="233"/>
    </row>
    <row r="302" spans="1:67" ht="18" customHeight="1" thickTop="1" thickBot="1" x14ac:dyDescent="0.25">
      <c r="A302" s="40" t="s">
        <v>395</v>
      </c>
      <c r="B302" s="46">
        <f>IFERROR(W22*H22,"0")</f>
        <v>0</v>
      </c>
      <c r="C302" s="46">
        <f>IFERROR(W28*H28,"0")+IFERROR(W29*H29,"0")+IFERROR(W30*H30,"0")+IFERROR(W31*H31,"0")</f>
        <v>0</v>
      </c>
      <c r="D302" s="46">
        <f>IFERROR(W36*H36,"0")+IFERROR(W37*H37,"0")+IFERROR(W38*H38,"0")</f>
        <v>1080</v>
      </c>
      <c r="E302" s="46">
        <f>IFERROR(W43*H43,"0")+IFERROR(W44*H44,"0")+IFERROR(W45*H45,"0")+IFERROR(W46*H46,"0")+IFERROR(W47*H47,"0")+IFERROR(W48*H48,"0")</f>
        <v>96</v>
      </c>
      <c r="F302" s="46">
        <f>IFERROR(W53*H53,"0")+IFERROR(W54*H54,"0")+IFERROR(W55*H55,"0")+IFERROR(W56*H56,"0")+IFERROR(W57*H57,"0")+IFERROR(W58*H58,"0")+IFERROR(W59*H59,"0")+IFERROR(W60*H60,"0")</f>
        <v>1351.68</v>
      </c>
      <c r="G302" s="46">
        <f>IFERROR(W65*H65,"0")+IFERROR(W66*H66,"0")</f>
        <v>0</v>
      </c>
      <c r="H302" s="46">
        <f>IFERROR(W71*H71,"0")+IFERROR(W72*H72,"0")</f>
        <v>0</v>
      </c>
      <c r="I302" s="46">
        <f>IFERROR(W77*H77,"0")+IFERROR(W78*H78,"0")</f>
        <v>453.6</v>
      </c>
      <c r="J302" s="46">
        <f>IFERROR(W83*H83,"0")+IFERROR(W84*H84,"0")+IFERROR(W85*H85,"0")+IFERROR(W86*H86,"0")+IFERROR(W87*H87,"0")+IFERROR(W88*H88,"0")</f>
        <v>907.2</v>
      </c>
      <c r="K302" s="46">
        <f>IFERROR(W93*H93,"0")+IFERROR(W94*H94,"0")+IFERROR(W95*H95,"0")</f>
        <v>776.16000000000008</v>
      </c>
      <c r="L302" s="46">
        <f>IFERROR(W100*H100,"0")+IFERROR(W101*H101,"0")+IFERROR(W102*H102,"0")+IFERROR(W103*H103,"0")</f>
        <v>4266.24</v>
      </c>
      <c r="M302" s="190"/>
      <c r="N302" s="46">
        <f>IFERROR(W108*H108,"0")+IFERROR(W109*H109,"0")</f>
        <v>714</v>
      </c>
      <c r="O302" s="46">
        <f>IFERROR(W114*H114,"0")+IFERROR(W115*H115,"0")</f>
        <v>294</v>
      </c>
      <c r="P302" s="46">
        <f>IFERROR(W120*H120,"0")+IFERROR(W121*H121,"0")+IFERROR(W122*H122,"0")</f>
        <v>210</v>
      </c>
      <c r="Q302" s="46">
        <f>IFERROR(W127*H127,"0")</f>
        <v>0</v>
      </c>
      <c r="R302" s="46">
        <f>IFERROR(W132*H132,"0")+IFERROR(W133*H133,"0")+IFERROR(W134*H134,"0")</f>
        <v>0</v>
      </c>
      <c r="S302" s="46">
        <f>IFERROR(W139*H139,"0")</f>
        <v>0</v>
      </c>
      <c r="T302" s="46">
        <f>IFERROR(W145*H145,"0")</f>
        <v>0</v>
      </c>
      <c r="U302" s="46">
        <f>IFERROR(W150*H150,"0")</f>
        <v>0</v>
      </c>
      <c r="V302" s="46">
        <f>IFERROR(W155*H155,"0")+IFERROR(W156*H156,"0")+IFERROR(W157*H157,"0")+IFERROR(W158*H158,"0")+IFERROR(W162*H162,"0")+IFERROR(W163*H163,"0")</f>
        <v>0</v>
      </c>
      <c r="W302" s="46">
        <f>IFERROR(W169*H169,"0")+IFERROR(W170*H170,"0")</f>
        <v>504</v>
      </c>
      <c r="X302" s="46">
        <f>IFERROR(W175*H175,"0")</f>
        <v>0</v>
      </c>
      <c r="Y302" s="46">
        <f>IFERROR(W180*H180,"0")</f>
        <v>0</v>
      </c>
      <c r="Z302" s="46">
        <f>IFERROR(W185*H185,"0")</f>
        <v>0</v>
      </c>
      <c r="AA302" s="46">
        <f>IFERROR(W191*H191,"0")</f>
        <v>0</v>
      </c>
      <c r="AB302" s="46">
        <f>IFERROR(W196*H196,"0")+IFERROR(W197*H197,"0")+IFERROR(W198*H198,"0")</f>
        <v>0</v>
      </c>
      <c r="AC302" s="46">
        <f>IFERROR(W203*H203,"0")+IFERROR(W204*H204,"0")+IFERROR(W205*H205,"0")+IFERROR(W206*H206,"0")+IFERROR(W207*H207,"0")+IFERROR(W208*H208,"0")</f>
        <v>0</v>
      </c>
      <c r="AD302" s="46">
        <f>IFERROR(W213*H213,"0")+IFERROR(W214*H214,"0")+IFERROR(W215*H215,"0")+IFERROR(W216*H216,"0")</f>
        <v>0</v>
      </c>
      <c r="AE302" s="46">
        <f>IFERROR(W221*H221,"0")</f>
        <v>0</v>
      </c>
      <c r="AF302" s="46">
        <f>IFERROR(W226*H226,"0")+IFERROR(W227*H227,"0")</f>
        <v>0</v>
      </c>
      <c r="AG302" s="46">
        <f>IFERROR(W233*H233,"0")</f>
        <v>0</v>
      </c>
      <c r="AH302" s="46">
        <f>IFERROR(W238*H238,"0")+IFERROR(W239*H239,"0")</f>
        <v>0</v>
      </c>
      <c r="AI302" s="46">
        <f>IFERROR(W245*H245,"0")+IFERROR(W246*H246,"0")+IFERROR(W247*H247,"0")+IFERROR(W251*H251,"0")+IFERROR(W252*H252,"0")+IFERROR(W253*H253,"0")</f>
        <v>0</v>
      </c>
      <c r="AJ302" s="46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0</v>
      </c>
    </row>
    <row r="303" spans="1:67" ht="13.5" customHeight="1" thickTop="1" x14ac:dyDescent="0.2">
      <c r="C303" s="190"/>
    </row>
    <row r="304" spans="1:67" ht="19.5" customHeight="1" x14ac:dyDescent="0.2">
      <c r="A304" s="58" t="s">
        <v>396</v>
      </c>
      <c r="B304" s="58" t="s">
        <v>397</v>
      </c>
      <c r="C304" s="58" t="s">
        <v>398</v>
      </c>
    </row>
    <row r="305" spans="1:3" x14ac:dyDescent="0.2">
      <c r="A305" s="59">
        <f>SUMPRODUCT(--(BB:BB="ЗПФ"),--(V:V="кор"),H:H,X:X)+SUMPRODUCT(--(BB:BB="ЗПФ"),--(V:V="кг"),X:X)</f>
        <v>6697.920000000001</v>
      </c>
      <c r="B305" s="60">
        <f>SUMPRODUCT(--(BB:BB="ПГП"),--(V:V="кор"),H:H,X:X)+SUMPRODUCT(--(BB:BB="ПГП"),--(V:V="кг"),X:X)</f>
        <v>3954.96</v>
      </c>
      <c r="C305" s="60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29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0,00"/>
        <filter val="1 351,68"/>
        <filter val="10 652,88"/>
        <filter val="11 686,82"/>
        <filter val="12 411,82"/>
        <filter val="126,00"/>
        <filter val="154,00"/>
        <filter val="168,00"/>
        <filter val="180,00"/>
        <filter val="182,00"/>
        <filter val="192,00"/>
        <filter val="2 242,00"/>
        <filter val="204,00"/>
        <filter val="210,00"/>
        <filter val="228,00"/>
        <filter val="238,00"/>
        <filter val="252,00"/>
        <filter val="29"/>
        <filter val="294,00"/>
        <filter val="4 266,24"/>
        <filter val="453,60"/>
        <filter val="48,00"/>
        <filter val="504,00"/>
        <filter val="56,00"/>
        <filter val="600,00"/>
        <filter val="70,00"/>
        <filter val="714,00"/>
        <filter val="776,16"/>
        <filter val="80,00"/>
        <filter val="84,00"/>
        <filter val="907,20"/>
        <filter val="96,00"/>
        <filter val="98,00"/>
      </filters>
    </filterColumn>
  </autoFilter>
  <mergeCells count="541"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D44:E44"/>
    <mergeCell ref="D286:E286"/>
    <mergeCell ref="O40:U40"/>
    <mergeCell ref="A261:Y261"/>
    <mergeCell ref="O260:U260"/>
    <mergeCell ref="A138:Y138"/>
    <mergeCell ref="O290:U290"/>
    <mergeCell ref="D279:E279"/>
    <mergeCell ref="O274:S274"/>
    <mergeCell ref="D276:E276"/>
    <mergeCell ref="X300:X301"/>
    <mergeCell ref="A179:Y179"/>
    <mergeCell ref="A61:N62"/>
    <mergeCell ref="O296:U296"/>
    <mergeCell ref="O48:S48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122:S122"/>
    <mergeCell ref="D133:E133"/>
    <mergeCell ref="O72:S72"/>
    <mergeCell ref="D54:E54"/>
    <mergeCell ref="A51:Y51"/>
    <mergeCell ref="A107:Y107"/>
    <mergeCell ref="A49:N50"/>
    <mergeCell ref="D121:E121"/>
    <mergeCell ref="O32:U32"/>
    <mergeCell ref="X17:X18"/>
    <mergeCell ref="O24:U24"/>
    <mergeCell ref="O196:S196"/>
    <mergeCell ref="O116:U116"/>
    <mergeCell ref="A39:N40"/>
    <mergeCell ref="A13:L13"/>
    <mergeCell ref="O133:S133"/>
    <mergeCell ref="A119:Y119"/>
    <mergeCell ref="O252:S252"/>
    <mergeCell ref="F5:G5"/>
    <mergeCell ref="A14:L14"/>
    <mergeCell ref="D175:E175"/>
    <mergeCell ref="O127:S127"/>
    <mergeCell ref="O114:S114"/>
    <mergeCell ref="O39:U39"/>
    <mergeCell ref="D221:E221"/>
    <mergeCell ref="A128:N129"/>
    <mergeCell ref="O247:S247"/>
    <mergeCell ref="D29:E29"/>
    <mergeCell ref="O185:S185"/>
    <mergeCell ref="D216:E216"/>
    <mergeCell ref="O38:S38"/>
    <mergeCell ref="D252:E252"/>
    <mergeCell ref="D247:E247"/>
    <mergeCell ref="A217:N218"/>
    <mergeCell ref="A106:Y106"/>
    <mergeCell ref="O129:U129"/>
    <mergeCell ref="O23:U23"/>
    <mergeCell ref="O181:U181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S300:S301"/>
    <mergeCell ref="D300:D30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H10:L10"/>
    <mergeCell ref="A224:Y224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A27:Y27"/>
    <mergeCell ref="D6:L6"/>
    <mergeCell ref="O86:S86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O278:S278"/>
    <mergeCell ref="O253:S253"/>
    <mergeCell ref="F300:F301"/>
    <mergeCell ref="O292:U292"/>
    <mergeCell ref="A254:N255"/>
    <mergeCell ref="O246:S246"/>
    <mergeCell ref="D150:E150"/>
    <mergeCell ref="C300:C301"/>
    <mergeCell ref="A232:Y232"/>
    <mergeCell ref="O162:S162"/>
    <mergeCell ref="Q300:Q301"/>
    <mergeCell ref="A256:Y256"/>
    <mergeCell ref="O223:U223"/>
    <mergeCell ref="G17:G18"/>
    <mergeCell ref="O283:S283"/>
    <mergeCell ref="O288:S288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D206:E206"/>
    <mergeCell ref="O151:U151"/>
    <mergeCell ref="O158:S158"/>
    <mergeCell ref="O59:S59"/>
    <mergeCell ref="O95:S95"/>
    <mergeCell ref="D36:E36"/>
    <mergeCell ref="O216:S216"/>
    <mergeCell ref="D43:E43"/>
    <mergeCell ref="O55:S55"/>
    <mergeCell ref="A67:N68"/>
    <mergeCell ref="E300:E301"/>
    <mergeCell ref="A176:N177"/>
    <mergeCell ref="O128:U128"/>
    <mergeCell ref="O255:U255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D267:E267"/>
    <mergeCell ref="A63:Y63"/>
    <mergeCell ref="H17:H18"/>
    <mergeCell ref="D204:E204"/>
    <mergeCell ref="D198:E198"/>
    <mergeCell ref="A199:N200"/>
    <mergeCell ref="A92:Y92"/>
    <mergeCell ref="U12:V12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114:E114"/>
    <mergeCell ref="O163:S163"/>
    <mergeCell ref="A266:Y266"/>
    <mergeCell ref="O139:S139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283:E283"/>
    <mergeCell ref="D285:E285"/>
    <mergeCell ref="A137:Y137"/>
    <mergeCell ref="O269:S269"/>
    <mergeCell ref="O291:U291"/>
    <mergeCell ref="A292:N297"/>
    <mergeCell ref="W299:Z299"/>
    <mergeCell ref="O293:U293"/>
    <mergeCell ref="D269:E269"/>
    <mergeCell ref="AF300:AF301"/>
    <mergeCell ref="AH300:AH301"/>
    <mergeCell ref="O280:S280"/>
    <mergeCell ref="O46:S46"/>
    <mergeCell ref="O300:O301"/>
    <mergeCell ref="AA299:AF299"/>
    <mergeCell ref="A146:N147"/>
    <mergeCell ref="A149:Y149"/>
    <mergeCell ref="D132:E132"/>
    <mergeCell ref="O150:S150"/>
    <mergeCell ref="D59:E59"/>
    <mergeCell ref="O282:S282"/>
    <mergeCell ref="D226:E226"/>
    <mergeCell ref="O192:U192"/>
    <mergeCell ref="A201:Y201"/>
    <mergeCell ref="O262:S262"/>
    <mergeCell ref="A118:Y118"/>
    <mergeCell ref="A189:Y189"/>
    <mergeCell ref="O286:S286"/>
    <mergeCell ref="O276:S276"/>
    <mergeCell ref="O214:S214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B300:AB301"/>
    <mergeCell ref="T300:T301"/>
    <mergeCell ref="C299:S299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D72:E72"/>
    <mergeCell ref="A178:Y178"/>
    <mergeCell ref="A123:N124"/>
    <mergeCell ref="O177:U177"/>
    <mergeCell ref="D88:E88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I17:I18"/>
    <mergeCell ref="O15:S16"/>
    <mergeCell ref="A6:C6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A244:Y244"/>
    <mergeCell ref="O245:S245"/>
    <mergeCell ref="A231:Y231"/>
    <mergeCell ref="P9:Q9"/>
    <mergeCell ref="A173:Y173"/>
    <mergeCell ref="O103:S103"/>
    <mergeCell ref="P11:Q11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5:C5"/>
    <mergeCell ref="O117:U117"/>
    <mergeCell ref="A166:Y166"/>
    <mergeCell ref="A17:A18"/>
    <mergeCell ref="K17:K18"/>
    <mergeCell ref="C17:C18"/>
    <mergeCell ref="D103:E103"/>
    <mergeCell ref="D37:E37"/>
    <mergeCell ref="A168:Y168"/>
    <mergeCell ref="A73:N74"/>
    <mergeCell ref="D9:E9"/>
    <mergeCell ref="V300:V301"/>
    <mergeCell ref="A171:N172"/>
    <mergeCell ref="D214:E214"/>
    <mergeCell ref="D284:E284"/>
    <mergeCell ref="D28:E28"/>
    <mergeCell ref="O94:S94"/>
    <mergeCell ref="O141:U141"/>
    <mergeCell ref="P300:P301"/>
    <mergeCell ref="H300:H301"/>
    <mergeCell ref="J300:J301"/>
    <mergeCell ref="O254:U254"/>
    <mergeCell ref="D180:E180"/>
    <mergeCell ref="D38:E38"/>
    <mergeCell ref="D169:E169"/>
    <mergeCell ref="O121:S121"/>
    <mergeCell ref="A113:Y113"/>
    <mergeCell ref="O258:S258"/>
    <mergeCell ref="O87:S87"/>
    <mergeCell ref="O272:U272"/>
    <mergeCell ref="A219:Y219"/>
    <mergeCell ref="A194:Y194"/>
    <mergeCell ref="D281:E281"/>
    <mergeCell ref="O28:S28"/>
    <mergeCell ref="O270:S270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W17:W18"/>
    <mergeCell ref="O218:U218"/>
    <mergeCell ref="A273:Y273"/>
    <mergeCell ref="U10:V10"/>
    <mergeCell ref="O208:S208"/>
    <mergeCell ref="O268:S268"/>
    <mergeCell ref="O89:U89"/>
    <mergeCell ref="O61:U61"/>
    <mergeCell ref="O155:S155"/>
    <mergeCell ref="D208:E208"/>
    <mergeCell ref="A91:Y91"/>
    <mergeCell ref="O90:U90"/>
    <mergeCell ref="D139:E139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D289:E289"/>
    <mergeCell ref="O295:U295"/>
    <mergeCell ref="A300:A301"/>
    <mergeCell ref="O157:S157"/>
    <mergeCell ref="O284:S284"/>
    <mergeCell ref="A140:N14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O17:S18"/>
    <mergeCell ref="A220:Y220"/>
    <mergeCell ref="O221:S221"/>
    <mergeCell ref="F9:G9"/>
    <mergeCell ref="A21:Y21"/>
    <mergeCell ref="O209:U209"/>
    <mergeCell ref="A259:N260"/>
    <mergeCell ref="A52:Y52"/>
    <mergeCell ref="O249:U249"/>
    <mergeCell ref="D60:E60"/>
    <mergeCell ref="A35:Y35"/>
    <mergeCell ref="O36:S36"/>
    <mergeCell ref="D45:E45"/>
    <mergeCell ref="H9:I9"/>
    <mergeCell ref="O207:S207"/>
    <mergeCell ref="O263:S263"/>
    <mergeCell ref="O30:S30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  <mergeCell ref="O37:S37"/>
    <mergeCell ref="O146:U146"/>
    <mergeCell ref="O43:S4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