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2A2B4B-329C-4265-A9DA-EC3022C197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W272" i="1"/>
  <c r="W271" i="1"/>
  <c r="BN270" i="1"/>
  <c r="BL270" i="1"/>
  <c r="Y270" i="1"/>
  <c r="X270" i="1"/>
  <c r="O270" i="1"/>
  <c r="BN269" i="1"/>
  <c r="BL269" i="1"/>
  <c r="Y269" i="1"/>
  <c r="X269" i="1"/>
  <c r="BN268" i="1"/>
  <c r="BL268" i="1"/>
  <c r="Y268" i="1"/>
  <c r="X268" i="1"/>
  <c r="O268" i="1"/>
  <c r="BN267" i="1"/>
  <c r="BL267" i="1"/>
  <c r="Y267" i="1"/>
  <c r="Y271" i="1" s="1"/>
  <c r="X267" i="1"/>
  <c r="W265" i="1"/>
  <c r="W264" i="1"/>
  <c r="BN263" i="1"/>
  <c r="BL263" i="1"/>
  <c r="Y263" i="1"/>
  <c r="X263" i="1"/>
  <c r="BN262" i="1"/>
  <c r="BL262" i="1"/>
  <c r="Y262" i="1"/>
  <c r="Y264" i="1" s="1"/>
  <c r="X262" i="1"/>
  <c r="W260" i="1"/>
  <c r="W259" i="1"/>
  <c r="BN258" i="1"/>
  <c r="BL258" i="1"/>
  <c r="Y258" i="1"/>
  <c r="Y259" i="1" s="1"/>
  <c r="X258" i="1"/>
  <c r="W255" i="1"/>
  <c r="W254" i="1"/>
  <c r="BN253" i="1"/>
  <c r="BL253" i="1"/>
  <c r="Y253" i="1"/>
  <c r="X253" i="1"/>
  <c r="BN252" i="1"/>
  <c r="BL252" i="1"/>
  <c r="Y252" i="1"/>
  <c r="X252" i="1"/>
  <c r="BN251" i="1"/>
  <c r="BL251" i="1"/>
  <c r="Y251" i="1"/>
  <c r="Y254" i="1" s="1"/>
  <c r="X251" i="1"/>
  <c r="W249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Y248" i="1" s="1"/>
  <c r="X245" i="1"/>
  <c r="X249" i="1" s="1"/>
  <c r="W241" i="1"/>
  <c r="W240" i="1"/>
  <c r="BN239" i="1"/>
  <c r="BL239" i="1"/>
  <c r="Y239" i="1"/>
  <c r="X239" i="1"/>
  <c r="BO239" i="1" s="1"/>
  <c r="BN238" i="1"/>
  <c r="BL238" i="1"/>
  <c r="Y238" i="1"/>
  <c r="Y240" i="1" s="1"/>
  <c r="X238" i="1"/>
  <c r="X241" i="1" s="1"/>
  <c r="O238" i="1"/>
  <c r="W235" i="1"/>
  <c r="W234" i="1"/>
  <c r="BN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N226" i="1"/>
  <c r="BL226" i="1"/>
  <c r="Y226" i="1"/>
  <c r="X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Y192" i="1" s="1"/>
  <c r="X191" i="1"/>
  <c r="BM191" i="1" s="1"/>
  <c r="O191" i="1"/>
  <c r="W187" i="1"/>
  <c r="W186" i="1"/>
  <c r="BN185" i="1"/>
  <c r="BL185" i="1"/>
  <c r="Y185" i="1"/>
  <c r="Y186" i="1" s="1"/>
  <c r="X185" i="1"/>
  <c r="X187" i="1" s="1"/>
  <c r="O185" i="1"/>
  <c r="W182" i="1"/>
  <c r="W181" i="1"/>
  <c r="BN180" i="1"/>
  <c r="BL180" i="1"/>
  <c r="Y180" i="1"/>
  <c r="Y181" i="1" s="1"/>
  <c r="X180" i="1"/>
  <c r="X182" i="1" s="1"/>
  <c r="O180" i="1"/>
  <c r="W177" i="1"/>
  <c r="W176" i="1"/>
  <c r="BN175" i="1"/>
  <c r="BL175" i="1"/>
  <c r="Y175" i="1"/>
  <c r="Y176" i="1" s="1"/>
  <c r="X175" i="1"/>
  <c r="X177" i="1" s="1"/>
  <c r="O175" i="1"/>
  <c r="W172" i="1"/>
  <c r="W171" i="1"/>
  <c r="BN170" i="1"/>
  <c r="BL170" i="1"/>
  <c r="Y170" i="1"/>
  <c r="X170" i="1"/>
  <c r="O170" i="1"/>
  <c r="BN169" i="1"/>
  <c r="BL169" i="1"/>
  <c r="Y169" i="1"/>
  <c r="X169" i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BO162" i="1" s="1"/>
  <c r="O162" i="1"/>
  <c r="W160" i="1"/>
  <c r="W159" i="1"/>
  <c r="BN158" i="1"/>
  <c r="BL158" i="1"/>
  <c r="Y158" i="1"/>
  <c r="X158" i="1"/>
  <c r="BN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X155" i="1"/>
  <c r="W152" i="1"/>
  <c r="W151" i="1"/>
  <c r="BN150" i="1"/>
  <c r="BL150" i="1"/>
  <c r="Y150" i="1"/>
  <c r="Y151" i="1" s="1"/>
  <c r="X150" i="1"/>
  <c r="O150" i="1"/>
  <c r="W147" i="1"/>
  <c r="W146" i="1"/>
  <c r="BN145" i="1"/>
  <c r="BL145" i="1"/>
  <c r="Y145" i="1"/>
  <c r="Y146" i="1" s="1"/>
  <c r="X145" i="1"/>
  <c r="W141" i="1"/>
  <c r="W140" i="1"/>
  <c r="BN139" i="1"/>
  <c r="BL139" i="1"/>
  <c r="Y139" i="1"/>
  <c r="Y140" i="1" s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N122" i="1"/>
  <c r="BL122" i="1"/>
  <c r="Y122" i="1"/>
  <c r="X122" i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X114" i="1"/>
  <c r="X117" i="1" s="1"/>
  <c r="W111" i="1"/>
  <c r="W110" i="1"/>
  <c r="BN109" i="1"/>
  <c r="BL109" i="1"/>
  <c r="Y109" i="1"/>
  <c r="X109" i="1"/>
  <c r="O109" i="1"/>
  <c r="BN108" i="1"/>
  <c r="BL108" i="1"/>
  <c r="Y108" i="1"/>
  <c r="Y110" i="1" s="1"/>
  <c r="X108" i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O100" i="1"/>
  <c r="W97" i="1"/>
  <c r="W96" i="1"/>
  <c r="BN95" i="1"/>
  <c r="BL95" i="1"/>
  <c r="Y95" i="1"/>
  <c r="X95" i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X90" i="1" s="1"/>
  <c r="O83" i="1"/>
  <c r="W80" i="1"/>
  <c r="W79" i="1"/>
  <c r="BN78" i="1"/>
  <c r="BL78" i="1"/>
  <c r="Y78" i="1"/>
  <c r="X78" i="1"/>
  <c r="BO78" i="1" s="1"/>
  <c r="O78" i="1"/>
  <c r="BN77" i="1"/>
  <c r="BL77" i="1"/>
  <c r="Y77" i="1"/>
  <c r="X77" i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X71" i="1"/>
  <c r="X74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X53" i="1"/>
  <c r="X62" i="1" s="1"/>
  <c r="O53" i="1"/>
  <c r="W50" i="1"/>
  <c r="W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BO44" i="1" s="1"/>
  <c r="O44" i="1"/>
  <c r="BN43" i="1"/>
  <c r="BL43" i="1"/>
  <c r="Y43" i="1"/>
  <c r="X43" i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BM22" i="1" s="1"/>
  <c r="O22" i="1"/>
  <c r="H10" i="1"/>
  <c r="F10" i="1"/>
  <c r="F9" i="1"/>
  <c r="A9" i="1"/>
  <c r="A10" i="1" s="1"/>
  <c r="D7" i="1"/>
  <c r="P6" i="1"/>
  <c r="O2" i="1"/>
  <c r="Y159" i="1" l="1"/>
  <c r="Y164" i="1"/>
  <c r="BM162" i="1"/>
  <c r="Y171" i="1"/>
  <c r="BM175" i="1"/>
  <c r="BO175" i="1"/>
  <c r="X176" i="1"/>
  <c r="BM180" i="1"/>
  <c r="BO180" i="1"/>
  <c r="X181" i="1"/>
  <c r="BM185" i="1"/>
  <c r="BO185" i="1"/>
  <c r="X186" i="1"/>
  <c r="Y199" i="1"/>
  <c r="BM204" i="1"/>
  <c r="BM206" i="1"/>
  <c r="BM208" i="1"/>
  <c r="BM233" i="1"/>
  <c r="BO233" i="1"/>
  <c r="X234" i="1"/>
  <c r="BM238" i="1"/>
  <c r="BO238" i="1"/>
  <c r="BM239" i="1"/>
  <c r="X240" i="1"/>
  <c r="X152" i="1"/>
  <c r="X151" i="1"/>
  <c r="BO150" i="1"/>
  <c r="BM150" i="1"/>
  <c r="X265" i="1"/>
  <c r="X264" i="1"/>
  <c r="BO262" i="1"/>
  <c r="BM262" i="1"/>
  <c r="BO263" i="1"/>
  <c r="BM263" i="1"/>
  <c r="J9" i="1"/>
  <c r="X24" i="1"/>
  <c r="X23" i="1"/>
  <c r="BO22" i="1"/>
  <c r="W292" i="1"/>
  <c r="X32" i="1"/>
  <c r="BO28" i="1"/>
  <c r="BM28" i="1"/>
  <c r="BO30" i="1"/>
  <c r="BM30" i="1"/>
  <c r="X49" i="1"/>
  <c r="BO43" i="1"/>
  <c r="BM43" i="1"/>
  <c r="BO45" i="1"/>
  <c r="BM45" i="1"/>
  <c r="BO47" i="1"/>
  <c r="BM47" i="1"/>
  <c r="X67" i="1"/>
  <c r="BO65" i="1"/>
  <c r="BM65" i="1"/>
  <c r="X79" i="1"/>
  <c r="BO77" i="1"/>
  <c r="BM77" i="1"/>
  <c r="X97" i="1"/>
  <c r="BO93" i="1"/>
  <c r="BM93" i="1"/>
  <c r="BO95" i="1"/>
  <c r="BM95" i="1"/>
  <c r="BO109" i="1"/>
  <c r="BM109" i="1"/>
  <c r="X124" i="1"/>
  <c r="BO120" i="1"/>
  <c r="BM120" i="1"/>
  <c r="BO122" i="1"/>
  <c r="BM122" i="1"/>
  <c r="X147" i="1"/>
  <c r="X146" i="1"/>
  <c r="BO145" i="1"/>
  <c r="BM145" i="1"/>
  <c r="BO157" i="1"/>
  <c r="BM157" i="1"/>
  <c r="BO158" i="1"/>
  <c r="BM158" i="1"/>
  <c r="BO170" i="1"/>
  <c r="BM170" i="1"/>
  <c r="BO197" i="1"/>
  <c r="BM197" i="1"/>
  <c r="X200" i="1"/>
  <c r="BO213" i="1"/>
  <c r="BM213" i="1"/>
  <c r="BO215" i="1"/>
  <c r="BM215" i="1"/>
  <c r="BO226" i="1"/>
  <c r="BM226" i="1"/>
  <c r="X255" i="1"/>
  <c r="X254" i="1"/>
  <c r="BO251" i="1"/>
  <c r="BM251" i="1"/>
  <c r="BO252" i="1"/>
  <c r="BM252" i="1"/>
  <c r="BO253" i="1"/>
  <c r="BM253" i="1"/>
  <c r="BO268" i="1"/>
  <c r="BM268" i="1"/>
  <c r="BO269" i="1"/>
  <c r="BM269" i="1"/>
  <c r="X272" i="1"/>
  <c r="Y32" i="1"/>
  <c r="Y39" i="1"/>
  <c r="Y49" i="1"/>
  <c r="Y61" i="1"/>
  <c r="Y67" i="1"/>
  <c r="Y73" i="1"/>
  <c r="Y79" i="1"/>
  <c r="Y89" i="1"/>
  <c r="Y96" i="1"/>
  <c r="X104" i="1"/>
  <c r="X111" i="1"/>
  <c r="Y116" i="1"/>
  <c r="Y123" i="1"/>
  <c r="X135" i="1"/>
  <c r="X160" i="1"/>
  <c r="X164" i="1"/>
  <c r="X172" i="1"/>
  <c r="Y217" i="1"/>
  <c r="Y228" i="1"/>
  <c r="X33" i="1"/>
  <c r="X39" i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BM31" i="1"/>
  <c r="BM36" i="1"/>
  <c r="BO36" i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Y297" i="1" s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X294" i="1" l="1"/>
  <c r="X293" i="1"/>
  <c r="X295" i="1" s="1"/>
  <c r="X296" i="1"/>
  <c r="X292" i="1"/>
  <c r="W295" i="1"/>
  <c r="B305" i="1" l="1"/>
  <c r="A305" i="1"/>
  <c r="C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<sst xmlns="http://schemas.openxmlformats.org/spreadsheetml/2006/main" count="1102" uniqueCount="415">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</sst>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topLeftCell="A172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94"/>
      <c r="F1" s="294"/>
      <c r="G1" s="12" t="s">
        <v>1</v>
      </c>
      <c r="H1" s="293" t="s">
        <v>2</v>
      </c>
      <c r="I1" s="294"/>
      <c r="J1" s="294"/>
      <c r="K1" s="294"/>
      <c r="L1" s="294"/>
      <c r="M1" s="294"/>
      <c r="N1" s="294"/>
      <c r="O1" s="294"/>
      <c r="P1" s="294"/>
      <c r="Q1" s="395" t="s">
        <v>3</v>
      </c>
      <c r="R1" s="294"/>
      <c r="S1" s="2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7"/>
      <c r="Q2" s="197"/>
      <c r="R2" s="197"/>
      <c r="S2" s="197"/>
      <c r="T2" s="197"/>
      <c r="U2" s="197"/>
      <c r="V2" s="197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7"/>
      <c r="P3" s="197"/>
      <c r="Q3" s="197"/>
      <c r="R3" s="197"/>
      <c r="S3" s="197"/>
      <c r="T3" s="197"/>
      <c r="U3" s="197"/>
      <c r="V3" s="197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75" t="s">
        <v>8</v>
      </c>
      <c r="B5" s="245"/>
      <c r="C5" s="246"/>
      <c r="D5" s="236"/>
      <c r="E5" s="238"/>
      <c r="F5" s="379" t="s">
        <v>9</v>
      </c>
      <c r="G5" s="246"/>
      <c r="H5" s="236" t="s">
        <v>414</v>
      </c>
      <c r="I5" s="237"/>
      <c r="J5" s="237"/>
      <c r="K5" s="237"/>
      <c r="L5" s="238"/>
      <c r="M5" s="61"/>
      <c r="O5" s="24" t="s">
        <v>10</v>
      </c>
      <c r="P5" s="394">
        <v>45502</v>
      </c>
      <c r="Q5" s="292"/>
      <c r="S5" s="332" t="s">
        <v>11</v>
      </c>
      <c r="T5" s="243"/>
      <c r="U5" s="333" t="s">
        <v>12</v>
      </c>
      <c r="V5" s="292"/>
      <c r="AA5" s="51"/>
      <c r="AB5" s="51"/>
      <c r="AC5" s="51"/>
    </row>
    <row r="6" spans="1:30" s="185" customFormat="1" ht="24" customHeight="1" x14ac:dyDescent="0.2">
      <c r="A6" s="275" t="s">
        <v>13</v>
      </c>
      <c r="B6" s="245"/>
      <c r="C6" s="246"/>
      <c r="D6" s="367" t="s">
        <v>14</v>
      </c>
      <c r="E6" s="368"/>
      <c r="F6" s="368"/>
      <c r="G6" s="368"/>
      <c r="H6" s="368"/>
      <c r="I6" s="368"/>
      <c r="J6" s="368"/>
      <c r="K6" s="368"/>
      <c r="L6" s="292"/>
      <c r="M6" s="62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0"/>
      <c r="S6" s="242" t="s">
        <v>16</v>
      </c>
      <c r="T6" s="243"/>
      <c r="U6" s="362" t="s">
        <v>17</v>
      </c>
      <c r="V6" s="254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1"/>
      <c r="L7" s="216"/>
      <c r="M7" s="63"/>
      <c r="O7" s="24"/>
      <c r="P7" s="42"/>
      <c r="Q7" s="42"/>
      <c r="S7" s="197"/>
      <c r="T7" s="243"/>
      <c r="U7" s="363"/>
      <c r="V7" s="364"/>
      <c r="AA7" s="51"/>
      <c r="AB7" s="51"/>
      <c r="AC7" s="51"/>
    </row>
    <row r="8" spans="1:30" s="185" customFormat="1" ht="25.5" customHeight="1" x14ac:dyDescent="0.2">
      <c r="A8" s="397" t="s">
        <v>18</v>
      </c>
      <c r="B8" s="209"/>
      <c r="C8" s="210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20</v>
      </c>
      <c r="P8" s="215">
        <v>0.41666666666666669</v>
      </c>
      <c r="Q8" s="216"/>
      <c r="S8" s="197"/>
      <c r="T8" s="243"/>
      <c r="U8" s="363"/>
      <c r="V8" s="364"/>
      <c r="AA8" s="51"/>
      <c r="AB8" s="51"/>
      <c r="AC8" s="51"/>
    </row>
    <row r="9" spans="1:30" s="185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79"/>
      <c r="E9" s="20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83"/>
      <c r="O9" s="26" t="s">
        <v>21</v>
      </c>
      <c r="P9" s="288"/>
      <c r="Q9" s="289"/>
      <c r="S9" s="197"/>
      <c r="T9" s="243"/>
      <c r="U9" s="365"/>
      <c r="V9" s="36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79"/>
      <c r="E10" s="20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76" t="str">
        <f>IFERROR(VLOOKUP($D$10,Proxy,2,FALSE),"")</f>
        <v/>
      </c>
      <c r="I10" s="197"/>
      <c r="J10" s="197"/>
      <c r="K10" s="197"/>
      <c r="L10" s="197"/>
      <c r="M10" s="184"/>
      <c r="O10" s="26" t="s">
        <v>22</v>
      </c>
      <c r="P10" s="337"/>
      <c r="Q10" s="338"/>
      <c r="T10" s="24" t="s">
        <v>23</v>
      </c>
      <c r="U10" s="253" t="s">
        <v>24</v>
      </c>
      <c r="V10" s="254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1"/>
      <c r="Q11" s="292"/>
      <c r="T11" s="24" t="s">
        <v>27</v>
      </c>
      <c r="U11" s="328" t="s">
        <v>28</v>
      </c>
      <c r="V11" s="289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3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30</v>
      </c>
      <c r="P12" s="215"/>
      <c r="Q12" s="216"/>
      <c r="R12" s="23"/>
      <c r="T12" s="24"/>
      <c r="U12" s="294"/>
      <c r="V12" s="197"/>
      <c r="AA12" s="51"/>
      <c r="AB12" s="51"/>
      <c r="AC12" s="51"/>
    </row>
    <row r="13" spans="1:30" s="185" customFormat="1" ht="23.25" customHeight="1" x14ac:dyDescent="0.2">
      <c r="A13" s="373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32</v>
      </c>
      <c r="P13" s="328"/>
      <c r="Q13" s="289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3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8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300" t="s">
        <v>35</v>
      </c>
      <c r="P15" s="294"/>
      <c r="Q15" s="294"/>
      <c r="R15" s="294"/>
      <c r="S15" s="2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4" t="s">
        <v>36</v>
      </c>
      <c r="B17" s="224" t="s">
        <v>37</v>
      </c>
      <c r="C17" s="278" t="s">
        <v>38</v>
      </c>
      <c r="D17" s="224" t="s">
        <v>39</v>
      </c>
      <c r="E17" s="226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5"/>
      <c r="Q17" s="225"/>
      <c r="R17" s="225"/>
      <c r="S17" s="226"/>
      <c r="T17" s="387" t="s">
        <v>50</v>
      </c>
      <c r="U17" s="246"/>
      <c r="V17" s="224" t="s">
        <v>51</v>
      </c>
      <c r="W17" s="224" t="s">
        <v>52</v>
      </c>
      <c r="X17" s="391" t="s">
        <v>53</v>
      </c>
      <c r="Y17" s="224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80"/>
      <c r="BB17" s="385" t="s">
        <v>58</v>
      </c>
    </row>
    <row r="18" spans="1:67" ht="14.25" customHeight="1" x14ac:dyDescent="0.2">
      <c r="A18" s="240"/>
      <c r="B18" s="240"/>
      <c r="C18" s="240"/>
      <c r="D18" s="227"/>
      <c r="E18" s="229"/>
      <c r="F18" s="240"/>
      <c r="G18" s="240"/>
      <c r="H18" s="240"/>
      <c r="I18" s="240"/>
      <c r="J18" s="240"/>
      <c r="K18" s="240"/>
      <c r="L18" s="240"/>
      <c r="M18" s="240"/>
      <c r="N18" s="240"/>
      <c r="O18" s="227"/>
      <c r="P18" s="228"/>
      <c r="Q18" s="228"/>
      <c r="R18" s="228"/>
      <c r="S18" s="229"/>
      <c r="T18" s="186" t="s">
        <v>59</v>
      </c>
      <c r="U18" s="186" t="s">
        <v>60</v>
      </c>
      <c r="V18" s="240"/>
      <c r="W18" s="240"/>
      <c r="X18" s="392"/>
      <c r="Y18" s="240"/>
      <c r="Z18" s="340"/>
      <c r="AA18" s="340"/>
      <c r="AB18" s="267"/>
      <c r="AC18" s="268"/>
      <c r="AD18" s="269"/>
      <c r="AE18" s="281"/>
      <c r="BB18" s="197"/>
    </row>
    <row r="19" spans="1:67" ht="27.75" hidden="1" customHeight="1" x14ac:dyDescent="0.2">
      <c r="A19" s="276" t="s">
        <v>61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hidden="1" customHeight="1" x14ac:dyDescent="0.25">
      <c r="A20" s="234" t="s">
        <v>61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87"/>
      <c r="AA20" s="187"/>
    </row>
    <row r="21" spans="1:67" ht="14.25" hidden="1" customHeight="1" x14ac:dyDescent="0.25">
      <c r="A21" s="196" t="s">
        <v>62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1">
        <v>4607111035752</v>
      </c>
      <c r="E22" s="200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200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3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214"/>
      <c r="O23" s="208" t="s">
        <v>68</v>
      </c>
      <c r="P23" s="209"/>
      <c r="Q23" s="209"/>
      <c r="R23" s="209"/>
      <c r="S23" s="209"/>
      <c r="T23" s="209"/>
      <c r="U23" s="21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214"/>
      <c r="O24" s="208" t="s">
        <v>68</v>
      </c>
      <c r="P24" s="209"/>
      <c r="Q24" s="209"/>
      <c r="R24" s="209"/>
      <c r="S24" s="209"/>
      <c r="T24" s="209"/>
      <c r="U24" s="21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76" t="s">
        <v>70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hidden="1" customHeight="1" x14ac:dyDescent="0.25">
      <c r="A26" s="234" t="s">
        <v>71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87"/>
      <c r="AA26" s="187"/>
    </row>
    <row r="27" spans="1:67" ht="14.25" hidden="1" customHeight="1" x14ac:dyDescent="0.25">
      <c r="A27" s="196" t="s">
        <v>72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1">
        <v>4607111036520</v>
      </c>
      <c r="E28" s="200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200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1">
        <v>4607111036605</v>
      </c>
      <c r="E29" s="200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200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79</v>
      </c>
      <c r="B30" s="54" t="s">
        <v>80</v>
      </c>
      <c r="C30" s="31">
        <v>4301132092</v>
      </c>
      <c r="D30" s="201">
        <v>4607111036537</v>
      </c>
      <c r="E30" s="200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200"/>
      <c r="T30" s="34"/>
      <c r="U30" s="34"/>
      <c r="V30" s="35" t="s">
        <v>67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201">
        <v>4607111036599</v>
      </c>
      <c r="E31" s="200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200"/>
      <c r="T31" s="34"/>
      <c r="U31" s="34"/>
      <c r="V31" s="35" t="s">
        <v>67</v>
      </c>
      <c r="W31" s="192">
        <v>28</v>
      </c>
      <c r="X31" s="193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76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13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214"/>
      <c r="O32" s="208" t="s">
        <v>68</v>
      </c>
      <c r="P32" s="209"/>
      <c r="Q32" s="209"/>
      <c r="R32" s="209"/>
      <c r="S32" s="209"/>
      <c r="T32" s="209"/>
      <c r="U32" s="210"/>
      <c r="V32" s="37" t="s">
        <v>67</v>
      </c>
      <c r="W32" s="194">
        <f>IFERROR(SUM(W28:W31),"0")</f>
        <v>28</v>
      </c>
      <c r="X32" s="194">
        <f>IFERROR(SUM(X28:X31),"0")</f>
        <v>28</v>
      </c>
      <c r="Y32" s="194">
        <f>IFERROR(IF(Y28="",0,Y28),"0")+IFERROR(IF(Y29="",0,Y29),"0")+IFERROR(IF(Y30="",0,Y30),"0")+IFERROR(IF(Y31="",0,Y31),"0")</f>
        <v>0.26207999999999998</v>
      </c>
      <c r="Z32" s="195"/>
      <c r="AA32" s="195"/>
    </row>
    <row r="33" spans="1:67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214"/>
      <c r="O33" s="208" t="s">
        <v>68</v>
      </c>
      <c r="P33" s="209"/>
      <c r="Q33" s="209"/>
      <c r="R33" s="209"/>
      <c r="S33" s="209"/>
      <c r="T33" s="209"/>
      <c r="U33" s="210"/>
      <c r="V33" s="37" t="s">
        <v>69</v>
      </c>
      <c r="W33" s="194">
        <f>IFERROR(SUMPRODUCT(W28:W31*H28:H31),"0")</f>
        <v>42</v>
      </c>
      <c r="X33" s="194">
        <f>IFERROR(SUMPRODUCT(X28:X31*H28:H31),"0")</f>
        <v>42</v>
      </c>
      <c r="Y33" s="37"/>
      <c r="Z33" s="195"/>
      <c r="AA33" s="195"/>
    </row>
    <row r="34" spans="1:67" ht="16.5" hidden="1" customHeight="1" x14ac:dyDescent="0.25">
      <c r="A34" s="234" t="s">
        <v>83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87"/>
      <c r="AA34" s="187"/>
    </row>
    <row r="35" spans="1:67" ht="14.25" hidden="1" customHeight="1" x14ac:dyDescent="0.25">
      <c r="A35" s="196" t="s">
        <v>62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88"/>
      <c r="AA35" s="188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1">
        <v>4607111036285</v>
      </c>
      <c r="E36" s="200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200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1">
        <v>4607111036308</v>
      </c>
      <c r="E37" s="200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5" t="s">
        <v>88</v>
      </c>
      <c r="P37" s="199"/>
      <c r="Q37" s="199"/>
      <c r="R37" s="199"/>
      <c r="S37" s="200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201">
        <v>4607111036292</v>
      </c>
      <c r="E38" s="200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200"/>
      <c r="T38" s="34"/>
      <c r="U38" s="34"/>
      <c r="V38" s="35" t="s">
        <v>67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x14ac:dyDescent="0.2">
      <c r="A39" s="213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214"/>
      <c r="O39" s="208" t="s">
        <v>68</v>
      </c>
      <c r="P39" s="209"/>
      <c r="Q39" s="209"/>
      <c r="R39" s="209"/>
      <c r="S39" s="209"/>
      <c r="T39" s="209"/>
      <c r="U39" s="210"/>
      <c r="V39" s="37" t="s">
        <v>67</v>
      </c>
      <c r="W39" s="194">
        <f>IFERROR(SUM(W36:W38),"0")</f>
        <v>24</v>
      </c>
      <c r="X39" s="194">
        <f>IFERROR(SUM(X36:X38),"0")</f>
        <v>24</v>
      </c>
      <c r="Y39" s="194">
        <f>IFERROR(IF(Y36="",0,Y36),"0")+IFERROR(IF(Y37="",0,Y37),"0")+IFERROR(IF(Y38="",0,Y38),"0")</f>
        <v>0.372</v>
      </c>
      <c r="Z39" s="195"/>
      <c r="AA39" s="195"/>
    </row>
    <row r="40" spans="1:67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214"/>
      <c r="O40" s="208" t="s">
        <v>68</v>
      </c>
      <c r="P40" s="209"/>
      <c r="Q40" s="209"/>
      <c r="R40" s="209"/>
      <c r="S40" s="209"/>
      <c r="T40" s="209"/>
      <c r="U40" s="210"/>
      <c r="V40" s="37" t="s">
        <v>69</v>
      </c>
      <c r="W40" s="194">
        <f>IFERROR(SUMPRODUCT(W36:W38*H36:H38),"0")</f>
        <v>144</v>
      </c>
      <c r="X40" s="194">
        <f>IFERROR(SUMPRODUCT(X36:X38*H36:H38),"0")</f>
        <v>144</v>
      </c>
      <c r="Y40" s="37"/>
      <c r="Z40" s="195"/>
      <c r="AA40" s="195"/>
    </row>
    <row r="41" spans="1:67" ht="16.5" hidden="1" customHeight="1" x14ac:dyDescent="0.25">
      <c r="A41" s="234" t="s">
        <v>91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87"/>
      <c r="AA41" s="187"/>
    </row>
    <row r="42" spans="1:67" ht="14.25" hidden="1" customHeight="1" x14ac:dyDescent="0.25">
      <c r="A42" s="196" t="s">
        <v>92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1">
        <v>4607111038951</v>
      </c>
      <c r="E43" s="200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200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1">
        <v>4607111037596</v>
      </c>
      <c r="E44" s="200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200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1">
        <v>4607111038579</v>
      </c>
      <c r="E45" s="200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200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201">
        <v>4607111037053</v>
      </c>
      <c r="E46" s="200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200"/>
      <c r="T46" s="34"/>
      <c r="U46" s="34"/>
      <c r="V46" s="35" t="s">
        <v>67</v>
      </c>
      <c r="W46" s="192">
        <v>10</v>
      </c>
      <c r="X46" s="193">
        <f t="shared" si="0"/>
        <v>10</v>
      </c>
      <c r="Y46" s="36">
        <f t="shared" si="1"/>
        <v>9.5000000000000001E-2</v>
      </c>
      <c r="Z46" s="56"/>
      <c r="AA46" s="57"/>
      <c r="AE46" s="67"/>
      <c r="BB46" s="79" t="s">
        <v>76</v>
      </c>
      <c r="BL46" s="67">
        <f t="shared" si="2"/>
        <v>15.918000000000001</v>
      </c>
      <c r="BM46" s="67">
        <f t="shared" si="3"/>
        <v>15.918000000000001</v>
      </c>
      <c r="BN46" s="67">
        <f t="shared" si="4"/>
        <v>7.6923076923076927E-2</v>
      </c>
      <c r="BO46" s="67">
        <f t="shared" si="5"/>
        <v>7.6923076923076927E-2</v>
      </c>
    </row>
    <row r="47" spans="1:67" ht="27" hidden="1" customHeight="1" x14ac:dyDescent="0.25">
      <c r="A47" s="54" t="s">
        <v>102</v>
      </c>
      <c r="B47" s="54" t="s">
        <v>103</v>
      </c>
      <c r="C47" s="31">
        <v>4301190023</v>
      </c>
      <c r="D47" s="201">
        <v>4607111037060</v>
      </c>
      <c r="E47" s="200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200"/>
      <c r="T47" s="34"/>
      <c r="U47" s="34"/>
      <c r="V47" s="35" t="s">
        <v>67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1">
        <v>4607111038968</v>
      </c>
      <c r="E48" s="200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200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13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214"/>
      <c r="O49" s="208" t="s">
        <v>68</v>
      </c>
      <c r="P49" s="209"/>
      <c r="Q49" s="209"/>
      <c r="R49" s="209"/>
      <c r="S49" s="209"/>
      <c r="T49" s="209"/>
      <c r="U49" s="210"/>
      <c r="V49" s="37" t="s">
        <v>67</v>
      </c>
      <c r="W49" s="194">
        <f>IFERROR(SUM(W43:W48),"0")</f>
        <v>10</v>
      </c>
      <c r="X49" s="194">
        <f>IFERROR(SUM(X43:X48),"0")</f>
        <v>10</v>
      </c>
      <c r="Y49" s="194">
        <f>IFERROR(IF(Y43="",0,Y43),"0")+IFERROR(IF(Y44="",0,Y44),"0")+IFERROR(IF(Y45="",0,Y45),"0")+IFERROR(IF(Y46="",0,Y46),"0")+IFERROR(IF(Y47="",0,Y47),"0")+IFERROR(IF(Y48="",0,Y48),"0")</f>
        <v>9.5000000000000001E-2</v>
      </c>
      <c r="Z49" s="195"/>
      <c r="AA49" s="195"/>
    </row>
    <row r="50" spans="1:67" x14ac:dyDescent="0.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214"/>
      <c r="O50" s="208" t="s">
        <v>68</v>
      </c>
      <c r="P50" s="209"/>
      <c r="Q50" s="209"/>
      <c r="R50" s="209"/>
      <c r="S50" s="209"/>
      <c r="T50" s="209"/>
      <c r="U50" s="210"/>
      <c r="V50" s="37" t="s">
        <v>69</v>
      </c>
      <c r="W50" s="194">
        <f>IFERROR(SUMPRODUCT(W43:W48*H43:H48),"0")</f>
        <v>12</v>
      </c>
      <c r="X50" s="194">
        <f>IFERROR(SUMPRODUCT(X43:X48*H43:H48),"0")</f>
        <v>12</v>
      </c>
      <c r="Y50" s="37"/>
      <c r="Z50" s="195"/>
      <c r="AA50" s="195"/>
    </row>
    <row r="51" spans="1:67" ht="16.5" hidden="1" customHeight="1" x14ac:dyDescent="0.25">
      <c r="A51" s="234" t="s">
        <v>106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87"/>
      <c r="AA51" s="187"/>
    </row>
    <row r="52" spans="1:67" ht="14.25" hidden="1" customHeight="1" x14ac:dyDescent="0.25">
      <c r="A52" s="196" t="s">
        <v>62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01">
        <v>4607111038999</v>
      </c>
      <c r="E53" s="200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200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01">
        <v>4607111037190</v>
      </c>
      <c r="E54" s="200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200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1">
        <v>4607111037183</v>
      </c>
      <c r="E55" s="200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200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113</v>
      </c>
      <c r="B56" s="54" t="s">
        <v>114</v>
      </c>
      <c r="C56" s="31">
        <v>4301070970</v>
      </c>
      <c r="D56" s="201">
        <v>4607111037091</v>
      </c>
      <c r="E56" s="200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200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201">
        <v>4607111036902</v>
      </c>
      <c r="E57" s="200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200"/>
      <c r="T57" s="34"/>
      <c r="U57" s="34"/>
      <c r="V57" s="35" t="s">
        <v>67</v>
      </c>
      <c r="W57" s="192">
        <v>24</v>
      </c>
      <c r="X57" s="193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01">
        <v>4607111036858</v>
      </c>
      <c r="E58" s="200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200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1">
        <v>4607111037510</v>
      </c>
      <c r="E59" s="200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200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201">
        <v>4607111036889</v>
      </c>
      <c r="E60" s="200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200"/>
      <c r="T60" s="34"/>
      <c r="U60" s="34"/>
      <c r="V60" s="35" t="s">
        <v>67</v>
      </c>
      <c r="W60" s="192">
        <v>12</v>
      </c>
      <c r="X60" s="193">
        <f t="shared" si="6"/>
        <v>12</v>
      </c>
      <c r="Y60" s="36">
        <f t="shared" si="7"/>
        <v>0.186</v>
      </c>
      <c r="Z60" s="56"/>
      <c r="AA60" s="57"/>
      <c r="AE60" s="67"/>
      <c r="BB60" s="89" t="s">
        <v>1</v>
      </c>
      <c r="BL60" s="67">
        <f t="shared" si="8"/>
        <v>89.831999999999994</v>
      </c>
      <c r="BM60" s="67">
        <f t="shared" si="9"/>
        <v>89.831999999999994</v>
      </c>
      <c r="BN60" s="67">
        <f t="shared" si="10"/>
        <v>0.14285714285714285</v>
      </c>
      <c r="BO60" s="67">
        <f t="shared" si="11"/>
        <v>0.14285714285714285</v>
      </c>
    </row>
    <row r="61" spans="1:67" x14ac:dyDescent="0.2">
      <c r="A61" s="213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214"/>
      <c r="O61" s="208" t="s">
        <v>68</v>
      </c>
      <c r="P61" s="209"/>
      <c r="Q61" s="209"/>
      <c r="R61" s="209"/>
      <c r="S61" s="209"/>
      <c r="T61" s="209"/>
      <c r="U61" s="210"/>
      <c r="V61" s="37" t="s">
        <v>67</v>
      </c>
      <c r="W61" s="194">
        <f>IFERROR(SUM(W53:W60),"0")</f>
        <v>36</v>
      </c>
      <c r="X61" s="194">
        <f>IFERROR(SUM(X53:X60),"0")</f>
        <v>36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0.55800000000000005</v>
      </c>
      <c r="Z61" s="195"/>
      <c r="AA61" s="195"/>
    </row>
    <row r="62" spans="1:67" x14ac:dyDescent="0.2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214"/>
      <c r="O62" s="208" t="s">
        <v>68</v>
      </c>
      <c r="P62" s="209"/>
      <c r="Q62" s="209"/>
      <c r="R62" s="209"/>
      <c r="S62" s="209"/>
      <c r="T62" s="209"/>
      <c r="U62" s="210"/>
      <c r="V62" s="37" t="s">
        <v>69</v>
      </c>
      <c r="W62" s="194">
        <f>IFERROR(SUMPRODUCT(W53:W60*H53:H60),"0")</f>
        <v>259.20000000000005</v>
      </c>
      <c r="X62" s="194">
        <f>IFERROR(SUMPRODUCT(X53:X60*H53:H60),"0")</f>
        <v>259.20000000000005</v>
      </c>
      <c r="Y62" s="37"/>
      <c r="Z62" s="195"/>
      <c r="AA62" s="195"/>
    </row>
    <row r="63" spans="1:67" ht="16.5" hidden="1" customHeight="1" x14ac:dyDescent="0.25">
      <c r="A63" s="234" t="s">
        <v>123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87"/>
      <c r="AA63" s="187"/>
    </row>
    <row r="64" spans="1:67" ht="14.25" hidden="1" customHeight="1" x14ac:dyDescent="0.25">
      <c r="A64" s="196" t="s">
        <v>62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01">
        <v>4607111037411</v>
      </c>
      <c r="E65" s="200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200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201">
        <v>4607111036728</v>
      </c>
      <c r="E66" s="200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200"/>
      <c r="T66" s="34"/>
      <c r="U66" s="34"/>
      <c r="V66" s="35" t="s">
        <v>67</v>
      </c>
      <c r="W66" s="192">
        <v>48</v>
      </c>
      <c r="X66" s="193">
        <f>IFERROR(IF(W66="","",W66),"")</f>
        <v>48</v>
      </c>
      <c r="Y66" s="36">
        <f>IFERROR(IF(W66="","",W66*0.00866),"")</f>
        <v>0.41567999999999994</v>
      </c>
      <c r="Z66" s="56"/>
      <c r="AA66" s="57"/>
      <c r="AE66" s="67"/>
      <c r="BB66" s="91" t="s">
        <v>1</v>
      </c>
      <c r="BL66" s="67">
        <f>IFERROR(W66*I66,"0")</f>
        <v>250.23359999999997</v>
      </c>
      <c r="BM66" s="67">
        <f>IFERROR(X66*I66,"0")</f>
        <v>250.23359999999997</v>
      </c>
      <c r="BN66" s="67">
        <f>IFERROR(W66/J66,"0")</f>
        <v>0.33333333333333331</v>
      </c>
      <c r="BO66" s="67">
        <f>IFERROR(X66/J66,"0")</f>
        <v>0.33333333333333331</v>
      </c>
    </row>
    <row r="67" spans="1:67" x14ac:dyDescent="0.2">
      <c r="A67" s="213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214"/>
      <c r="O67" s="208" t="s">
        <v>68</v>
      </c>
      <c r="P67" s="209"/>
      <c r="Q67" s="209"/>
      <c r="R67" s="209"/>
      <c r="S67" s="209"/>
      <c r="T67" s="209"/>
      <c r="U67" s="210"/>
      <c r="V67" s="37" t="s">
        <v>67</v>
      </c>
      <c r="W67" s="194">
        <f>IFERROR(SUM(W65:W66),"0")</f>
        <v>48</v>
      </c>
      <c r="X67" s="194">
        <f>IFERROR(SUM(X65:X66),"0")</f>
        <v>48</v>
      </c>
      <c r="Y67" s="194">
        <f>IFERROR(IF(Y65="",0,Y65),"0")+IFERROR(IF(Y66="",0,Y66),"0")</f>
        <v>0.41567999999999994</v>
      </c>
      <c r="Z67" s="195"/>
      <c r="AA67" s="195"/>
    </row>
    <row r="68" spans="1:67" x14ac:dyDescent="0.2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214"/>
      <c r="O68" s="208" t="s">
        <v>68</v>
      </c>
      <c r="P68" s="209"/>
      <c r="Q68" s="209"/>
      <c r="R68" s="209"/>
      <c r="S68" s="209"/>
      <c r="T68" s="209"/>
      <c r="U68" s="210"/>
      <c r="V68" s="37" t="s">
        <v>69</v>
      </c>
      <c r="W68" s="194">
        <f>IFERROR(SUMPRODUCT(W65:W66*H65:H66),"0")</f>
        <v>240</v>
      </c>
      <c r="X68" s="194">
        <f>IFERROR(SUMPRODUCT(X65:X66*H65:H66),"0")</f>
        <v>240</v>
      </c>
      <c r="Y68" s="37"/>
      <c r="Z68" s="195"/>
      <c r="AA68" s="195"/>
    </row>
    <row r="69" spans="1:67" ht="16.5" hidden="1" customHeight="1" x14ac:dyDescent="0.25">
      <c r="A69" s="234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87"/>
      <c r="AA69" s="187"/>
    </row>
    <row r="70" spans="1:67" ht="14.25" hidden="1" customHeight="1" x14ac:dyDescent="0.25">
      <c r="A70" s="196" t="s">
        <v>130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88"/>
      <c r="AA70" s="188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1">
        <v>4607111033659</v>
      </c>
      <c r="E71" s="200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200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01">
        <v>4607111033659</v>
      </c>
      <c r="E72" s="200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0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200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hidden="1" x14ac:dyDescent="0.2">
      <c r="A73" s="213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214"/>
      <c r="O73" s="208" t="s">
        <v>68</v>
      </c>
      <c r="P73" s="209"/>
      <c r="Q73" s="209"/>
      <c r="R73" s="209"/>
      <c r="S73" s="209"/>
      <c r="T73" s="209"/>
      <c r="U73" s="210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hidden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214"/>
      <c r="O74" s="208" t="s">
        <v>68</v>
      </c>
      <c r="P74" s="209"/>
      <c r="Q74" s="209"/>
      <c r="R74" s="209"/>
      <c r="S74" s="209"/>
      <c r="T74" s="209"/>
      <c r="U74" s="210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hidden="1" customHeight="1" x14ac:dyDescent="0.25">
      <c r="A75" s="234" t="s">
        <v>135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87"/>
      <c r="AA75" s="187"/>
    </row>
    <row r="76" spans="1:67" ht="14.25" hidden="1" customHeight="1" x14ac:dyDescent="0.25">
      <c r="A76" s="196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201">
        <v>4607111034137</v>
      </c>
      <c r="E77" s="200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200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201">
        <v>4607111034120</v>
      </c>
      <c r="E78" s="200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200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13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214"/>
      <c r="O79" s="208" t="s">
        <v>68</v>
      </c>
      <c r="P79" s="209"/>
      <c r="Q79" s="209"/>
      <c r="R79" s="209"/>
      <c r="S79" s="209"/>
      <c r="T79" s="209"/>
      <c r="U79" s="210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214"/>
      <c r="O80" s="208" t="s">
        <v>68</v>
      </c>
      <c r="P80" s="209"/>
      <c r="Q80" s="209"/>
      <c r="R80" s="209"/>
      <c r="S80" s="209"/>
      <c r="T80" s="209"/>
      <c r="U80" s="210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hidden="1" customHeight="1" x14ac:dyDescent="0.25">
      <c r="A81" s="234" t="s">
        <v>141</v>
      </c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87"/>
      <c r="AA81" s="187"/>
    </row>
    <row r="82" spans="1:67" ht="14.25" hidden="1" customHeight="1" x14ac:dyDescent="0.25">
      <c r="A82" s="196" t="s">
        <v>130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88"/>
      <c r="AA82" s="188"/>
    </row>
    <row r="83" spans="1:67" ht="27" hidden="1" customHeight="1" x14ac:dyDescent="0.25">
      <c r="A83" s="54" t="s">
        <v>142</v>
      </c>
      <c r="B83" s="54" t="s">
        <v>143</v>
      </c>
      <c r="C83" s="31">
        <v>4301135285</v>
      </c>
      <c r="D83" s="201">
        <v>4607111036407</v>
      </c>
      <c r="E83" s="200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200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4301135286</v>
      </c>
      <c r="D84" s="201">
        <v>4607111033628</v>
      </c>
      <c r="E84" s="200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200"/>
      <c r="T84" s="34"/>
      <c r="U84" s="34"/>
      <c r="V84" s="35" t="s">
        <v>67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4301135292</v>
      </c>
      <c r="D85" s="201">
        <v>4607111033451</v>
      </c>
      <c r="E85" s="200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200"/>
      <c r="T85" s="34"/>
      <c r="U85" s="34"/>
      <c r="V85" s="35" t="s">
        <v>67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4301135295</v>
      </c>
      <c r="D86" s="201">
        <v>4607111035141</v>
      </c>
      <c r="E86" s="200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200"/>
      <c r="T86" s="34"/>
      <c r="U86" s="34"/>
      <c r="V86" s="35" t="s">
        <v>67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150</v>
      </c>
      <c r="B87" s="54" t="s">
        <v>151</v>
      </c>
      <c r="C87" s="31">
        <v>4301135290</v>
      </c>
      <c r="D87" s="201">
        <v>4607111035028</v>
      </c>
      <c r="E87" s="200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6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200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hidden="1" customHeight="1" x14ac:dyDescent="0.25">
      <c r="A88" s="54" t="s">
        <v>152</v>
      </c>
      <c r="B88" s="54" t="s">
        <v>153</v>
      </c>
      <c r="C88" s="31">
        <v>4301135296</v>
      </c>
      <c r="D88" s="201">
        <v>4607111033444</v>
      </c>
      <c r="E88" s="200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200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hidden="1" x14ac:dyDescent="0.2">
      <c r="A89" s="213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214"/>
      <c r="O89" s="208" t="s">
        <v>68</v>
      </c>
      <c r="P89" s="209"/>
      <c r="Q89" s="209"/>
      <c r="R89" s="209"/>
      <c r="S89" s="209"/>
      <c r="T89" s="209"/>
      <c r="U89" s="210"/>
      <c r="V89" s="37" t="s">
        <v>67</v>
      </c>
      <c r="W89" s="194">
        <f>IFERROR(SUM(W83:W88),"0")</f>
        <v>0</v>
      </c>
      <c r="X89" s="194">
        <f>IFERROR(SUM(X83:X88),"0")</f>
        <v>0</v>
      </c>
      <c r="Y89" s="194">
        <f>IFERROR(IF(Y83="",0,Y83),"0")+IFERROR(IF(Y84="",0,Y84),"0")+IFERROR(IF(Y85="",0,Y85),"0")+IFERROR(IF(Y86="",0,Y86),"0")+IFERROR(IF(Y87="",0,Y87),"0")+IFERROR(IF(Y88="",0,Y88),"0")</f>
        <v>0</v>
      </c>
      <c r="Z89" s="195"/>
      <c r="AA89" s="195"/>
    </row>
    <row r="90" spans="1:67" hidden="1" x14ac:dyDescent="0.2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214"/>
      <c r="O90" s="208" t="s">
        <v>68</v>
      </c>
      <c r="P90" s="209"/>
      <c r="Q90" s="209"/>
      <c r="R90" s="209"/>
      <c r="S90" s="209"/>
      <c r="T90" s="209"/>
      <c r="U90" s="210"/>
      <c r="V90" s="37" t="s">
        <v>69</v>
      </c>
      <c r="W90" s="194">
        <f>IFERROR(SUMPRODUCT(W83:W88*H83:H88),"0")</f>
        <v>0</v>
      </c>
      <c r="X90" s="194">
        <f>IFERROR(SUMPRODUCT(X83:X88*H83:H88),"0")</f>
        <v>0</v>
      </c>
      <c r="Y90" s="37"/>
      <c r="Z90" s="195"/>
      <c r="AA90" s="195"/>
    </row>
    <row r="91" spans="1:67" ht="16.5" hidden="1" customHeight="1" x14ac:dyDescent="0.25">
      <c r="A91" s="234" t="s">
        <v>154</v>
      </c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87"/>
      <c r="AA91" s="187"/>
    </row>
    <row r="92" spans="1:67" ht="14.25" hidden="1" customHeight="1" x14ac:dyDescent="0.25">
      <c r="A92" s="196" t="s">
        <v>154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88"/>
      <c r="AA92" s="188"/>
    </row>
    <row r="93" spans="1:67" ht="27" hidden="1" customHeight="1" x14ac:dyDescent="0.25">
      <c r="A93" s="54" t="s">
        <v>155</v>
      </c>
      <c r="B93" s="54" t="s">
        <v>156</v>
      </c>
      <c r="C93" s="31">
        <v>4301136042</v>
      </c>
      <c r="D93" s="201">
        <v>4607025784012</v>
      </c>
      <c r="E93" s="200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200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157</v>
      </c>
      <c r="B94" s="54" t="s">
        <v>158</v>
      </c>
      <c r="C94" s="31">
        <v>4301136040</v>
      </c>
      <c r="D94" s="201">
        <v>4607025784319</v>
      </c>
      <c r="E94" s="200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200"/>
      <c r="T94" s="34"/>
      <c r="U94" s="34"/>
      <c r="V94" s="35" t="s">
        <v>67</v>
      </c>
      <c r="W94" s="192">
        <v>0</v>
      </c>
      <c r="X94" s="193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159</v>
      </c>
      <c r="B95" s="54" t="s">
        <v>160</v>
      </c>
      <c r="C95" s="31">
        <v>4301136039</v>
      </c>
      <c r="D95" s="201">
        <v>4607111035370</v>
      </c>
      <c r="E95" s="200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200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hidden="1" x14ac:dyDescent="0.2">
      <c r="A96" s="213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214"/>
      <c r="O96" s="208" t="s">
        <v>68</v>
      </c>
      <c r="P96" s="209"/>
      <c r="Q96" s="209"/>
      <c r="R96" s="209"/>
      <c r="S96" s="209"/>
      <c r="T96" s="209"/>
      <c r="U96" s="210"/>
      <c r="V96" s="37" t="s">
        <v>67</v>
      </c>
      <c r="W96" s="194">
        <f>IFERROR(SUM(W93:W95),"0")</f>
        <v>0</v>
      </c>
      <c r="X96" s="194">
        <f>IFERROR(SUM(X93:X95),"0")</f>
        <v>0</v>
      </c>
      <c r="Y96" s="194">
        <f>IFERROR(IF(Y93="",0,Y93),"0")+IFERROR(IF(Y94="",0,Y94),"0")+IFERROR(IF(Y95="",0,Y95),"0")</f>
        <v>0</v>
      </c>
      <c r="Z96" s="195"/>
      <c r="AA96" s="195"/>
    </row>
    <row r="97" spans="1:67" hidden="1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214"/>
      <c r="O97" s="208" t="s">
        <v>68</v>
      </c>
      <c r="P97" s="209"/>
      <c r="Q97" s="209"/>
      <c r="R97" s="209"/>
      <c r="S97" s="209"/>
      <c r="T97" s="209"/>
      <c r="U97" s="210"/>
      <c r="V97" s="37" t="s">
        <v>69</v>
      </c>
      <c r="W97" s="194">
        <f>IFERROR(SUMPRODUCT(W93:W95*H93:H95),"0")</f>
        <v>0</v>
      </c>
      <c r="X97" s="194">
        <f>IFERROR(SUMPRODUCT(X93:X95*H93:H95),"0")</f>
        <v>0</v>
      </c>
      <c r="Y97" s="37"/>
      <c r="Z97" s="195"/>
      <c r="AA97" s="195"/>
    </row>
    <row r="98" spans="1:67" ht="16.5" hidden="1" customHeight="1" x14ac:dyDescent="0.25">
      <c r="A98" s="234" t="s">
        <v>161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87"/>
      <c r="AA98" s="187"/>
    </row>
    <row r="99" spans="1:67" ht="14.25" hidden="1" customHeight="1" x14ac:dyDescent="0.25">
      <c r="A99" s="196" t="s">
        <v>62</v>
      </c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201">
        <v>4607111033970</v>
      </c>
      <c r="E100" s="200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200"/>
      <c r="T100" s="34"/>
      <c r="U100" s="34"/>
      <c r="V100" s="35" t="s">
        <v>67</v>
      </c>
      <c r="W100" s="192">
        <v>12</v>
      </c>
      <c r="X100" s="193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hidden="1" customHeight="1" x14ac:dyDescent="0.25">
      <c r="A101" s="54" t="s">
        <v>164</v>
      </c>
      <c r="B101" s="54" t="s">
        <v>165</v>
      </c>
      <c r="C101" s="31">
        <v>4301070976</v>
      </c>
      <c r="D101" s="201">
        <v>4607111034144</v>
      </c>
      <c r="E101" s="200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200"/>
      <c r="T101" s="34"/>
      <c r="U101" s="34"/>
      <c r="V101" s="35" t="s">
        <v>67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hidden="1" customHeight="1" x14ac:dyDescent="0.25">
      <c r="A102" s="54" t="s">
        <v>166</v>
      </c>
      <c r="B102" s="54" t="s">
        <v>167</v>
      </c>
      <c r="C102" s="31">
        <v>4301070973</v>
      </c>
      <c r="D102" s="201">
        <v>4607111033987</v>
      </c>
      <c r="E102" s="200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200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hidden="1" customHeight="1" x14ac:dyDescent="0.25">
      <c r="A103" s="54" t="s">
        <v>168</v>
      </c>
      <c r="B103" s="54" t="s">
        <v>169</v>
      </c>
      <c r="C103" s="31">
        <v>4301070974</v>
      </c>
      <c r="D103" s="201">
        <v>4607111034151</v>
      </c>
      <c r="E103" s="200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200"/>
      <c r="T103" s="34"/>
      <c r="U103" s="34"/>
      <c r="V103" s="35" t="s">
        <v>67</v>
      </c>
      <c r="W103" s="192">
        <v>0</v>
      </c>
      <c r="X103" s="193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13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214"/>
      <c r="O104" s="208" t="s">
        <v>68</v>
      </c>
      <c r="P104" s="209"/>
      <c r="Q104" s="209"/>
      <c r="R104" s="209"/>
      <c r="S104" s="209"/>
      <c r="T104" s="209"/>
      <c r="U104" s="210"/>
      <c r="V104" s="37" t="s">
        <v>67</v>
      </c>
      <c r="W104" s="194">
        <f>IFERROR(SUM(W100:W103),"0")</f>
        <v>12</v>
      </c>
      <c r="X104" s="194">
        <f>IFERROR(SUM(X100:X103),"0")</f>
        <v>12</v>
      </c>
      <c r="Y104" s="194">
        <f>IFERROR(IF(Y100="",0,Y100),"0")+IFERROR(IF(Y101="",0,Y101),"0")+IFERROR(IF(Y102="",0,Y102),"0")+IFERROR(IF(Y103="",0,Y103),"0")</f>
        <v>0.186</v>
      </c>
      <c r="Z104" s="195"/>
      <c r="AA104" s="195"/>
    </row>
    <row r="105" spans="1:67" x14ac:dyDescent="0.2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214"/>
      <c r="O105" s="208" t="s">
        <v>68</v>
      </c>
      <c r="P105" s="209"/>
      <c r="Q105" s="209"/>
      <c r="R105" s="209"/>
      <c r="S105" s="209"/>
      <c r="T105" s="209"/>
      <c r="U105" s="210"/>
      <c r="V105" s="37" t="s">
        <v>69</v>
      </c>
      <c r="W105" s="194">
        <f>IFERROR(SUMPRODUCT(W100:W103*H100:H103),"0")</f>
        <v>82.56</v>
      </c>
      <c r="X105" s="194">
        <f>IFERROR(SUMPRODUCT(X100:X103*H100:H103),"0")</f>
        <v>82.56</v>
      </c>
      <c r="Y105" s="37"/>
      <c r="Z105" s="195"/>
      <c r="AA105" s="195"/>
    </row>
    <row r="106" spans="1:67" ht="16.5" hidden="1" customHeight="1" x14ac:dyDescent="0.25">
      <c r="A106" s="234" t="s">
        <v>170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87"/>
      <c r="AA106" s="187"/>
    </row>
    <row r="107" spans="1:67" ht="14.25" hidden="1" customHeight="1" x14ac:dyDescent="0.25">
      <c r="A107" s="196" t="s">
        <v>130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1">
        <v>4607111034014</v>
      </c>
      <c r="E108" s="200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200"/>
      <c r="T108" s="34"/>
      <c r="U108" s="34"/>
      <c r="V108" s="35" t="s">
        <v>67</v>
      </c>
      <c r="W108" s="192">
        <v>14</v>
      </c>
      <c r="X108" s="193">
        <f>IFERROR(IF(W108="","",W108),"")</f>
        <v>14</v>
      </c>
      <c r="Y108" s="36">
        <f>IFERROR(IF(W108="","",W108*0.01788),"")</f>
        <v>0.25031999999999999</v>
      </c>
      <c r="Z108" s="56"/>
      <c r="AA108" s="57"/>
      <c r="AE108" s="67"/>
      <c r="BB108" s="109" t="s">
        <v>76</v>
      </c>
      <c r="BL108" s="67">
        <f>IFERROR(W108*I108,"0")</f>
        <v>51.850399999999993</v>
      </c>
      <c r="BM108" s="67">
        <f>IFERROR(X108*I108,"0")</f>
        <v>51.850399999999993</v>
      </c>
      <c r="BN108" s="67">
        <f>IFERROR(W108/J108,"0")</f>
        <v>0.2</v>
      </c>
      <c r="BO108" s="67">
        <f>IFERROR(X108/J108,"0")</f>
        <v>0.2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201">
        <v>4607111033994</v>
      </c>
      <c r="E109" s="200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200"/>
      <c r="T109" s="34"/>
      <c r="U109" s="34"/>
      <c r="V109" s="35" t="s">
        <v>67</v>
      </c>
      <c r="W109" s="192">
        <v>14</v>
      </c>
      <c r="X109" s="193">
        <f>IFERROR(IF(W109="","",W109),"")</f>
        <v>14</v>
      </c>
      <c r="Y109" s="36">
        <f>IFERROR(IF(W109="","",W109*0.01788),"")</f>
        <v>0.25031999999999999</v>
      </c>
      <c r="Z109" s="56"/>
      <c r="AA109" s="57"/>
      <c r="AE109" s="67"/>
      <c r="BB109" s="110" t="s">
        <v>76</v>
      </c>
      <c r="BL109" s="67">
        <f>IFERROR(W109*I109,"0")</f>
        <v>51.850399999999993</v>
      </c>
      <c r="BM109" s="67">
        <f>IFERROR(X109*I109,"0")</f>
        <v>51.850399999999993</v>
      </c>
      <c r="BN109" s="67">
        <f>IFERROR(W109/J109,"0")</f>
        <v>0.2</v>
      </c>
      <c r="BO109" s="67">
        <f>IFERROR(X109/J109,"0")</f>
        <v>0.2</v>
      </c>
    </row>
    <row r="110" spans="1:67" x14ac:dyDescent="0.2">
      <c r="A110" s="213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214"/>
      <c r="O110" s="208" t="s">
        <v>68</v>
      </c>
      <c r="P110" s="209"/>
      <c r="Q110" s="209"/>
      <c r="R110" s="209"/>
      <c r="S110" s="209"/>
      <c r="T110" s="209"/>
      <c r="U110" s="210"/>
      <c r="V110" s="37" t="s">
        <v>67</v>
      </c>
      <c r="W110" s="194">
        <f>IFERROR(SUM(W108:W109),"0")</f>
        <v>28</v>
      </c>
      <c r="X110" s="194">
        <f>IFERROR(SUM(X108:X109),"0")</f>
        <v>28</v>
      </c>
      <c r="Y110" s="194">
        <f>IFERROR(IF(Y108="",0,Y108),"0")+IFERROR(IF(Y109="",0,Y109),"0")</f>
        <v>0.50063999999999997</v>
      </c>
      <c r="Z110" s="195"/>
      <c r="AA110" s="195"/>
    </row>
    <row r="111" spans="1:67" x14ac:dyDescent="0.2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214"/>
      <c r="O111" s="208" t="s">
        <v>68</v>
      </c>
      <c r="P111" s="209"/>
      <c r="Q111" s="209"/>
      <c r="R111" s="209"/>
      <c r="S111" s="209"/>
      <c r="T111" s="209"/>
      <c r="U111" s="210"/>
      <c r="V111" s="37" t="s">
        <v>69</v>
      </c>
      <c r="W111" s="194">
        <f>IFERROR(SUMPRODUCT(W108:W109*H108:H109),"0")</f>
        <v>84</v>
      </c>
      <c r="X111" s="194">
        <f>IFERROR(SUMPRODUCT(X108:X109*H108:H109),"0")</f>
        <v>84</v>
      </c>
      <c r="Y111" s="37"/>
      <c r="Z111" s="195"/>
      <c r="AA111" s="195"/>
    </row>
    <row r="112" spans="1:67" ht="16.5" hidden="1" customHeight="1" x14ac:dyDescent="0.25">
      <c r="A112" s="234" t="s">
        <v>175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87"/>
      <c r="AA112" s="187"/>
    </row>
    <row r="113" spans="1:67" ht="14.25" hidden="1" customHeight="1" x14ac:dyDescent="0.25">
      <c r="A113" s="196" t="s">
        <v>130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201">
        <v>4607111039095</v>
      </c>
      <c r="E114" s="200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1" t="s">
        <v>178</v>
      </c>
      <c r="P114" s="199"/>
      <c r="Q114" s="199"/>
      <c r="R114" s="199"/>
      <c r="S114" s="200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201">
        <v>4607111034199</v>
      </c>
      <c r="E115" s="200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200"/>
      <c r="T115" s="34"/>
      <c r="U115" s="34"/>
      <c r="V115" s="35" t="s">
        <v>67</v>
      </c>
      <c r="W115" s="192">
        <v>28</v>
      </c>
      <c r="X115" s="193">
        <f>IFERROR(IF(W115="","",W115),"")</f>
        <v>28</v>
      </c>
      <c r="Y115" s="36">
        <f>IFERROR(IF(W115="","",W115*0.01788),"")</f>
        <v>0.50063999999999997</v>
      </c>
      <c r="Z115" s="56"/>
      <c r="AA115" s="57"/>
      <c r="AE115" s="67"/>
      <c r="BB115" s="112" t="s">
        <v>76</v>
      </c>
      <c r="BL115" s="67">
        <f>IFERROR(W115*I115,"0")</f>
        <v>103.70079999999999</v>
      </c>
      <c r="BM115" s="67">
        <f>IFERROR(X115*I115,"0")</f>
        <v>103.70079999999999</v>
      </c>
      <c r="BN115" s="67">
        <f>IFERROR(W115/J115,"0")</f>
        <v>0.4</v>
      </c>
      <c r="BO115" s="67">
        <f>IFERROR(X115/J115,"0")</f>
        <v>0.4</v>
      </c>
    </row>
    <row r="116" spans="1:67" x14ac:dyDescent="0.2">
      <c r="A116" s="213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214"/>
      <c r="O116" s="208" t="s">
        <v>68</v>
      </c>
      <c r="P116" s="209"/>
      <c r="Q116" s="209"/>
      <c r="R116" s="209"/>
      <c r="S116" s="209"/>
      <c r="T116" s="209"/>
      <c r="U116" s="210"/>
      <c r="V116" s="37" t="s">
        <v>67</v>
      </c>
      <c r="W116" s="194">
        <f>IFERROR(SUM(W114:W115),"0")</f>
        <v>42</v>
      </c>
      <c r="X116" s="194">
        <f>IFERROR(SUM(X114:X115),"0")</f>
        <v>42</v>
      </c>
      <c r="Y116" s="194">
        <f>IFERROR(IF(Y114="",0,Y114),"0")+IFERROR(IF(Y115="",0,Y115),"0")</f>
        <v>0.75095999999999996</v>
      </c>
      <c r="Z116" s="195"/>
      <c r="AA116" s="195"/>
    </row>
    <row r="117" spans="1:67" x14ac:dyDescent="0.2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214"/>
      <c r="O117" s="208" t="s">
        <v>68</v>
      </c>
      <c r="P117" s="209"/>
      <c r="Q117" s="209"/>
      <c r="R117" s="209"/>
      <c r="S117" s="209"/>
      <c r="T117" s="209"/>
      <c r="U117" s="210"/>
      <c r="V117" s="37" t="s">
        <v>69</v>
      </c>
      <c r="W117" s="194">
        <f>IFERROR(SUMPRODUCT(W114:W115*H114:H115),"0")</f>
        <v>126</v>
      </c>
      <c r="X117" s="194">
        <f>IFERROR(SUMPRODUCT(X114:X115*H114:H115),"0")</f>
        <v>126</v>
      </c>
      <c r="Y117" s="37"/>
      <c r="Z117" s="195"/>
      <c r="AA117" s="195"/>
    </row>
    <row r="118" spans="1:67" ht="16.5" hidden="1" customHeight="1" x14ac:dyDescent="0.25">
      <c r="A118" s="234" t="s">
        <v>181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87"/>
      <c r="AA118" s="187"/>
    </row>
    <row r="119" spans="1:67" ht="14.25" hidden="1" customHeight="1" x14ac:dyDescent="0.25">
      <c r="A119" s="196" t="s">
        <v>130</v>
      </c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201">
        <v>4607111034380</v>
      </c>
      <c r="E120" s="200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200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01">
        <v>4607111034380</v>
      </c>
      <c r="E121" s="200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59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200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201">
        <v>4607111034397</v>
      </c>
      <c r="E122" s="200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200"/>
      <c r="T122" s="34"/>
      <c r="U122" s="34"/>
      <c r="V122" s="35" t="s">
        <v>67</v>
      </c>
      <c r="W122" s="192">
        <v>14</v>
      </c>
      <c r="X122" s="193">
        <f>IFERROR(IF(W122="","",W122),"")</f>
        <v>14</v>
      </c>
      <c r="Y122" s="36">
        <f>IFERROR(IF(W122="","",W122*0.01788),"")</f>
        <v>0.25031999999999999</v>
      </c>
      <c r="Z122" s="56"/>
      <c r="AA122" s="57"/>
      <c r="AE122" s="67"/>
      <c r="BB122" s="115" t="s">
        <v>76</v>
      </c>
      <c r="BL122" s="67">
        <f>IFERROR(W122*I122,"0")</f>
        <v>45.919999999999995</v>
      </c>
      <c r="BM122" s="67">
        <f>IFERROR(X122*I122,"0")</f>
        <v>45.919999999999995</v>
      </c>
      <c r="BN122" s="67">
        <f>IFERROR(W122/J122,"0")</f>
        <v>0.2</v>
      </c>
      <c r="BO122" s="67">
        <f>IFERROR(X122/J122,"0")</f>
        <v>0.2</v>
      </c>
    </row>
    <row r="123" spans="1:67" x14ac:dyDescent="0.2">
      <c r="A123" s="213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214"/>
      <c r="O123" s="208" t="s">
        <v>68</v>
      </c>
      <c r="P123" s="209"/>
      <c r="Q123" s="209"/>
      <c r="R123" s="209"/>
      <c r="S123" s="209"/>
      <c r="T123" s="209"/>
      <c r="U123" s="210"/>
      <c r="V123" s="37" t="s">
        <v>67</v>
      </c>
      <c r="W123" s="194">
        <f>IFERROR(SUM(W120:W122),"0")</f>
        <v>28</v>
      </c>
      <c r="X123" s="194">
        <f>IFERROR(SUM(X120:X122),"0")</f>
        <v>28</v>
      </c>
      <c r="Y123" s="194">
        <f>IFERROR(IF(Y120="",0,Y120),"0")+IFERROR(IF(Y121="",0,Y121),"0")+IFERROR(IF(Y122="",0,Y122),"0")</f>
        <v>0.50063999999999997</v>
      </c>
      <c r="Z123" s="195"/>
      <c r="AA123" s="195"/>
    </row>
    <row r="124" spans="1:67" x14ac:dyDescent="0.2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214"/>
      <c r="O124" s="208" t="s">
        <v>68</v>
      </c>
      <c r="P124" s="209"/>
      <c r="Q124" s="209"/>
      <c r="R124" s="209"/>
      <c r="S124" s="209"/>
      <c r="T124" s="209"/>
      <c r="U124" s="210"/>
      <c r="V124" s="37" t="s">
        <v>69</v>
      </c>
      <c r="W124" s="194">
        <f>IFERROR(SUMPRODUCT(W120:W122*H120:H122),"0")</f>
        <v>84</v>
      </c>
      <c r="X124" s="194">
        <f>IFERROR(SUMPRODUCT(X120:X122*H120:H122),"0")</f>
        <v>84</v>
      </c>
      <c r="Y124" s="37"/>
      <c r="Z124" s="195"/>
      <c r="AA124" s="195"/>
    </row>
    <row r="125" spans="1:67" ht="16.5" hidden="1" customHeight="1" x14ac:dyDescent="0.25">
      <c r="A125" s="234" t="s">
        <v>188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87"/>
      <c r="AA125" s="187"/>
    </row>
    <row r="126" spans="1:67" ht="14.25" hidden="1" customHeight="1" x14ac:dyDescent="0.25">
      <c r="A126" s="196" t="s">
        <v>130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01">
        <v>4607111035806</v>
      </c>
      <c r="E127" s="200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200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3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214"/>
      <c r="O128" s="208" t="s">
        <v>68</v>
      </c>
      <c r="P128" s="209"/>
      <c r="Q128" s="209"/>
      <c r="R128" s="209"/>
      <c r="S128" s="209"/>
      <c r="T128" s="209"/>
      <c r="U128" s="21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214"/>
      <c r="O129" s="208" t="s">
        <v>68</v>
      </c>
      <c r="P129" s="209"/>
      <c r="Q129" s="209"/>
      <c r="R129" s="209"/>
      <c r="S129" s="209"/>
      <c r="T129" s="209"/>
      <c r="U129" s="21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34" t="s">
        <v>191</v>
      </c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87"/>
      <c r="AA130" s="187"/>
    </row>
    <row r="131" spans="1:67" ht="14.25" hidden="1" customHeight="1" x14ac:dyDescent="0.25">
      <c r="A131" s="196" t="s">
        <v>192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01">
        <v>4607111035639</v>
      </c>
      <c r="E132" s="200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200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01">
        <v>4607111035646</v>
      </c>
      <c r="E133" s="200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200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01">
        <v>4607111035646</v>
      </c>
      <c r="E134" s="200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5" t="s">
        <v>200</v>
      </c>
      <c r="P134" s="199"/>
      <c r="Q134" s="199"/>
      <c r="R134" s="199"/>
      <c r="S134" s="200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13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214"/>
      <c r="O135" s="208" t="s">
        <v>68</v>
      </c>
      <c r="P135" s="209"/>
      <c r="Q135" s="209"/>
      <c r="R135" s="209"/>
      <c r="S135" s="209"/>
      <c r="T135" s="209"/>
      <c r="U135" s="21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214"/>
      <c r="O136" s="208" t="s">
        <v>68</v>
      </c>
      <c r="P136" s="209"/>
      <c r="Q136" s="209"/>
      <c r="R136" s="209"/>
      <c r="S136" s="209"/>
      <c r="T136" s="209"/>
      <c r="U136" s="21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34" t="s">
        <v>201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87"/>
      <c r="AA137" s="187"/>
    </row>
    <row r="138" spans="1:67" ht="14.25" hidden="1" customHeight="1" x14ac:dyDescent="0.25">
      <c r="A138" s="196" t="s">
        <v>130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01">
        <v>4607111036568</v>
      </c>
      <c r="E139" s="200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200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13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214"/>
      <c r="O140" s="208" t="s">
        <v>68</v>
      </c>
      <c r="P140" s="209"/>
      <c r="Q140" s="209"/>
      <c r="R140" s="209"/>
      <c r="S140" s="209"/>
      <c r="T140" s="209"/>
      <c r="U140" s="21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214"/>
      <c r="O141" s="208" t="s">
        <v>68</v>
      </c>
      <c r="P141" s="209"/>
      <c r="Q141" s="209"/>
      <c r="R141" s="209"/>
      <c r="S141" s="209"/>
      <c r="T141" s="209"/>
      <c r="U141" s="21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76" t="s">
        <v>204</v>
      </c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48"/>
      <c r="AA142" s="48"/>
    </row>
    <row r="143" spans="1:67" ht="16.5" hidden="1" customHeight="1" x14ac:dyDescent="0.25">
      <c r="A143" s="234" t="s">
        <v>205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87"/>
      <c r="AA143" s="187"/>
    </row>
    <row r="144" spans="1:67" ht="14.25" hidden="1" customHeight="1" x14ac:dyDescent="0.25">
      <c r="A144" s="196" t="s">
        <v>130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01">
        <v>4607111039057</v>
      </c>
      <c r="E145" s="200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73" t="s">
        <v>208</v>
      </c>
      <c r="P145" s="199"/>
      <c r="Q145" s="199"/>
      <c r="R145" s="199"/>
      <c r="S145" s="200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13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214"/>
      <c r="O146" s="208" t="s">
        <v>68</v>
      </c>
      <c r="P146" s="209"/>
      <c r="Q146" s="209"/>
      <c r="R146" s="209"/>
      <c r="S146" s="209"/>
      <c r="T146" s="209"/>
      <c r="U146" s="21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214"/>
      <c r="O147" s="208" t="s">
        <v>68</v>
      </c>
      <c r="P147" s="209"/>
      <c r="Q147" s="209"/>
      <c r="R147" s="209"/>
      <c r="S147" s="209"/>
      <c r="T147" s="209"/>
      <c r="U147" s="21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34" t="s">
        <v>209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87"/>
      <c r="AA148" s="187"/>
    </row>
    <row r="149" spans="1:67" ht="14.25" hidden="1" customHeight="1" x14ac:dyDescent="0.25">
      <c r="A149" s="196" t="s">
        <v>192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01">
        <v>4607111037701</v>
      </c>
      <c r="E150" s="200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200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13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214"/>
      <c r="O151" s="208" t="s">
        <v>68</v>
      </c>
      <c r="P151" s="209"/>
      <c r="Q151" s="209"/>
      <c r="R151" s="209"/>
      <c r="S151" s="209"/>
      <c r="T151" s="209"/>
      <c r="U151" s="21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214"/>
      <c r="O152" s="208" t="s">
        <v>68</v>
      </c>
      <c r="P152" s="209"/>
      <c r="Q152" s="209"/>
      <c r="R152" s="209"/>
      <c r="S152" s="209"/>
      <c r="T152" s="209"/>
      <c r="U152" s="21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34" t="s">
        <v>212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87"/>
      <c r="AA153" s="187"/>
    </row>
    <row r="154" spans="1:67" ht="14.25" hidden="1" customHeight="1" x14ac:dyDescent="0.25">
      <c r="A154" s="196" t="s">
        <v>62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01">
        <v>4607111036384</v>
      </c>
      <c r="E155" s="200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7" t="s">
        <v>215</v>
      </c>
      <c r="P155" s="199"/>
      <c r="Q155" s="199"/>
      <c r="R155" s="199"/>
      <c r="S155" s="200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01">
        <v>4640242180250</v>
      </c>
      <c r="E156" s="200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">
        <v>218</v>
      </c>
      <c r="P156" s="199"/>
      <c r="Q156" s="199"/>
      <c r="R156" s="199"/>
      <c r="S156" s="200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219</v>
      </c>
      <c r="B157" s="54" t="s">
        <v>220</v>
      </c>
      <c r="C157" s="31">
        <v>4301071028</v>
      </c>
      <c r="D157" s="201">
        <v>4607111036216</v>
      </c>
      <c r="E157" s="200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200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01">
        <v>4607111036278</v>
      </c>
      <c r="E158" s="200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42" t="s">
        <v>223</v>
      </c>
      <c r="P158" s="199"/>
      <c r="Q158" s="199"/>
      <c r="R158" s="199"/>
      <c r="S158" s="200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3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214"/>
      <c r="O159" s="208" t="s">
        <v>68</v>
      </c>
      <c r="P159" s="209"/>
      <c r="Q159" s="209"/>
      <c r="R159" s="209"/>
      <c r="S159" s="209"/>
      <c r="T159" s="209"/>
      <c r="U159" s="210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hidden="1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214"/>
      <c r="O160" s="208" t="s">
        <v>68</v>
      </c>
      <c r="P160" s="209"/>
      <c r="Q160" s="209"/>
      <c r="R160" s="209"/>
      <c r="S160" s="209"/>
      <c r="T160" s="209"/>
      <c r="U160" s="210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hidden="1" customHeight="1" x14ac:dyDescent="0.25">
      <c r="A161" s="196" t="s">
        <v>224</v>
      </c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01">
        <v>4607111036827</v>
      </c>
      <c r="E162" s="200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200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01">
        <v>4607111036834</v>
      </c>
      <c r="E163" s="200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200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13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214"/>
      <c r="O164" s="208" t="s">
        <v>68</v>
      </c>
      <c r="P164" s="209"/>
      <c r="Q164" s="209"/>
      <c r="R164" s="209"/>
      <c r="S164" s="209"/>
      <c r="T164" s="209"/>
      <c r="U164" s="21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214"/>
      <c r="O165" s="208" t="s">
        <v>68</v>
      </c>
      <c r="P165" s="209"/>
      <c r="Q165" s="209"/>
      <c r="R165" s="209"/>
      <c r="S165" s="209"/>
      <c r="T165" s="209"/>
      <c r="U165" s="21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76" t="s">
        <v>229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48"/>
      <c r="AA166" s="48"/>
    </row>
    <row r="167" spans="1:67" ht="16.5" hidden="1" customHeight="1" x14ac:dyDescent="0.25">
      <c r="A167" s="234" t="s">
        <v>230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87"/>
      <c r="AA167" s="187"/>
    </row>
    <row r="168" spans="1:67" ht="14.25" hidden="1" customHeight="1" x14ac:dyDescent="0.25">
      <c r="A168" s="196" t="s">
        <v>72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201">
        <v>4607111035721</v>
      </c>
      <c r="E169" s="200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2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200"/>
      <c r="T169" s="34"/>
      <c r="U169" s="34"/>
      <c r="V169" s="35" t="s">
        <v>67</v>
      </c>
      <c r="W169" s="192">
        <v>14</v>
      </c>
      <c r="X169" s="193">
        <f>IFERROR(IF(W169="","",W169),"")</f>
        <v>14</v>
      </c>
      <c r="Y169" s="36">
        <f>IFERROR(IF(W169="","",W169*0.01788),"")</f>
        <v>0.25031999999999999</v>
      </c>
      <c r="Z169" s="56"/>
      <c r="AA169" s="57"/>
      <c r="AE169" s="67"/>
      <c r="BB169" s="129" t="s">
        <v>76</v>
      </c>
      <c r="BL169" s="67">
        <f>IFERROR(W169*I169,"0")</f>
        <v>47.432000000000002</v>
      </c>
      <c r="BM169" s="67">
        <f>IFERROR(X169*I169,"0")</f>
        <v>47.432000000000002</v>
      </c>
      <c r="BN169" s="67">
        <f>IFERROR(W169/J169,"0")</f>
        <v>0.2</v>
      </c>
      <c r="BO169" s="67">
        <f>IFERROR(X169/J169,"0")</f>
        <v>0.2</v>
      </c>
    </row>
    <row r="170" spans="1:67" ht="27" hidden="1" customHeight="1" x14ac:dyDescent="0.25">
      <c r="A170" s="54" t="s">
        <v>233</v>
      </c>
      <c r="B170" s="54" t="s">
        <v>234</v>
      </c>
      <c r="C170" s="31">
        <v>4301132100</v>
      </c>
      <c r="D170" s="201">
        <v>4607111035691</v>
      </c>
      <c r="E170" s="200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7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200"/>
      <c r="T170" s="34"/>
      <c r="U170" s="34"/>
      <c r="V170" s="35" t="s">
        <v>67</v>
      </c>
      <c r="W170" s="192">
        <v>0</v>
      </c>
      <c r="X170" s="193">
        <f>IFERROR(IF(W170="","",W170),"")</f>
        <v>0</v>
      </c>
      <c r="Y170" s="36">
        <f>IFERROR(IF(W170="","",W170*0.01788),"")</f>
        <v>0</v>
      </c>
      <c r="Z170" s="56"/>
      <c r="AA170" s="57"/>
      <c r="AE170" s="67"/>
      <c r="BB170" s="130" t="s">
        <v>76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x14ac:dyDescent="0.2">
      <c r="A171" s="213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214"/>
      <c r="O171" s="208" t="s">
        <v>68</v>
      </c>
      <c r="P171" s="209"/>
      <c r="Q171" s="209"/>
      <c r="R171" s="209"/>
      <c r="S171" s="209"/>
      <c r="T171" s="209"/>
      <c r="U171" s="210"/>
      <c r="V171" s="37" t="s">
        <v>67</v>
      </c>
      <c r="W171" s="194">
        <f>IFERROR(SUM(W169:W170),"0")</f>
        <v>14</v>
      </c>
      <c r="X171" s="194">
        <f>IFERROR(SUM(X169:X170),"0")</f>
        <v>14</v>
      </c>
      <c r="Y171" s="194">
        <f>IFERROR(IF(Y169="",0,Y169),"0")+IFERROR(IF(Y170="",0,Y170),"0")</f>
        <v>0.25031999999999999</v>
      </c>
      <c r="Z171" s="195"/>
      <c r="AA171" s="195"/>
    </row>
    <row r="172" spans="1:67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214"/>
      <c r="O172" s="208" t="s">
        <v>68</v>
      </c>
      <c r="P172" s="209"/>
      <c r="Q172" s="209"/>
      <c r="R172" s="209"/>
      <c r="S172" s="209"/>
      <c r="T172" s="209"/>
      <c r="U172" s="210"/>
      <c r="V172" s="37" t="s">
        <v>69</v>
      </c>
      <c r="W172" s="194">
        <f>IFERROR(SUMPRODUCT(W169:W170*H169:H170),"0")</f>
        <v>42</v>
      </c>
      <c r="X172" s="194">
        <f>IFERROR(SUMPRODUCT(X169:X170*H169:H170),"0")</f>
        <v>42</v>
      </c>
      <c r="Y172" s="37"/>
      <c r="Z172" s="195"/>
      <c r="AA172" s="195"/>
    </row>
    <row r="173" spans="1:67" ht="16.5" hidden="1" customHeight="1" x14ac:dyDescent="0.25">
      <c r="A173" s="234" t="s">
        <v>235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87"/>
      <c r="AA173" s="187"/>
    </row>
    <row r="174" spans="1:67" ht="14.25" hidden="1" customHeight="1" x14ac:dyDescent="0.25">
      <c r="A174" s="196" t="s">
        <v>235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01">
        <v>4607111035783</v>
      </c>
      <c r="E175" s="200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200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13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214"/>
      <c r="O176" s="208" t="s">
        <v>68</v>
      </c>
      <c r="P176" s="209"/>
      <c r="Q176" s="209"/>
      <c r="R176" s="209"/>
      <c r="S176" s="209"/>
      <c r="T176" s="209"/>
      <c r="U176" s="21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214"/>
      <c r="O177" s="208" t="s">
        <v>68</v>
      </c>
      <c r="P177" s="209"/>
      <c r="Q177" s="209"/>
      <c r="R177" s="209"/>
      <c r="S177" s="209"/>
      <c r="T177" s="209"/>
      <c r="U177" s="21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34" t="s">
        <v>229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87"/>
      <c r="AA178" s="187"/>
    </row>
    <row r="179" spans="1:67" ht="14.25" hidden="1" customHeight="1" x14ac:dyDescent="0.25">
      <c r="A179" s="196" t="s">
        <v>238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01">
        <v>4680115881204</v>
      </c>
      <c r="E180" s="200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200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13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214"/>
      <c r="O181" s="208" t="s">
        <v>68</v>
      </c>
      <c r="P181" s="209"/>
      <c r="Q181" s="209"/>
      <c r="R181" s="209"/>
      <c r="S181" s="209"/>
      <c r="T181" s="209"/>
      <c r="U181" s="21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214"/>
      <c r="O182" s="208" t="s">
        <v>68</v>
      </c>
      <c r="P182" s="209"/>
      <c r="Q182" s="209"/>
      <c r="R182" s="209"/>
      <c r="S182" s="209"/>
      <c r="T182" s="209"/>
      <c r="U182" s="21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34" t="s">
        <v>243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87"/>
      <c r="AA183" s="187"/>
    </row>
    <row r="184" spans="1:67" ht="14.25" hidden="1" customHeight="1" x14ac:dyDescent="0.25">
      <c r="A184" s="196" t="s">
        <v>72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88"/>
      <c r="AA184" s="188"/>
    </row>
    <row r="185" spans="1:67" ht="27" hidden="1" customHeight="1" x14ac:dyDescent="0.25">
      <c r="A185" s="54" t="s">
        <v>244</v>
      </c>
      <c r="B185" s="54" t="s">
        <v>245</v>
      </c>
      <c r="C185" s="31">
        <v>4301132079</v>
      </c>
      <c r="D185" s="201">
        <v>4607111038487</v>
      </c>
      <c r="E185" s="200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200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hidden="1" x14ac:dyDescent="0.2">
      <c r="A186" s="213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214"/>
      <c r="O186" s="208" t="s">
        <v>68</v>
      </c>
      <c r="P186" s="209"/>
      <c r="Q186" s="209"/>
      <c r="R186" s="209"/>
      <c r="S186" s="209"/>
      <c r="T186" s="209"/>
      <c r="U186" s="210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hidden="1" x14ac:dyDescent="0.2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214"/>
      <c r="O187" s="208" t="s">
        <v>68</v>
      </c>
      <c r="P187" s="209"/>
      <c r="Q187" s="209"/>
      <c r="R187" s="209"/>
      <c r="S187" s="209"/>
      <c r="T187" s="209"/>
      <c r="U187" s="210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hidden="1" customHeight="1" x14ac:dyDescent="0.2">
      <c r="A188" s="276" t="s">
        <v>246</v>
      </c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48"/>
      <c r="AA188" s="48"/>
    </row>
    <row r="189" spans="1:67" ht="16.5" hidden="1" customHeight="1" x14ac:dyDescent="0.25">
      <c r="A189" s="234" t="s">
        <v>247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87"/>
      <c r="AA189" s="187"/>
    </row>
    <row r="190" spans="1:67" ht="14.25" hidden="1" customHeight="1" x14ac:dyDescent="0.25">
      <c r="A190" s="196" t="s">
        <v>62</v>
      </c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01">
        <v>4607111036957</v>
      </c>
      <c r="E191" s="200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0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200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3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214"/>
      <c r="O192" s="208" t="s">
        <v>68</v>
      </c>
      <c r="P192" s="209"/>
      <c r="Q192" s="209"/>
      <c r="R192" s="209"/>
      <c r="S192" s="209"/>
      <c r="T192" s="209"/>
      <c r="U192" s="21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214"/>
      <c r="O193" s="208" t="s">
        <v>68</v>
      </c>
      <c r="P193" s="209"/>
      <c r="Q193" s="209"/>
      <c r="R193" s="209"/>
      <c r="S193" s="209"/>
      <c r="T193" s="209"/>
      <c r="U193" s="21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34" t="s">
        <v>250</v>
      </c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87"/>
      <c r="AA194" s="187"/>
    </row>
    <row r="195" spans="1:67" ht="14.25" hidden="1" customHeight="1" x14ac:dyDescent="0.25">
      <c r="A195" s="196" t="s">
        <v>62</v>
      </c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201">
        <v>4607111037022</v>
      </c>
      <c r="E196" s="200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200"/>
      <c r="T196" s="34"/>
      <c r="U196" s="34"/>
      <c r="V196" s="35" t="s">
        <v>67</v>
      </c>
      <c r="W196" s="192">
        <v>12</v>
      </c>
      <c r="X196" s="193">
        <f>IFERROR(IF(W196="","",W196),"")</f>
        <v>12</v>
      </c>
      <c r="Y196" s="36">
        <f>IFERROR(IF(W196="","",W196*0.0155),"")</f>
        <v>0.186</v>
      </c>
      <c r="Z196" s="56"/>
      <c r="AA196" s="57"/>
      <c r="AE196" s="67"/>
      <c r="BB196" s="135" t="s">
        <v>1</v>
      </c>
      <c r="BL196" s="67">
        <f>IFERROR(W196*I196,"0")</f>
        <v>70.44</v>
      </c>
      <c r="BM196" s="67">
        <f>IFERROR(X196*I196,"0")</f>
        <v>70.44</v>
      </c>
      <c r="BN196" s="67">
        <f>IFERROR(W196/J196,"0")</f>
        <v>0.14285714285714285</v>
      </c>
      <c r="BO196" s="67">
        <f>IFERROR(X196/J196,"0")</f>
        <v>0.14285714285714285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01">
        <v>4607111038494</v>
      </c>
      <c r="E197" s="200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200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01">
        <v>4607111038135</v>
      </c>
      <c r="E198" s="200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200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3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214"/>
      <c r="O199" s="208" t="s">
        <v>68</v>
      </c>
      <c r="P199" s="209"/>
      <c r="Q199" s="209"/>
      <c r="R199" s="209"/>
      <c r="S199" s="209"/>
      <c r="T199" s="209"/>
      <c r="U199" s="210"/>
      <c r="V199" s="37" t="s">
        <v>67</v>
      </c>
      <c r="W199" s="194">
        <f>IFERROR(SUM(W196:W198),"0")</f>
        <v>12</v>
      </c>
      <c r="X199" s="194">
        <f>IFERROR(SUM(X196:X198),"0")</f>
        <v>12</v>
      </c>
      <c r="Y199" s="194">
        <f>IFERROR(IF(Y196="",0,Y196),"0")+IFERROR(IF(Y197="",0,Y197),"0")+IFERROR(IF(Y198="",0,Y198),"0")</f>
        <v>0.186</v>
      </c>
      <c r="Z199" s="195"/>
      <c r="AA199" s="195"/>
    </row>
    <row r="200" spans="1:67" x14ac:dyDescent="0.2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214"/>
      <c r="O200" s="208" t="s">
        <v>68</v>
      </c>
      <c r="P200" s="209"/>
      <c r="Q200" s="209"/>
      <c r="R200" s="209"/>
      <c r="S200" s="209"/>
      <c r="T200" s="209"/>
      <c r="U200" s="210"/>
      <c r="V200" s="37" t="s">
        <v>69</v>
      </c>
      <c r="W200" s="194">
        <f>IFERROR(SUMPRODUCT(W196:W198*H196:H198),"0")</f>
        <v>67.199999999999989</v>
      </c>
      <c r="X200" s="194">
        <f>IFERROR(SUMPRODUCT(X196:X198*H196:H198),"0")</f>
        <v>67.199999999999989</v>
      </c>
      <c r="Y200" s="37"/>
      <c r="Z200" s="195"/>
      <c r="AA200" s="195"/>
    </row>
    <row r="201" spans="1:67" ht="16.5" hidden="1" customHeight="1" x14ac:dyDescent="0.25">
      <c r="A201" s="234" t="s">
        <v>257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87"/>
      <c r="AA201" s="187"/>
    </row>
    <row r="202" spans="1:67" ht="14.25" hidden="1" customHeight="1" x14ac:dyDescent="0.25">
      <c r="A202" s="196" t="s">
        <v>62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01">
        <v>4607111038654</v>
      </c>
      <c r="E203" s="200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200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260</v>
      </c>
      <c r="B204" s="54" t="s">
        <v>261</v>
      </c>
      <c r="C204" s="31">
        <v>4301070997</v>
      </c>
      <c r="D204" s="201">
        <v>4607111038586</v>
      </c>
      <c r="E204" s="200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200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01">
        <v>4607111038609</v>
      </c>
      <c r="E205" s="200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2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200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01">
        <v>4607111038630</v>
      </c>
      <c r="E206" s="200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200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01">
        <v>4607111038616</v>
      </c>
      <c r="E207" s="200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200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268</v>
      </c>
      <c r="B208" s="54" t="s">
        <v>269</v>
      </c>
      <c r="C208" s="31">
        <v>4301070960</v>
      </c>
      <c r="D208" s="201">
        <v>4607111038623</v>
      </c>
      <c r="E208" s="200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200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idden="1" x14ac:dyDescent="0.2">
      <c r="A209" s="213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214"/>
      <c r="O209" s="208" t="s">
        <v>68</v>
      </c>
      <c r="P209" s="209"/>
      <c r="Q209" s="209"/>
      <c r="R209" s="209"/>
      <c r="S209" s="209"/>
      <c r="T209" s="209"/>
      <c r="U209" s="210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hidden="1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214"/>
      <c r="O210" s="208" t="s">
        <v>68</v>
      </c>
      <c r="P210" s="209"/>
      <c r="Q210" s="209"/>
      <c r="R210" s="209"/>
      <c r="S210" s="209"/>
      <c r="T210" s="209"/>
      <c r="U210" s="210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hidden="1" customHeight="1" x14ac:dyDescent="0.25">
      <c r="A211" s="234" t="s">
        <v>270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87"/>
      <c r="AA211" s="187"/>
    </row>
    <row r="212" spans="1:67" ht="14.25" hidden="1" customHeight="1" x14ac:dyDescent="0.25">
      <c r="A212" s="196" t="s">
        <v>62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01">
        <v>4607111035882</v>
      </c>
      <c r="E213" s="200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200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201">
        <v>4607111035905</v>
      </c>
      <c r="E214" s="200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200"/>
      <c r="T214" s="34"/>
      <c r="U214" s="34"/>
      <c r="V214" s="35" t="s">
        <v>67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01">
        <v>4607111035912</v>
      </c>
      <c r="E215" s="200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200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277</v>
      </c>
      <c r="B216" s="54" t="s">
        <v>278</v>
      </c>
      <c r="C216" s="31">
        <v>4301070920</v>
      </c>
      <c r="D216" s="201">
        <v>4607111035929</v>
      </c>
      <c r="E216" s="200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200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13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214"/>
      <c r="O217" s="208" t="s">
        <v>68</v>
      </c>
      <c r="P217" s="209"/>
      <c r="Q217" s="209"/>
      <c r="R217" s="209"/>
      <c r="S217" s="209"/>
      <c r="T217" s="209"/>
      <c r="U217" s="210"/>
      <c r="V217" s="37" t="s">
        <v>67</v>
      </c>
      <c r="W217" s="194">
        <f>IFERROR(SUM(W213:W216),"0")</f>
        <v>12</v>
      </c>
      <c r="X217" s="194">
        <f>IFERROR(SUM(X213:X216),"0")</f>
        <v>12</v>
      </c>
      <c r="Y217" s="194">
        <f>IFERROR(IF(Y213="",0,Y213),"0")+IFERROR(IF(Y214="",0,Y214),"0")+IFERROR(IF(Y215="",0,Y215),"0")+IFERROR(IF(Y216="",0,Y216),"0")</f>
        <v>0.186</v>
      </c>
      <c r="Z217" s="195"/>
      <c r="AA217" s="195"/>
    </row>
    <row r="218" spans="1:67" x14ac:dyDescent="0.2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214"/>
      <c r="O218" s="208" t="s">
        <v>68</v>
      </c>
      <c r="P218" s="209"/>
      <c r="Q218" s="209"/>
      <c r="R218" s="209"/>
      <c r="S218" s="209"/>
      <c r="T218" s="209"/>
      <c r="U218" s="210"/>
      <c r="V218" s="37" t="s">
        <v>69</v>
      </c>
      <c r="W218" s="194">
        <f>IFERROR(SUMPRODUCT(W213:W216*H213:H216),"0")</f>
        <v>86.4</v>
      </c>
      <c r="X218" s="194">
        <f>IFERROR(SUMPRODUCT(X213:X216*H213:H216),"0")</f>
        <v>86.4</v>
      </c>
      <c r="Y218" s="37"/>
      <c r="Z218" s="195"/>
      <c r="AA218" s="195"/>
    </row>
    <row r="219" spans="1:67" ht="16.5" hidden="1" customHeight="1" x14ac:dyDescent="0.25">
      <c r="A219" s="234" t="s">
        <v>279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87"/>
      <c r="AA219" s="187"/>
    </row>
    <row r="220" spans="1:67" ht="14.25" hidden="1" customHeight="1" x14ac:dyDescent="0.25">
      <c r="A220" s="196" t="s">
        <v>238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01">
        <v>4680115881334</v>
      </c>
      <c r="E221" s="200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200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3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214"/>
      <c r="O222" s="208" t="s">
        <v>68</v>
      </c>
      <c r="P222" s="209"/>
      <c r="Q222" s="209"/>
      <c r="R222" s="209"/>
      <c r="S222" s="209"/>
      <c r="T222" s="209"/>
      <c r="U222" s="21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214"/>
      <c r="O223" s="208" t="s">
        <v>68</v>
      </c>
      <c r="P223" s="209"/>
      <c r="Q223" s="209"/>
      <c r="R223" s="209"/>
      <c r="S223" s="209"/>
      <c r="T223" s="209"/>
      <c r="U223" s="21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34" t="s">
        <v>282</v>
      </c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87"/>
      <c r="AA224" s="187"/>
    </row>
    <row r="225" spans="1:67" ht="14.25" hidden="1" customHeight="1" x14ac:dyDescent="0.25">
      <c r="A225" s="196" t="s">
        <v>62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01">
        <v>4607111035332</v>
      </c>
      <c r="E226" s="200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">
        <v>285</v>
      </c>
      <c r="P226" s="199"/>
      <c r="Q226" s="199"/>
      <c r="R226" s="199"/>
      <c r="S226" s="200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01">
        <v>4607111038708</v>
      </c>
      <c r="E227" s="200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200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3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214"/>
      <c r="O228" s="208" t="s">
        <v>68</v>
      </c>
      <c r="P228" s="209"/>
      <c r="Q228" s="209"/>
      <c r="R228" s="209"/>
      <c r="S228" s="209"/>
      <c r="T228" s="209"/>
      <c r="U228" s="21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214"/>
      <c r="O229" s="208" t="s">
        <v>68</v>
      </c>
      <c r="P229" s="209"/>
      <c r="Q229" s="209"/>
      <c r="R229" s="209"/>
      <c r="S229" s="209"/>
      <c r="T229" s="209"/>
      <c r="U229" s="21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76" t="s">
        <v>288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48"/>
      <c r="AA230" s="48"/>
    </row>
    <row r="231" spans="1:67" ht="16.5" hidden="1" customHeight="1" x14ac:dyDescent="0.25">
      <c r="A231" s="234" t="s">
        <v>289</v>
      </c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87"/>
      <c r="AA231" s="187"/>
    </row>
    <row r="232" spans="1:67" ht="14.25" hidden="1" customHeight="1" x14ac:dyDescent="0.25">
      <c r="A232" s="196" t="s">
        <v>62</v>
      </c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88"/>
      <c r="AA232" s="188"/>
    </row>
    <row r="233" spans="1:67" ht="27" hidden="1" customHeight="1" x14ac:dyDescent="0.25">
      <c r="A233" s="54" t="s">
        <v>290</v>
      </c>
      <c r="B233" s="54" t="s">
        <v>291</v>
      </c>
      <c r="C233" s="31">
        <v>4301071029</v>
      </c>
      <c r="D233" s="201">
        <v>4607111035899</v>
      </c>
      <c r="E233" s="200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51" t="s">
        <v>292</v>
      </c>
      <c r="P233" s="199"/>
      <c r="Q233" s="199"/>
      <c r="R233" s="199"/>
      <c r="S233" s="200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3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214"/>
      <c r="O234" s="208" t="s">
        <v>68</v>
      </c>
      <c r="P234" s="209"/>
      <c r="Q234" s="209"/>
      <c r="R234" s="209"/>
      <c r="S234" s="209"/>
      <c r="T234" s="209"/>
      <c r="U234" s="210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hidden="1" x14ac:dyDescent="0.2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214"/>
      <c r="O235" s="208" t="s">
        <v>68</v>
      </c>
      <c r="P235" s="209"/>
      <c r="Q235" s="209"/>
      <c r="R235" s="209"/>
      <c r="S235" s="209"/>
      <c r="T235" s="209"/>
      <c r="U235" s="210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hidden="1" customHeight="1" x14ac:dyDescent="0.25">
      <c r="A236" s="234" t="s">
        <v>293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87"/>
      <c r="AA236" s="187"/>
    </row>
    <row r="237" spans="1:67" ht="14.25" hidden="1" customHeight="1" x14ac:dyDescent="0.25">
      <c r="A237" s="196" t="s">
        <v>62</v>
      </c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01">
        <v>4607111036711</v>
      </c>
      <c r="E238" s="200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200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01">
        <v>4607111038180</v>
      </c>
      <c r="E239" s="200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03" t="s">
        <v>298</v>
      </c>
      <c r="P239" s="199"/>
      <c r="Q239" s="199"/>
      <c r="R239" s="199"/>
      <c r="S239" s="200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3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214"/>
      <c r="O240" s="208" t="s">
        <v>68</v>
      </c>
      <c r="P240" s="209"/>
      <c r="Q240" s="209"/>
      <c r="R240" s="209"/>
      <c r="S240" s="209"/>
      <c r="T240" s="209"/>
      <c r="U240" s="21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214"/>
      <c r="O241" s="208" t="s">
        <v>68</v>
      </c>
      <c r="P241" s="209"/>
      <c r="Q241" s="209"/>
      <c r="R241" s="209"/>
      <c r="S241" s="209"/>
      <c r="T241" s="209"/>
      <c r="U241" s="21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76" t="s">
        <v>299</v>
      </c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48"/>
      <c r="AA242" s="48"/>
    </row>
    <row r="243" spans="1:67" ht="16.5" hidden="1" customHeight="1" x14ac:dyDescent="0.25">
      <c r="A243" s="234" t="s">
        <v>299</v>
      </c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87"/>
      <c r="AA243" s="187"/>
    </row>
    <row r="244" spans="1:67" ht="14.25" hidden="1" customHeight="1" x14ac:dyDescent="0.25">
      <c r="A244" s="196" t="s">
        <v>62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01">
        <v>4640242181264</v>
      </c>
      <c r="E245" s="200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7" t="s">
        <v>302</v>
      </c>
      <c r="P245" s="199"/>
      <c r="Q245" s="199"/>
      <c r="R245" s="199"/>
      <c r="S245" s="200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01">
        <v>4640242181325</v>
      </c>
      <c r="E246" s="200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8" t="s">
        <v>305</v>
      </c>
      <c r="P246" s="199"/>
      <c r="Q246" s="199"/>
      <c r="R246" s="199"/>
      <c r="S246" s="200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01">
        <v>4640242180670</v>
      </c>
      <c r="E247" s="200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2" t="s">
        <v>308</v>
      </c>
      <c r="P247" s="199"/>
      <c r="Q247" s="199"/>
      <c r="R247" s="199"/>
      <c r="S247" s="200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13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214"/>
      <c r="O248" s="208" t="s">
        <v>68</v>
      </c>
      <c r="P248" s="209"/>
      <c r="Q248" s="209"/>
      <c r="R248" s="209"/>
      <c r="S248" s="209"/>
      <c r="T248" s="209"/>
      <c r="U248" s="21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214"/>
      <c r="O249" s="208" t="s">
        <v>68</v>
      </c>
      <c r="P249" s="209"/>
      <c r="Q249" s="209"/>
      <c r="R249" s="209"/>
      <c r="S249" s="209"/>
      <c r="T249" s="209"/>
      <c r="U249" s="21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196" t="s">
        <v>130</v>
      </c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88"/>
      <c r="AA250" s="188"/>
    </row>
    <row r="251" spans="1:67" ht="27" hidden="1" customHeight="1" x14ac:dyDescent="0.25">
      <c r="A251" s="54" t="s">
        <v>309</v>
      </c>
      <c r="B251" s="54" t="s">
        <v>310</v>
      </c>
      <c r="C251" s="31">
        <v>4301135375</v>
      </c>
      <c r="D251" s="201">
        <v>4640242181486</v>
      </c>
      <c r="E251" s="200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60" t="s">
        <v>311</v>
      </c>
      <c r="P251" s="199"/>
      <c r="Q251" s="199"/>
      <c r="R251" s="199"/>
      <c r="S251" s="200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01">
        <v>4640242181509</v>
      </c>
      <c r="E252" s="200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78" t="s">
        <v>314</v>
      </c>
      <c r="P252" s="199"/>
      <c r="Q252" s="199"/>
      <c r="R252" s="199"/>
      <c r="S252" s="200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201">
        <v>4640242181561</v>
      </c>
      <c r="E253" s="200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57" t="s">
        <v>317</v>
      </c>
      <c r="P253" s="199"/>
      <c r="Q253" s="199"/>
      <c r="R253" s="199"/>
      <c r="S253" s="200"/>
      <c r="T253" s="34"/>
      <c r="U253" s="34"/>
      <c r="V253" s="35" t="s">
        <v>67</v>
      </c>
      <c r="W253" s="192">
        <v>14</v>
      </c>
      <c r="X253" s="193">
        <f>IFERROR(IF(W253="","",W253),"")</f>
        <v>14</v>
      </c>
      <c r="Y253" s="36">
        <f>IFERROR(IF(W253="","",W253*0.00936),"")</f>
        <v>0.13103999999999999</v>
      </c>
      <c r="Z253" s="56"/>
      <c r="AA253" s="57"/>
      <c r="AE253" s="67"/>
      <c r="BB253" s="159" t="s">
        <v>76</v>
      </c>
      <c r="BL253" s="67">
        <f>IFERROR(W253*I253,"0")</f>
        <v>54.488</v>
      </c>
      <c r="BM253" s="67">
        <f>IFERROR(X253*I253,"0")</f>
        <v>54.488</v>
      </c>
      <c r="BN253" s="67">
        <f>IFERROR(W253/J253,"0")</f>
        <v>0.1111111111111111</v>
      </c>
      <c r="BO253" s="67">
        <f>IFERROR(X253/J253,"0")</f>
        <v>0.1111111111111111</v>
      </c>
    </row>
    <row r="254" spans="1:67" x14ac:dyDescent="0.2">
      <c r="A254" s="213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214"/>
      <c r="O254" s="208" t="s">
        <v>68</v>
      </c>
      <c r="P254" s="209"/>
      <c r="Q254" s="209"/>
      <c r="R254" s="209"/>
      <c r="S254" s="209"/>
      <c r="T254" s="209"/>
      <c r="U254" s="210"/>
      <c r="V254" s="37" t="s">
        <v>67</v>
      </c>
      <c r="W254" s="194">
        <f>IFERROR(SUM(W251:W253),"0")</f>
        <v>14</v>
      </c>
      <c r="X254" s="194">
        <f>IFERROR(SUM(X251:X253),"0")</f>
        <v>14</v>
      </c>
      <c r="Y254" s="194">
        <f>IFERROR(IF(Y251="",0,Y251),"0")+IFERROR(IF(Y252="",0,Y252),"0")+IFERROR(IF(Y253="",0,Y253),"0")</f>
        <v>0.13103999999999999</v>
      </c>
      <c r="Z254" s="195"/>
      <c r="AA254" s="195"/>
    </row>
    <row r="255" spans="1:67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214"/>
      <c r="O255" s="208" t="s">
        <v>68</v>
      </c>
      <c r="P255" s="209"/>
      <c r="Q255" s="209"/>
      <c r="R255" s="209"/>
      <c r="S255" s="209"/>
      <c r="T255" s="209"/>
      <c r="U255" s="210"/>
      <c r="V255" s="37" t="s">
        <v>69</v>
      </c>
      <c r="W255" s="194">
        <f>IFERROR(SUMPRODUCT(W251:W253*H251:H253),"0")</f>
        <v>51.800000000000004</v>
      </c>
      <c r="X255" s="194">
        <f>IFERROR(SUMPRODUCT(X251:X253*H251:H253),"0")</f>
        <v>51.800000000000004</v>
      </c>
      <c r="Y255" s="37"/>
      <c r="Z255" s="195"/>
      <c r="AA255" s="195"/>
    </row>
    <row r="256" spans="1:67" ht="16.5" hidden="1" customHeight="1" x14ac:dyDescent="0.25">
      <c r="A256" s="234" t="s">
        <v>318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87"/>
      <c r="AA256" s="187"/>
    </row>
    <row r="257" spans="1:67" ht="14.25" hidden="1" customHeight="1" x14ac:dyDescent="0.25">
      <c r="A257" s="196" t="s">
        <v>136</v>
      </c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201">
        <v>4640242180427</v>
      </c>
      <c r="E258" s="200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60" t="s">
        <v>321</v>
      </c>
      <c r="P258" s="199"/>
      <c r="Q258" s="199"/>
      <c r="R258" s="199"/>
      <c r="S258" s="200"/>
      <c r="T258" s="34"/>
      <c r="U258" s="34"/>
      <c r="V258" s="35" t="s">
        <v>67</v>
      </c>
      <c r="W258" s="192">
        <v>90</v>
      </c>
      <c r="X258" s="193">
        <f>IFERROR(IF(W258="","",W258),"")</f>
        <v>90</v>
      </c>
      <c r="Y258" s="36">
        <f>IFERROR(IF(W258="","",W258*0.00502),"")</f>
        <v>0.45180000000000003</v>
      </c>
      <c r="Z258" s="56"/>
      <c r="AA258" s="57"/>
      <c r="AE258" s="67"/>
      <c r="BB258" s="160" t="s">
        <v>76</v>
      </c>
      <c r="BL258" s="67">
        <f>IFERROR(W258*I258,"0")</f>
        <v>172.35</v>
      </c>
      <c r="BM258" s="67">
        <f>IFERROR(X258*I258,"0")</f>
        <v>172.35</v>
      </c>
      <c r="BN258" s="67">
        <f>IFERROR(W258/J258,"0")</f>
        <v>0.38461538461538464</v>
      </c>
      <c r="BO258" s="67">
        <f>IFERROR(X258/J258,"0")</f>
        <v>0.38461538461538464</v>
      </c>
    </row>
    <row r="259" spans="1:67" x14ac:dyDescent="0.2">
      <c r="A259" s="213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214"/>
      <c r="O259" s="208" t="s">
        <v>68</v>
      </c>
      <c r="P259" s="209"/>
      <c r="Q259" s="209"/>
      <c r="R259" s="209"/>
      <c r="S259" s="209"/>
      <c r="T259" s="209"/>
      <c r="U259" s="210"/>
      <c r="V259" s="37" t="s">
        <v>67</v>
      </c>
      <c r="W259" s="194">
        <f>IFERROR(SUM(W258:W258),"0")</f>
        <v>90</v>
      </c>
      <c r="X259" s="194">
        <f>IFERROR(SUM(X258:X258),"0")</f>
        <v>90</v>
      </c>
      <c r="Y259" s="194">
        <f>IFERROR(IF(Y258="",0,Y258),"0")</f>
        <v>0.45180000000000003</v>
      </c>
      <c r="Z259" s="195"/>
      <c r="AA259" s="195"/>
    </row>
    <row r="260" spans="1:67" x14ac:dyDescent="0.2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214"/>
      <c r="O260" s="208" t="s">
        <v>68</v>
      </c>
      <c r="P260" s="209"/>
      <c r="Q260" s="209"/>
      <c r="R260" s="209"/>
      <c r="S260" s="209"/>
      <c r="T260" s="209"/>
      <c r="U260" s="210"/>
      <c r="V260" s="37" t="s">
        <v>69</v>
      </c>
      <c r="W260" s="194">
        <f>IFERROR(SUMPRODUCT(W258:W258*H258:H258),"0")</f>
        <v>162</v>
      </c>
      <c r="X260" s="194">
        <f>IFERROR(SUMPRODUCT(X258:X258*H258:H258),"0")</f>
        <v>162</v>
      </c>
      <c r="Y260" s="37"/>
      <c r="Z260" s="195"/>
      <c r="AA260" s="195"/>
    </row>
    <row r="261" spans="1:67" ht="14.25" hidden="1" customHeight="1" x14ac:dyDescent="0.25">
      <c r="A261" s="196" t="s">
        <v>72</v>
      </c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201">
        <v>4640242180397</v>
      </c>
      <c r="E262" s="200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13" t="s">
        <v>324</v>
      </c>
      <c r="P262" s="199"/>
      <c r="Q262" s="199"/>
      <c r="R262" s="199"/>
      <c r="S262" s="200"/>
      <c r="T262" s="34"/>
      <c r="U262" s="34"/>
      <c r="V262" s="35" t="s">
        <v>67</v>
      </c>
      <c r="W262" s="192">
        <v>12</v>
      </c>
      <c r="X262" s="193">
        <f>IFERROR(IF(W262="","",W262),"")</f>
        <v>12</v>
      </c>
      <c r="Y262" s="36">
        <f>IFERROR(IF(W262="","",W262*0.0155),"")</f>
        <v>0.186</v>
      </c>
      <c r="Z262" s="56"/>
      <c r="AA262" s="57"/>
      <c r="AE262" s="67"/>
      <c r="BB262" s="161" t="s">
        <v>76</v>
      </c>
      <c r="BL262" s="67">
        <f>IFERROR(W262*I262,"0")</f>
        <v>75.12</v>
      </c>
      <c r="BM262" s="67">
        <f>IFERROR(X262*I262,"0")</f>
        <v>75.12</v>
      </c>
      <c r="BN262" s="67">
        <f>IFERROR(W262/J262,"0")</f>
        <v>0.14285714285714285</v>
      </c>
      <c r="BO262" s="67">
        <f>IFERROR(X262/J262,"0")</f>
        <v>0.14285714285714285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01">
        <v>4640242181219</v>
      </c>
      <c r="E263" s="200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5" t="s">
        <v>327</v>
      </c>
      <c r="P263" s="199"/>
      <c r="Q263" s="199"/>
      <c r="R263" s="199"/>
      <c r="S263" s="200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3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214"/>
      <c r="O264" s="208" t="s">
        <v>68</v>
      </c>
      <c r="P264" s="209"/>
      <c r="Q264" s="209"/>
      <c r="R264" s="209"/>
      <c r="S264" s="209"/>
      <c r="T264" s="209"/>
      <c r="U264" s="210"/>
      <c r="V264" s="37" t="s">
        <v>67</v>
      </c>
      <c r="W264" s="194">
        <f>IFERROR(SUM(W262:W263),"0")</f>
        <v>12</v>
      </c>
      <c r="X264" s="194">
        <f>IFERROR(SUM(X262:X263),"0")</f>
        <v>12</v>
      </c>
      <c r="Y264" s="194">
        <f>IFERROR(IF(Y262="",0,Y262),"0")+IFERROR(IF(Y263="",0,Y263),"0")</f>
        <v>0.186</v>
      </c>
      <c r="Z264" s="195"/>
      <c r="AA264" s="195"/>
    </row>
    <row r="265" spans="1:67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214"/>
      <c r="O265" s="208" t="s">
        <v>68</v>
      </c>
      <c r="P265" s="209"/>
      <c r="Q265" s="209"/>
      <c r="R265" s="209"/>
      <c r="S265" s="209"/>
      <c r="T265" s="209"/>
      <c r="U265" s="210"/>
      <c r="V265" s="37" t="s">
        <v>69</v>
      </c>
      <c r="W265" s="194">
        <f>IFERROR(SUMPRODUCT(W262:W263*H262:H263),"0")</f>
        <v>72</v>
      </c>
      <c r="X265" s="194">
        <f>IFERROR(SUMPRODUCT(X262:X263*H262:H263),"0")</f>
        <v>72</v>
      </c>
      <c r="Y265" s="37"/>
      <c r="Z265" s="195"/>
      <c r="AA265" s="195"/>
    </row>
    <row r="266" spans="1:67" ht="14.25" hidden="1" customHeight="1" x14ac:dyDescent="0.25">
      <c r="A266" s="196" t="s">
        <v>154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201">
        <v>4640242180304</v>
      </c>
      <c r="E267" s="200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330</v>
      </c>
      <c r="P267" s="199"/>
      <c r="Q267" s="199"/>
      <c r="R267" s="199"/>
      <c r="S267" s="200"/>
      <c r="T267" s="34"/>
      <c r="U267" s="34"/>
      <c r="V267" s="35" t="s">
        <v>67</v>
      </c>
      <c r="W267" s="192">
        <v>14</v>
      </c>
      <c r="X267" s="193">
        <f>IFERROR(IF(W267="","",W267),"")</f>
        <v>14</v>
      </c>
      <c r="Y267" s="36">
        <f>IFERROR(IF(W267="","",W267*0.00936),"")</f>
        <v>0.13103999999999999</v>
      </c>
      <c r="Z267" s="56"/>
      <c r="AA267" s="57"/>
      <c r="AE267" s="67"/>
      <c r="BB267" s="163" t="s">
        <v>76</v>
      </c>
      <c r="BL267" s="67">
        <f>IFERROR(W267*I267,"0")</f>
        <v>40.468400000000003</v>
      </c>
      <c r="BM267" s="67">
        <f>IFERROR(X267*I267,"0")</f>
        <v>40.468400000000003</v>
      </c>
      <c r="BN267" s="67">
        <f>IFERROR(W267/J267,"0")</f>
        <v>0.1111111111111111</v>
      </c>
      <c r="BO267" s="67">
        <f>IFERROR(X267/J267,"0")</f>
        <v>0.1111111111111111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01">
        <v>4640242180298</v>
      </c>
      <c r="E268" s="200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200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hidden="1" customHeight="1" x14ac:dyDescent="0.25">
      <c r="A269" s="54" t="s">
        <v>333</v>
      </c>
      <c r="B269" s="54" t="s">
        <v>334</v>
      </c>
      <c r="C269" s="31">
        <v>4301136026</v>
      </c>
      <c r="D269" s="201">
        <v>4640242180236</v>
      </c>
      <c r="E269" s="200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199"/>
      <c r="Q269" s="199"/>
      <c r="R269" s="199"/>
      <c r="S269" s="200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01">
        <v>4640242180410</v>
      </c>
      <c r="E270" s="200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200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13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214"/>
      <c r="O271" s="208" t="s">
        <v>68</v>
      </c>
      <c r="P271" s="209"/>
      <c r="Q271" s="209"/>
      <c r="R271" s="209"/>
      <c r="S271" s="209"/>
      <c r="T271" s="209"/>
      <c r="U271" s="210"/>
      <c r="V271" s="37" t="s">
        <v>67</v>
      </c>
      <c r="W271" s="194">
        <f>IFERROR(SUM(W267:W270),"0")</f>
        <v>14</v>
      </c>
      <c r="X271" s="194">
        <f>IFERROR(SUM(X267:X270),"0")</f>
        <v>14</v>
      </c>
      <c r="Y271" s="194">
        <f>IFERROR(IF(Y267="",0,Y267),"0")+IFERROR(IF(Y268="",0,Y268),"0")+IFERROR(IF(Y269="",0,Y269),"0")+IFERROR(IF(Y270="",0,Y270),"0")</f>
        <v>0.13103999999999999</v>
      </c>
      <c r="Z271" s="195"/>
      <c r="AA271" s="195"/>
    </row>
    <row r="272" spans="1:67" x14ac:dyDescent="0.2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214"/>
      <c r="O272" s="208" t="s">
        <v>68</v>
      </c>
      <c r="P272" s="209"/>
      <c r="Q272" s="209"/>
      <c r="R272" s="209"/>
      <c r="S272" s="209"/>
      <c r="T272" s="209"/>
      <c r="U272" s="210"/>
      <c r="V272" s="37" t="s">
        <v>69</v>
      </c>
      <c r="W272" s="194">
        <f>IFERROR(SUMPRODUCT(W267:W270*H267:H270),"0")</f>
        <v>37.800000000000004</v>
      </c>
      <c r="X272" s="194">
        <f>IFERROR(SUMPRODUCT(X267:X270*H267:H270),"0")</f>
        <v>37.800000000000004</v>
      </c>
      <c r="Y272" s="37"/>
      <c r="Z272" s="195"/>
      <c r="AA272" s="195"/>
    </row>
    <row r="273" spans="1:67" ht="14.25" hidden="1" customHeight="1" x14ac:dyDescent="0.25">
      <c r="A273" s="196" t="s">
        <v>130</v>
      </c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201">
        <v>4640242180373</v>
      </c>
      <c r="E274" s="200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401" t="s">
        <v>340</v>
      </c>
      <c r="P274" s="199"/>
      <c r="Q274" s="199"/>
      <c r="R274" s="199"/>
      <c r="S274" s="200"/>
      <c r="T274" s="34"/>
      <c r="U274" s="34"/>
      <c r="V274" s="35" t="s">
        <v>67</v>
      </c>
      <c r="W274" s="192">
        <v>14</v>
      </c>
      <c r="X274" s="193">
        <f t="shared" ref="X274:X289" si="24">IFERROR(IF(W274="","",W274),"")</f>
        <v>14</v>
      </c>
      <c r="Y274" s="36">
        <f>IFERROR(IF(W274="","",W274*0.00936),"")</f>
        <v>0.13103999999999999</v>
      </c>
      <c r="Z274" s="56"/>
      <c r="AA274" s="57"/>
      <c r="AE274" s="67"/>
      <c r="BB274" s="167" t="s">
        <v>76</v>
      </c>
      <c r="BL274" s="67">
        <f t="shared" ref="BL274:BL289" si="25">IFERROR(W274*I274,"0")</f>
        <v>44.688000000000002</v>
      </c>
      <c r="BM274" s="67">
        <f t="shared" ref="BM274:BM289" si="26">IFERROR(X274*I274,"0")</f>
        <v>44.688000000000002</v>
      </c>
      <c r="BN274" s="67">
        <f t="shared" ref="BN274:BN289" si="27">IFERROR(W274/J274,"0")</f>
        <v>0.1111111111111111</v>
      </c>
      <c r="BO274" s="67">
        <f t="shared" ref="BO274:BO289" si="28">IFERROR(X274/J274,"0")</f>
        <v>0.1111111111111111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01">
        <v>4640242180366</v>
      </c>
      <c r="E275" s="200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343</v>
      </c>
      <c r="P275" s="199"/>
      <c r="Q275" s="199"/>
      <c r="R275" s="199"/>
      <c r="S275" s="200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01">
        <v>4640242180342</v>
      </c>
      <c r="E276" s="200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3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200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01">
        <v>4640242180328</v>
      </c>
      <c r="E277" s="200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348</v>
      </c>
      <c r="P277" s="199"/>
      <c r="Q277" s="199"/>
      <c r="R277" s="199"/>
      <c r="S277" s="200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hidden="1" customHeight="1" x14ac:dyDescent="0.25">
      <c r="A278" s="54" t="s">
        <v>349</v>
      </c>
      <c r="B278" s="54" t="s">
        <v>350</v>
      </c>
      <c r="C278" s="31">
        <v>4301135186</v>
      </c>
      <c r="D278" s="201">
        <v>4640242180311</v>
      </c>
      <c r="E278" s="200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56" t="s">
        <v>351</v>
      </c>
      <c r="P278" s="199"/>
      <c r="Q278" s="199"/>
      <c r="R278" s="199"/>
      <c r="S278" s="200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01">
        <v>4640242181592</v>
      </c>
      <c r="E279" s="200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200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355</v>
      </c>
      <c r="B280" s="54" t="s">
        <v>356</v>
      </c>
      <c r="C280" s="31">
        <v>4301135193</v>
      </c>
      <c r="D280" s="201">
        <v>4640242180403</v>
      </c>
      <c r="E280" s="200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199"/>
      <c r="Q280" s="199"/>
      <c r="R280" s="199"/>
      <c r="S280" s="200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01">
        <v>4640242181240</v>
      </c>
      <c r="E281" s="200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3" t="s">
        <v>360</v>
      </c>
      <c r="P281" s="199"/>
      <c r="Q281" s="199"/>
      <c r="R281" s="199"/>
      <c r="S281" s="200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01">
        <v>4640242181318</v>
      </c>
      <c r="E282" s="200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12" t="s">
        <v>363</v>
      </c>
      <c r="P282" s="199"/>
      <c r="Q282" s="199"/>
      <c r="R282" s="199"/>
      <c r="S282" s="200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01">
        <v>4640242181578</v>
      </c>
      <c r="E283" s="200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200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01">
        <v>4640242181394</v>
      </c>
      <c r="E284" s="200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0" t="s">
        <v>369</v>
      </c>
      <c r="P284" s="199"/>
      <c r="Q284" s="199"/>
      <c r="R284" s="199"/>
      <c r="S284" s="200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01">
        <v>4640242181332</v>
      </c>
      <c r="E285" s="200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3" t="s">
        <v>372</v>
      </c>
      <c r="P285" s="199"/>
      <c r="Q285" s="199"/>
      <c r="R285" s="199"/>
      <c r="S285" s="200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01">
        <v>4640242181349</v>
      </c>
      <c r="E286" s="200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14" t="s">
        <v>375</v>
      </c>
      <c r="P286" s="199"/>
      <c r="Q286" s="199"/>
      <c r="R286" s="199"/>
      <c r="S286" s="200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01">
        <v>4640242181370</v>
      </c>
      <c r="E287" s="200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96" t="s">
        <v>378</v>
      </c>
      <c r="P287" s="199"/>
      <c r="Q287" s="199"/>
      <c r="R287" s="199"/>
      <c r="S287" s="200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01">
        <v>4607111037473</v>
      </c>
      <c r="E288" s="200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200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01">
        <v>4640242180663</v>
      </c>
      <c r="E289" s="200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02" t="s">
        <v>384</v>
      </c>
      <c r="P289" s="199"/>
      <c r="Q289" s="199"/>
      <c r="R289" s="199"/>
      <c r="S289" s="200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13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214"/>
      <c r="O290" s="208" t="s">
        <v>68</v>
      </c>
      <c r="P290" s="209"/>
      <c r="Q290" s="209"/>
      <c r="R290" s="209"/>
      <c r="S290" s="209"/>
      <c r="T290" s="209"/>
      <c r="U290" s="210"/>
      <c r="V290" s="37" t="s">
        <v>67</v>
      </c>
      <c r="W290" s="194">
        <f>IFERROR(SUM(W274:W289),"0")</f>
        <v>14</v>
      </c>
      <c r="X290" s="194">
        <f>IFERROR(SUM(X274:X289),"0")</f>
        <v>14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0.13103999999999999</v>
      </c>
      <c r="Z290" s="195"/>
      <c r="AA290" s="195"/>
    </row>
    <row r="291" spans="1:67" x14ac:dyDescent="0.2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214"/>
      <c r="O291" s="208" t="s">
        <v>68</v>
      </c>
      <c r="P291" s="209"/>
      <c r="Q291" s="209"/>
      <c r="R291" s="209"/>
      <c r="S291" s="209"/>
      <c r="T291" s="209"/>
      <c r="U291" s="210"/>
      <c r="V291" s="37" t="s">
        <v>69</v>
      </c>
      <c r="W291" s="194">
        <f>IFERROR(SUMPRODUCT(W274:W289*H274:H289),"0")</f>
        <v>42</v>
      </c>
      <c r="X291" s="194">
        <f>IFERROR(SUMPRODUCT(X274:X289*H274:H289),"0")</f>
        <v>42</v>
      </c>
      <c r="Y291" s="37"/>
      <c r="Z291" s="195"/>
      <c r="AA291" s="195"/>
    </row>
    <row r="292" spans="1:67" ht="15" customHeight="1" x14ac:dyDescent="0.2">
      <c r="A292" s="31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243"/>
      <c r="O292" s="244" t="s">
        <v>385</v>
      </c>
      <c r="P292" s="245"/>
      <c r="Q292" s="245"/>
      <c r="R292" s="245"/>
      <c r="S292" s="245"/>
      <c r="T292" s="245"/>
      <c r="U292" s="246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1735.76</v>
      </c>
      <c r="X292" s="194">
        <f>IFERROR(X24+X33+X40+X50+X62+X68+X74+X80+X90+X97+X105+X111+X117+X124+X129+X136+X141+X147+X152+X160+X165+X172+X177+X182+X187+X193+X200+X210+X218+X223+X229+X235+X241+X249+X255+X260+X265+X272+X291,"0")</f>
        <v>1735.76</v>
      </c>
      <c r="Y292" s="37"/>
      <c r="Z292" s="195"/>
      <c r="AA292" s="195"/>
    </row>
    <row r="293" spans="1:67" x14ac:dyDescent="0.2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243"/>
      <c r="O293" s="244" t="s">
        <v>386</v>
      </c>
      <c r="P293" s="245"/>
      <c r="Q293" s="245"/>
      <c r="R293" s="245"/>
      <c r="S293" s="245"/>
      <c r="T293" s="245"/>
      <c r="U293" s="246"/>
      <c r="V293" s="37" t="s">
        <v>69</v>
      </c>
      <c r="W293" s="194">
        <f>IFERROR(SUM(BL22:BL289),"0")</f>
        <v>1891.8300000000006</v>
      </c>
      <c r="X293" s="194">
        <f>IFERROR(SUM(BM22:BM289),"0")</f>
        <v>1891.8300000000006</v>
      </c>
      <c r="Y293" s="37"/>
      <c r="Z293" s="195"/>
      <c r="AA293" s="195"/>
    </row>
    <row r="294" spans="1:67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243"/>
      <c r="O294" s="244" t="s">
        <v>387</v>
      </c>
      <c r="P294" s="245"/>
      <c r="Q294" s="245"/>
      <c r="R294" s="245"/>
      <c r="S294" s="245"/>
      <c r="T294" s="245"/>
      <c r="U294" s="246"/>
      <c r="V294" s="37" t="s">
        <v>388</v>
      </c>
      <c r="W294" s="38">
        <f>ROUNDUP(SUM(BN22:BN289),0)</f>
        <v>5</v>
      </c>
      <c r="X294" s="38">
        <f>ROUNDUP(SUM(BO22:BO289),0)</f>
        <v>5</v>
      </c>
      <c r="Y294" s="37"/>
      <c r="Z294" s="195"/>
      <c r="AA294" s="195"/>
    </row>
    <row r="295" spans="1:67" x14ac:dyDescent="0.2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243"/>
      <c r="O295" s="244" t="s">
        <v>389</v>
      </c>
      <c r="P295" s="245"/>
      <c r="Q295" s="245"/>
      <c r="R295" s="245"/>
      <c r="S295" s="245"/>
      <c r="T295" s="245"/>
      <c r="U295" s="246"/>
      <c r="V295" s="37" t="s">
        <v>69</v>
      </c>
      <c r="W295" s="194">
        <f>GrossWeightTotal+PalletQtyTotal*25</f>
        <v>2016.8300000000006</v>
      </c>
      <c r="X295" s="194">
        <f>GrossWeightTotalR+PalletQtyTotalR*25</f>
        <v>2016.8300000000006</v>
      </c>
      <c r="Y295" s="37"/>
      <c r="Z295" s="195"/>
      <c r="AA295" s="195"/>
    </row>
    <row r="296" spans="1:67" x14ac:dyDescent="0.2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243"/>
      <c r="O296" s="244" t="s">
        <v>390</v>
      </c>
      <c r="P296" s="245"/>
      <c r="Q296" s="245"/>
      <c r="R296" s="245"/>
      <c r="S296" s="245"/>
      <c r="T296" s="245"/>
      <c r="U296" s="246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466</v>
      </c>
      <c r="X296" s="194">
        <f>IFERROR(X23+X32+X39+X49+X61+X67+X73+X79+X89+X96+X104+X110+X116+X123+X128+X135+X140+X146+X151+X159+X164+X171+X176+X181+X186+X192+X199+X209+X217+X222+X228+X234+X240+X248+X254+X259+X264+X271+X290,"0")</f>
        <v>466</v>
      </c>
      <c r="Y296" s="37"/>
      <c r="Z296" s="195"/>
      <c r="AA296" s="195"/>
    </row>
    <row r="297" spans="1:67" ht="14.25" hidden="1" customHeight="1" x14ac:dyDescent="0.2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243"/>
      <c r="O297" s="244" t="s">
        <v>391</v>
      </c>
      <c r="P297" s="245"/>
      <c r="Q297" s="245"/>
      <c r="R297" s="245"/>
      <c r="S297" s="245"/>
      <c r="T297" s="245"/>
      <c r="U297" s="246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5.7948799999999991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32" t="s">
        <v>70</v>
      </c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06"/>
      <c r="T299" s="232" t="s">
        <v>204</v>
      </c>
      <c r="U299" s="310"/>
      <c r="V299" s="306"/>
      <c r="W299" s="232" t="s">
        <v>229</v>
      </c>
      <c r="X299" s="310"/>
      <c r="Y299" s="310"/>
      <c r="Z299" s="306"/>
      <c r="AA299" s="232" t="s">
        <v>246</v>
      </c>
      <c r="AB299" s="310"/>
      <c r="AC299" s="310"/>
      <c r="AD299" s="310"/>
      <c r="AE299" s="310"/>
      <c r="AF299" s="306"/>
      <c r="AG299" s="232" t="s">
        <v>288</v>
      </c>
      <c r="AH299" s="306"/>
      <c r="AI299" s="232" t="s">
        <v>299</v>
      </c>
      <c r="AJ299" s="306"/>
    </row>
    <row r="300" spans="1:67" ht="14.25" customHeight="1" thickTop="1" x14ac:dyDescent="0.2">
      <c r="A300" s="247" t="s">
        <v>394</v>
      </c>
      <c r="B300" s="232" t="s">
        <v>61</v>
      </c>
      <c r="C300" s="232" t="s">
        <v>71</v>
      </c>
      <c r="D300" s="232" t="s">
        <v>83</v>
      </c>
      <c r="E300" s="232" t="s">
        <v>91</v>
      </c>
      <c r="F300" s="232" t="s">
        <v>106</v>
      </c>
      <c r="G300" s="232" t="s">
        <v>123</v>
      </c>
      <c r="H300" s="232" t="s">
        <v>129</v>
      </c>
      <c r="I300" s="232" t="s">
        <v>135</v>
      </c>
      <c r="J300" s="232" t="s">
        <v>141</v>
      </c>
      <c r="K300" s="232" t="s">
        <v>154</v>
      </c>
      <c r="L300" s="232" t="s">
        <v>161</v>
      </c>
      <c r="M300" s="190"/>
      <c r="N300" s="232" t="s">
        <v>170</v>
      </c>
      <c r="O300" s="232" t="s">
        <v>175</v>
      </c>
      <c r="P300" s="232" t="s">
        <v>181</v>
      </c>
      <c r="Q300" s="232" t="s">
        <v>188</v>
      </c>
      <c r="R300" s="232" t="s">
        <v>191</v>
      </c>
      <c r="S300" s="232" t="s">
        <v>201</v>
      </c>
      <c r="T300" s="232" t="s">
        <v>205</v>
      </c>
      <c r="U300" s="232" t="s">
        <v>209</v>
      </c>
      <c r="V300" s="232" t="s">
        <v>212</v>
      </c>
      <c r="W300" s="232" t="s">
        <v>230</v>
      </c>
      <c r="X300" s="232" t="s">
        <v>235</v>
      </c>
      <c r="Y300" s="232" t="s">
        <v>229</v>
      </c>
      <c r="Z300" s="232" t="s">
        <v>243</v>
      </c>
      <c r="AA300" s="232" t="s">
        <v>247</v>
      </c>
      <c r="AB300" s="232" t="s">
        <v>250</v>
      </c>
      <c r="AC300" s="232" t="s">
        <v>257</v>
      </c>
      <c r="AD300" s="232" t="s">
        <v>270</v>
      </c>
      <c r="AE300" s="232" t="s">
        <v>279</v>
      </c>
      <c r="AF300" s="232" t="s">
        <v>282</v>
      </c>
      <c r="AG300" s="232" t="s">
        <v>289</v>
      </c>
      <c r="AH300" s="232" t="s">
        <v>293</v>
      </c>
      <c r="AI300" s="232" t="s">
        <v>299</v>
      </c>
      <c r="AJ300" s="232" t="s">
        <v>318</v>
      </c>
    </row>
    <row r="301" spans="1:67" ht="13.5" customHeight="1" thickBot="1" x14ac:dyDescent="0.25">
      <c r="A301" s="248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190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42</v>
      </c>
      <c r="D302" s="46">
        <f>IFERROR(W36*H36,"0")+IFERROR(W37*H37,"0")+IFERROR(W38*H38,"0")</f>
        <v>144</v>
      </c>
      <c r="E302" s="46">
        <f>IFERROR(W43*H43,"0")+IFERROR(W44*H44,"0")+IFERROR(W45*H45,"0")+IFERROR(W46*H46,"0")+IFERROR(W47*H47,"0")+IFERROR(W48*H48,"0")</f>
        <v>12</v>
      </c>
      <c r="F302" s="46">
        <f>IFERROR(W53*H53,"0")+IFERROR(W54*H54,"0")+IFERROR(W55*H55,"0")+IFERROR(W56*H56,"0")+IFERROR(W57*H57,"0")+IFERROR(W58*H58,"0")+IFERROR(W59*H59,"0")+IFERROR(W60*H60,"0")</f>
        <v>259.20000000000005</v>
      </c>
      <c r="G302" s="46">
        <f>IFERROR(W65*H65,"0")+IFERROR(W66*H66,"0")</f>
        <v>240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0</v>
      </c>
      <c r="K302" s="46">
        <f>IFERROR(W93*H93,"0")+IFERROR(W94*H94,"0")+IFERROR(W95*H95,"0")</f>
        <v>0</v>
      </c>
      <c r="L302" s="46">
        <f>IFERROR(W100*H100,"0")+IFERROR(W101*H101,"0")+IFERROR(W102*H102,"0")+IFERROR(W103*H103,"0")</f>
        <v>82.56</v>
      </c>
      <c r="M302" s="190"/>
      <c r="N302" s="46">
        <f>IFERROR(W108*H108,"0")+IFERROR(W109*H109,"0")</f>
        <v>84</v>
      </c>
      <c r="O302" s="46">
        <f>IFERROR(W114*H114,"0")+IFERROR(W115*H115,"0")</f>
        <v>126</v>
      </c>
      <c r="P302" s="46">
        <f>IFERROR(W120*H120,"0")+IFERROR(W121*H121,"0")+IFERROR(W122*H122,"0")</f>
        <v>84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42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67.199999999999989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86.4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51.800000000000004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313.8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879.36</v>
      </c>
      <c r="B305" s="60">
        <f>SUMPRODUCT(--(BB:BB="ПГП"),--(V:V="кор"),H:H,X:X)+SUMPRODUCT(--(BB:BB="ПГП"),--(V:V="кг"),X:X)</f>
        <v>856.4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735,76"/>
        <filter val="1 891,83"/>
        <filter val="10,00"/>
        <filter val="100,80"/>
        <filter val="12,00"/>
        <filter val="126,00"/>
        <filter val="14,00"/>
        <filter val="144,00"/>
        <filter val="162,00"/>
        <filter val="2 016,83"/>
        <filter val="24,00"/>
        <filter val="240,00"/>
        <filter val="259,20"/>
        <filter val="28,00"/>
        <filter val="36,00"/>
        <filter val="37,80"/>
        <filter val="42,00"/>
        <filter val="466,00"/>
        <filter val="48,00"/>
        <filter val="5"/>
        <filter val="51,80"/>
        <filter val="67,20"/>
        <filter val="72,00"/>
        <filter val="82,56"/>
        <filter val="84,00"/>
        <filter val="86,40"/>
        <filter val="90,00"/>
      </filters>
    </filterColumn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U12:V12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O276:S276"/>
    <mergeCell ref="O214:S214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O37:S37"/>
    <mergeCell ref="O146:U146"/>
    <mergeCell ref="O43:S4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