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266D54-F701-45DC-A971-D786D62C3F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X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BP456" i="1" s="1"/>
  <c r="P456" i="1"/>
  <c r="BO455" i="1"/>
  <c r="BM455" i="1"/>
  <c r="Y455" i="1"/>
  <c r="Y457" i="1" s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Y231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P209" i="1" s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O192" i="1"/>
  <c r="BM192" i="1"/>
  <c r="Y192" i="1"/>
  <c r="P192" i="1"/>
  <c r="BO191" i="1"/>
  <c r="BM191" i="1"/>
  <c r="Y191" i="1"/>
  <c r="BO190" i="1"/>
  <c r="BM190" i="1"/>
  <c r="Y190" i="1"/>
  <c r="P190" i="1"/>
  <c r="BO189" i="1"/>
  <c r="BM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O169" i="1"/>
  <c r="BM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Y149" i="1"/>
  <c r="BO148" i="1"/>
  <c r="BM148" i="1"/>
  <c r="Y148" i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X135" i="1"/>
  <c r="X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3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546" i="1" l="1"/>
  <c r="Y34" i="1"/>
  <c r="Z52" i="1"/>
  <c r="BN52" i="1"/>
  <c r="Z67" i="1"/>
  <c r="BN67" i="1"/>
  <c r="Z75" i="1"/>
  <c r="BN75" i="1"/>
  <c r="Z103" i="1"/>
  <c r="BN103" i="1"/>
  <c r="Z113" i="1"/>
  <c r="BN113" i="1"/>
  <c r="Z123" i="1"/>
  <c r="BN123" i="1"/>
  <c r="Z124" i="1"/>
  <c r="BN124" i="1"/>
  <c r="Z125" i="1"/>
  <c r="BN125" i="1"/>
  <c r="Y135" i="1"/>
  <c r="Z138" i="1"/>
  <c r="BN138" i="1"/>
  <c r="Z162" i="1"/>
  <c r="BN162" i="1"/>
  <c r="Z181" i="1"/>
  <c r="BN181" i="1"/>
  <c r="Z195" i="1"/>
  <c r="BN195" i="1"/>
  <c r="Z208" i="1"/>
  <c r="BN208" i="1"/>
  <c r="Z209" i="1"/>
  <c r="BN209" i="1"/>
  <c r="Z219" i="1"/>
  <c r="BN219" i="1"/>
  <c r="Z222" i="1"/>
  <c r="BN222" i="1"/>
  <c r="Z273" i="1"/>
  <c r="BN273" i="1"/>
  <c r="Z295" i="1"/>
  <c r="BN295" i="1"/>
  <c r="Z327" i="1"/>
  <c r="BN327" i="1"/>
  <c r="Z337" i="1"/>
  <c r="BN337" i="1"/>
  <c r="Z367" i="1"/>
  <c r="BN367" i="1"/>
  <c r="Z450" i="1"/>
  <c r="BN450" i="1"/>
  <c r="Z456" i="1"/>
  <c r="BN456" i="1"/>
  <c r="Z470" i="1"/>
  <c r="BN470" i="1"/>
  <c r="Z484" i="1"/>
  <c r="BN484" i="1"/>
  <c r="Z494" i="1"/>
  <c r="BN494" i="1"/>
  <c r="BP133" i="1"/>
  <c r="BN133" i="1"/>
  <c r="Z133" i="1"/>
  <c r="G556" i="1"/>
  <c r="Y152" i="1"/>
  <c r="BP148" i="1"/>
  <c r="BN148" i="1"/>
  <c r="Z148" i="1"/>
  <c r="BP150" i="1"/>
  <c r="BN150" i="1"/>
  <c r="Z150" i="1"/>
  <c r="BP189" i="1"/>
  <c r="BN189" i="1"/>
  <c r="Z189" i="1"/>
  <c r="BP193" i="1"/>
  <c r="BN193" i="1"/>
  <c r="Z193" i="1"/>
  <c r="BP283" i="1"/>
  <c r="BN283" i="1"/>
  <c r="Z283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495" i="1"/>
  <c r="BP160" i="1"/>
  <c r="BN160" i="1"/>
  <c r="Z160" i="1"/>
  <c r="BP179" i="1"/>
  <c r="BN179" i="1"/>
  <c r="Z179" i="1"/>
  <c r="BP204" i="1"/>
  <c r="BN204" i="1"/>
  <c r="Z204" i="1"/>
  <c r="BP238" i="1"/>
  <c r="BN238" i="1"/>
  <c r="Z238" i="1"/>
  <c r="M556" i="1"/>
  <c r="Y252" i="1"/>
  <c r="BP247" i="1"/>
  <c r="BN247" i="1"/>
  <c r="Z247" i="1"/>
  <c r="BP249" i="1"/>
  <c r="BN249" i="1"/>
  <c r="Z249" i="1"/>
  <c r="BP251" i="1"/>
  <c r="BN251" i="1"/>
  <c r="Z251" i="1"/>
  <c r="BP267" i="1"/>
  <c r="BN267" i="1"/>
  <c r="Z267" i="1"/>
  <c r="BP289" i="1"/>
  <c r="BN289" i="1"/>
  <c r="Z289" i="1"/>
  <c r="Z22" i="1"/>
  <c r="Z23" i="1" s="1"/>
  <c r="BN22" i="1"/>
  <c r="BP22" i="1"/>
  <c r="Z26" i="1"/>
  <c r="BN26" i="1"/>
  <c r="BP26" i="1"/>
  <c r="Z32" i="1"/>
  <c r="BN32" i="1"/>
  <c r="Z57" i="1"/>
  <c r="BN57" i="1"/>
  <c r="Z65" i="1"/>
  <c r="BN65" i="1"/>
  <c r="Z69" i="1"/>
  <c r="BN69" i="1"/>
  <c r="Z73" i="1"/>
  <c r="BN73" i="1"/>
  <c r="Z77" i="1"/>
  <c r="BN77" i="1"/>
  <c r="Z78" i="1"/>
  <c r="BN78" i="1"/>
  <c r="Z79" i="1"/>
  <c r="BN79" i="1"/>
  <c r="Z83" i="1"/>
  <c r="BN83" i="1"/>
  <c r="Z84" i="1"/>
  <c r="BN84" i="1"/>
  <c r="Y109" i="1"/>
  <c r="Z101" i="1"/>
  <c r="BN101" i="1"/>
  <c r="Z105" i="1"/>
  <c r="BN105" i="1"/>
  <c r="Z111" i="1"/>
  <c r="BN111" i="1"/>
  <c r="BP111" i="1"/>
  <c r="Z115" i="1"/>
  <c r="BN115" i="1"/>
  <c r="Z119" i="1"/>
  <c r="BN119" i="1"/>
  <c r="Z120" i="1"/>
  <c r="BN120" i="1"/>
  <c r="Z121" i="1"/>
  <c r="BN121" i="1"/>
  <c r="Z129" i="1"/>
  <c r="BN129" i="1"/>
  <c r="BP129" i="1"/>
  <c r="BP140" i="1"/>
  <c r="BN140" i="1"/>
  <c r="Z140" i="1"/>
  <c r="BP149" i="1"/>
  <c r="BN149" i="1"/>
  <c r="Z149" i="1"/>
  <c r="BP151" i="1"/>
  <c r="BN151" i="1"/>
  <c r="Z151" i="1"/>
  <c r="BP156" i="1"/>
  <c r="BN156" i="1"/>
  <c r="Z156" i="1"/>
  <c r="BP169" i="1"/>
  <c r="BN169" i="1"/>
  <c r="Z169" i="1"/>
  <c r="BP183" i="1"/>
  <c r="BN183" i="1"/>
  <c r="Z183" i="1"/>
  <c r="BP192" i="1"/>
  <c r="BN192" i="1"/>
  <c r="Z192" i="1"/>
  <c r="BP197" i="1"/>
  <c r="BN197" i="1"/>
  <c r="Z197" i="1"/>
  <c r="BP224" i="1"/>
  <c r="BN224" i="1"/>
  <c r="Z224" i="1"/>
  <c r="BP241" i="1"/>
  <c r="BN241" i="1"/>
  <c r="Z241" i="1"/>
  <c r="BP248" i="1"/>
  <c r="BN248" i="1"/>
  <c r="Z248" i="1"/>
  <c r="BP250" i="1"/>
  <c r="BN250" i="1"/>
  <c r="Z250" i="1"/>
  <c r="BP275" i="1"/>
  <c r="BN275" i="1"/>
  <c r="Z275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Y339" i="1"/>
  <c r="Y406" i="1"/>
  <c r="Y418" i="1"/>
  <c r="F9" i="1"/>
  <c r="J9" i="1"/>
  <c r="F10" i="1"/>
  <c r="Y35" i="1"/>
  <c r="Y39" i="1"/>
  <c r="Y43" i="1"/>
  <c r="Y47" i="1"/>
  <c r="Y53" i="1"/>
  <c r="Y61" i="1"/>
  <c r="Y87" i="1"/>
  <c r="Y92" i="1"/>
  <c r="Y108" i="1"/>
  <c r="Y126" i="1"/>
  <c r="Y134" i="1"/>
  <c r="Y143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H9" i="1"/>
  <c r="B556" i="1"/>
  <c r="X547" i="1"/>
  <c r="X548" i="1"/>
  <c r="X550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Z53" i="1" s="1"/>
  <c r="BN51" i="1"/>
  <c r="BP51" i="1"/>
  <c r="Y54" i="1"/>
  <c r="D556" i="1"/>
  <c r="Z58" i="1"/>
  <c r="Z61" i="1" s="1"/>
  <c r="BN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Z112" i="1"/>
  <c r="BN112" i="1"/>
  <c r="Z114" i="1"/>
  <c r="BN114" i="1"/>
  <c r="Z116" i="1"/>
  <c r="BN116" i="1"/>
  <c r="Z118" i="1"/>
  <c r="BN118" i="1"/>
  <c r="Z122" i="1"/>
  <c r="BN122" i="1"/>
  <c r="Z130" i="1"/>
  <c r="BN130" i="1"/>
  <c r="Z132" i="1"/>
  <c r="BN132" i="1"/>
  <c r="F556" i="1"/>
  <c r="Z139" i="1"/>
  <c r="BN139" i="1"/>
  <c r="Z141" i="1"/>
  <c r="BN141" i="1"/>
  <c r="Y144" i="1"/>
  <c r="Y153" i="1"/>
  <c r="H556" i="1"/>
  <c r="Z157" i="1"/>
  <c r="BN157" i="1"/>
  <c r="Z159" i="1"/>
  <c r="BN159" i="1"/>
  <c r="Z161" i="1"/>
  <c r="BN161" i="1"/>
  <c r="Z163" i="1"/>
  <c r="BN163" i="1"/>
  <c r="Y164" i="1"/>
  <c r="Z168" i="1"/>
  <c r="Z170" i="1" s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T55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Y451" i="1"/>
  <c r="BP404" i="1"/>
  <c r="BN404" i="1"/>
  <c r="Z404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457" i="1" l="1"/>
  <c r="Z480" i="1"/>
  <c r="Z451" i="1"/>
  <c r="Z345" i="1"/>
  <c r="Z297" i="1"/>
  <c r="Z406" i="1"/>
  <c r="Z164" i="1"/>
  <c r="Z134" i="1"/>
  <c r="Z126" i="1"/>
  <c r="Y547" i="1"/>
  <c r="Z152" i="1"/>
  <c r="Z143" i="1"/>
  <c r="Z108" i="1"/>
  <c r="Z86" i="1"/>
  <c r="Y548" i="1"/>
  <c r="Z34" i="1"/>
  <c r="Z243" i="1"/>
  <c r="Z213" i="1"/>
  <c r="Z205" i="1"/>
  <c r="Y550" i="1"/>
  <c r="Z252" i="1"/>
  <c r="Y549" i="1"/>
  <c r="Z544" i="1"/>
  <c r="Z531" i="1"/>
  <c r="Z489" i="1"/>
  <c r="Z334" i="1"/>
  <c r="Z279" i="1"/>
  <c r="Z263" i="1"/>
  <c r="Y546" i="1"/>
  <c r="Z369" i="1"/>
  <c r="Z285" i="1"/>
  <c r="Z269" i="1"/>
  <c r="Z226" i="1"/>
  <c r="Z513" i="1"/>
  <c r="Z475" i="1"/>
  <c r="X549" i="1"/>
  <c r="Z313" i="1"/>
  <c r="Z186" i="1"/>
  <c r="Z551" i="1" l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<sst xmlns="http://schemas.openxmlformats.org/spreadsheetml/2006/main" count="2438" uniqueCount="829">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</sst>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335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5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60" sqref="AB60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58" t="s">
        <v>0</v>
      </c>
      <c r="E1" s="459"/>
      <c r="F1" s="459"/>
      <c r="G1" s="12" t="s">
        <v>1</v>
      </c>
      <c r="H1" s="458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463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9"/>
      <c r="Q3" s="389"/>
      <c r="R3" s="389"/>
      <c r="S3" s="389"/>
      <c r="T3" s="389"/>
      <c r="U3" s="389"/>
      <c r="V3" s="389"/>
      <c r="W3" s="38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9" t="s">
        <v>8</v>
      </c>
      <c r="B5" s="423"/>
      <c r="C5" s="424"/>
      <c r="D5" s="444"/>
      <c r="E5" s="445"/>
      <c r="F5" s="734" t="s">
        <v>9</v>
      </c>
      <c r="G5" s="424"/>
      <c r="H5" s="444" t="s">
        <v>828</v>
      </c>
      <c r="I5" s="674"/>
      <c r="J5" s="674"/>
      <c r="K5" s="674"/>
      <c r="L5" s="674"/>
      <c r="M5" s="445"/>
      <c r="N5" s="58"/>
      <c r="P5" s="24" t="s">
        <v>10</v>
      </c>
      <c r="Q5" s="742">
        <v>45502</v>
      </c>
      <c r="R5" s="528"/>
      <c r="T5" s="576" t="s">
        <v>11</v>
      </c>
      <c r="U5" s="577"/>
      <c r="V5" s="579" t="s">
        <v>12</v>
      </c>
      <c r="W5" s="528"/>
      <c r="AB5" s="51"/>
      <c r="AC5" s="51"/>
      <c r="AD5" s="51"/>
      <c r="AE5" s="51"/>
    </row>
    <row r="6" spans="1:32" s="379" customFormat="1" ht="24" customHeight="1" x14ac:dyDescent="0.2">
      <c r="A6" s="529" t="s">
        <v>13</v>
      </c>
      <c r="B6" s="423"/>
      <c r="C6" s="424"/>
      <c r="D6" s="678" t="s">
        <v>14</v>
      </c>
      <c r="E6" s="679"/>
      <c r="F6" s="679"/>
      <c r="G6" s="679"/>
      <c r="H6" s="679"/>
      <c r="I6" s="679"/>
      <c r="J6" s="679"/>
      <c r="K6" s="679"/>
      <c r="L6" s="679"/>
      <c r="M6" s="528"/>
      <c r="N6" s="59"/>
      <c r="P6" s="24" t="s">
        <v>15</v>
      </c>
      <c r="Q6" s="748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83" t="s">
        <v>16</v>
      </c>
      <c r="U6" s="577"/>
      <c r="V6" s="604" t="s">
        <v>17</v>
      </c>
      <c r="W6" s="466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89"/>
      <c r="U7" s="577"/>
      <c r="V7" s="605"/>
      <c r="W7" s="606"/>
      <c r="AB7" s="51"/>
      <c r="AC7" s="51"/>
      <c r="AD7" s="51"/>
      <c r="AE7" s="51"/>
    </row>
    <row r="8" spans="1:32" s="379" customFormat="1" ht="25.5" customHeight="1" x14ac:dyDescent="0.2">
      <c r="A8" s="750" t="s">
        <v>18</v>
      </c>
      <c r="B8" s="398"/>
      <c r="C8" s="399"/>
      <c r="D8" s="450"/>
      <c r="E8" s="451"/>
      <c r="F8" s="451"/>
      <c r="G8" s="451"/>
      <c r="H8" s="451"/>
      <c r="I8" s="451"/>
      <c r="J8" s="451"/>
      <c r="K8" s="451"/>
      <c r="L8" s="451"/>
      <c r="M8" s="452"/>
      <c r="N8" s="61"/>
      <c r="P8" s="24" t="s">
        <v>19</v>
      </c>
      <c r="Q8" s="535">
        <v>0.41666666666666669</v>
      </c>
      <c r="R8" s="448"/>
      <c r="T8" s="389"/>
      <c r="U8" s="577"/>
      <c r="V8" s="605"/>
      <c r="W8" s="606"/>
      <c r="AB8" s="51"/>
      <c r="AC8" s="51"/>
      <c r="AD8" s="51"/>
      <c r="AE8" s="51"/>
    </row>
    <row r="9" spans="1:32" s="379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42"/>
      <c r="E9" s="470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80"/>
      <c r="P9" s="26" t="s">
        <v>20</v>
      </c>
      <c r="Q9" s="523"/>
      <c r="R9" s="524"/>
      <c r="T9" s="389"/>
      <c r="U9" s="577"/>
      <c r="V9" s="607"/>
      <c r="W9" s="608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42"/>
      <c r="E10" s="470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43" t="str">
        <f>IFERROR(VLOOKUP($D$10,Proxy,2,FALSE),"")</f>
        <v/>
      </c>
      <c r="I10" s="389"/>
      <c r="J10" s="389"/>
      <c r="K10" s="389"/>
      <c r="L10" s="389"/>
      <c r="M10" s="389"/>
      <c r="N10" s="378"/>
      <c r="P10" s="26" t="s">
        <v>21</v>
      </c>
      <c r="Q10" s="584"/>
      <c r="R10" s="585"/>
      <c r="U10" s="24" t="s">
        <v>22</v>
      </c>
      <c r="V10" s="465" t="s">
        <v>23</v>
      </c>
      <c r="W10" s="466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7"/>
      <c r="R11" s="528"/>
      <c r="U11" s="24" t="s">
        <v>26</v>
      </c>
      <c r="V11" s="685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7" t="s">
        <v>28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4"/>
      <c r="N12" s="62"/>
      <c r="P12" s="24" t="s">
        <v>29</v>
      </c>
      <c r="Q12" s="535"/>
      <c r="R12" s="448"/>
      <c r="S12" s="23"/>
      <c r="U12" s="24"/>
      <c r="V12" s="459"/>
      <c r="W12" s="389"/>
      <c r="AB12" s="51"/>
      <c r="AC12" s="51"/>
      <c r="AD12" s="51"/>
      <c r="AE12" s="51"/>
    </row>
    <row r="13" spans="1:32" s="379" customFormat="1" ht="23.25" customHeight="1" x14ac:dyDescent="0.2">
      <c r="A13" s="567" t="s">
        <v>30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4"/>
      <c r="N13" s="62"/>
      <c r="O13" s="26"/>
      <c r="P13" s="26" t="s">
        <v>31</v>
      </c>
      <c r="Q13" s="685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7" t="s">
        <v>32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56" t="s">
        <v>33</v>
      </c>
      <c r="B15" s="423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4"/>
      <c r="N15" s="63"/>
      <c r="P15" s="550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1"/>
      <c r="Q16" s="551"/>
      <c r="R16" s="551"/>
      <c r="S16" s="551"/>
      <c r="T16" s="5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39" t="s">
        <v>37</v>
      </c>
      <c r="D17" s="413" t="s">
        <v>38</v>
      </c>
      <c r="E17" s="513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12"/>
      <c r="R17" s="512"/>
      <c r="S17" s="512"/>
      <c r="T17" s="513"/>
      <c r="U17" s="771" t="s">
        <v>50</v>
      </c>
      <c r="V17" s="424"/>
      <c r="W17" s="413" t="s">
        <v>51</v>
      </c>
      <c r="X17" s="413" t="s">
        <v>52</v>
      </c>
      <c r="Y17" s="772" t="s">
        <v>53</v>
      </c>
      <c r="Z17" s="413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9"/>
      <c r="AF17" s="730"/>
      <c r="AG17" s="639"/>
      <c r="BD17" s="632" t="s">
        <v>59</v>
      </c>
    </row>
    <row r="18" spans="1:68" ht="14.25" customHeight="1" x14ac:dyDescent="0.2">
      <c r="A18" s="414"/>
      <c r="B18" s="414"/>
      <c r="C18" s="414"/>
      <c r="D18" s="514"/>
      <c r="E18" s="516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14"/>
      <c r="Q18" s="515"/>
      <c r="R18" s="515"/>
      <c r="S18" s="515"/>
      <c r="T18" s="516"/>
      <c r="U18" s="377" t="s">
        <v>60</v>
      </c>
      <c r="V18" s="377" t="s">
        <v>61</v>
      </c>
      <c r="W18" s="414"/>
      <c r="X18" s="414"/>
      <c r="Y18" s="773"/>
      <c r="Z18" s="414"/>
      <c r="AA18" s="645"/>
      <c r="AB18" s="645"/>
      <c r="AC18" s="645"/>
      <c r="AD18" s="731"/>
      <c r="AE18" s="732"/>
      <c r="AF18" s="733"/>
      <c r="AG18" s="640"/>
      <c r="BD18" s="389"/>
    </row>
    <row r="19" spans="1:68" ht="27.75" hidden="1" customHeight="1" x14ac:dyDescent="0.2">
      <c r="A19" s="460" t="s">
        <v>62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8"/>
      <c r="AB19" s="48"/>
      <c r="AC19" s="48"/>
    </row>
    <row r="20" spans="1:68" ht="16.5" hidden="1" customHeight="1" x14ac:dyDescent="0.25">
      <c r="A20" s="415" t="s">
        <v>62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76"/>
      <c r="AB20" s="376"/>
      <c r="AC20" s="376"/>
    </row>
    <row r="21" spans="1:68" ht="14.25" hidden="1" customHeight="1" x14ac:dyDescent="0.25">
      <c r="A21" s="388" t="s">
        <v>63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75"/>
      <c r="AB21" s="375"/>
      <c r="AC21" s="3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1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403"/>
      <c r="P23" s="397" t="s">
        <v>69</v>
      </c>
      <c r="Q23" s="398"/>
      <c r="R23" s="398"/>
      <c r="S23" s="398"/>
      <c r="T23" s="398"/>
      <c r="U23" s="398"/>
      <c r="V23" s="399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403"/>
      <c r="P24" s="397" t="s">
        <v>69</v>
      </c>
      <c r="Q24" s="398"/>
      <c r="R24" s="398"/>
      <c r="S24" s="398"/>
      <c r="T24" s="398"/>
      <c r="U24" s="398"/>
      <c r="V24" s="399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88" t="s">
        <v>71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75"/>
      <c r="AB25" s="375"/>
      <c r="AC25" s="375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57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3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02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403"/>
      <c r="P34" s="397" t="s">
        <v>69</v>
      </c>
      <c r="Q34" s="398"/>
      <c r="R34" s="398"/>
      <c r="S34" s="398"/>
      <c r="T34" s="398"/>
      <c r="U34" s="398"/>
      <c r="V34" s="399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403"/>
      <c r="P35" s="397" t="s">
        <v>69</v>
      </c>
      <c r="Q35" s="398"/>
      <c r="R35" s="398"/>
      <c r="S35" s="398"/>
      <c r="T35" s="398"/>
      <c r="U35" s="398"/>
      <c r="V35" s="399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388" t="s">
        <v>90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75"/>
      <c r="AB36" s="375"/>
      <c r="AC36" s="375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02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403"/>
      <c r="P38" s="397" t="s">
        <v>69</v>
      </c>
      <c r="Q38" s="398"/>
      <c r="R38" s="398"/>
      <c r="S38" s="398"/>
      <c r="T38" s="398"/>
      <c r="U38" s="398"/>
      <c r="V38" s="399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403"/>
      <c r="P39" s="397" t="s">
        <v>69</v>
      </c>
      <c r="Q39" s="398"/>
      <c r="R39" s="398"/>
      <c r="S39" s="398"/>
      <c r="T39" s="398"/>
      <c r="U39" s="398"/>
      <c r="V39" s="399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388" t="s">
        <v>95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75"/>
      <c r="AB40" s="375"/>
      <c r="AC40" s="375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02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403"/>
      <c r="P42" s="397" t="s">
        <v>69</v>
      </c>
      <c r="Q42" s="398"/>
      <c r="R42" s="398"/>
      <c r="S42" s="398"/>
      <c r="T42" s="398"/>
      <c r="U42" s="398"/>
      <c r="V42" s="399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403"/>
      <c r="P43" s="397" t="s">
        <v>69</v>
      </c>
      <c r="Q43" s="398"/>
      <c r="R43" s="398"/>
      <c r="S43" s="398"/>
      <c r="T43" s="398"/>
      <c r="U43" s="398"/>
      <c r="V43" s="399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388" t="s">
        <v>99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75"/>
      <c r="AB44" s="375"/>
      <c r="AC44" s="375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02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403"/>
      <c r="P46" s="397" t="s">
        <v>69</v>
      </c>
      <c r="Q46" s="398"/>
      <c r="R46" s="398"/>
      <c r="S46" s="398"/>
      <c r="T46" s="398"/>
      <c r="U46" s="398"/>
      <c r="V46" s="399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403"/>
      <c r="P47" s="397" t="s">
        <v>69</v>
      </c>
      <c r="Q47" s="398"/>
      <c r="R47" s="398"/>
      <c r="S47" s="398"/>
      <c r="T47" s="398"/>
      <c r="U47" s="398"/>
      <c r="V47" s="399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0" t="s">
        <v>102</v>
      </c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8"/>
      <c r="AB48" s="48"/>
      <c r="AC48" s="48"/>
    </row>
    <row r="49" spans="1:68" ht="16.5" hidden="1" customHeight="1" x14ac:dyDescent="0.25">
      <c r="A49" s="415" t="s">
        <v>103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76"/>
      <c r="AB49" s="376"/>
      <c r="AC49" s="376"/>
    </row>
    <row r="50" spans="1:68" ht="14.25" hidden="1" customHeight="1" x14ac:dyDescent="0.25">
      <c r="A50" s="388" t="s">
        <v>104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  <c r="X50" s="389"/>
      <c r="Y50" s="389"/>
      <c r="Z50" s="389"/>
      <c r="AA50" s="375"/>
      <c r="AB50" s="375"/>
      <c r="AC50" s="375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1"/>
      <c r="R51" s="391"/>
      <c r="S51" s="391"/>
      <c r="T51" s="392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1"/>
      <c r="R52" s="391"/>
      <c r="S52" s="391"/>
      <c r="T52" s="392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402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403"/>
      <c r="P53" s="397" t="s">
        <v>69</v>
      </c>
      <c r="Q53" s="398"/>
      <c r="R53" s="398"/>
      <c r="S53" s="398"/>
      <c r="T53" s="398"/>
      <c r="U53" s="398"/>
      <c r="V53" s="399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403"/>
      <c r="P54" s="397" t="s">
        <v>69</v>
      </c>
      <c r="Q54" s="398"/>
      <c r="R54" s="398"/>
      <c r="S54" s="398"/>
      <c r="T54" s="398"/>
      <c r="U54" s="398"/>
      <c r="V54" s="399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15" t="s">
        <v>111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76"/>
      <c r="AB55" s="376"/>
      <c r="AC55" s="376"/>
    </row>
    <row r="56" spans="1:68" ht="14.25" hidden="1" customHeight="1" x14ac:dyDescent="0.25">
      <c r="A56" s="388" t="s">
        <v>112</v>
      </c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75"/>
      <c r="AB56" s="375"/>
      <c r="AC56" s="375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1"/>
      <c r="R59" s="391"/>
      <c r="S59" s="391"/>
      <c r="T59" s="392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8" t="s">
        <v>122</v>
      </c>
      <c r="Q60" s="391"/>
      <c r="R60" s="391"/>
      <c r="S60" s="391"/>
      <c r="T60" s="392"/>
      <c r="U60" s="34"/>
      <c r="V60" s="34"/>
      <c r="W60" s="35" t="s">
        <v>68</v>
      </c>
      <c r="X60" s="382">
        <v>5</v>
      </c>
      <c r="Y60" s="383">
        <f>IFERROR(IF(X60="",0,CEILING((X60/$H60),1)*$H60),"")</f>
        <v>8</v>
      </c>
      <c r="Z60" s="36">
        <f>IFERROR(IF(Y60=0,"",ROUNDUP(Y60/H60,0)*0.00937),"")</f>
        <v>1.874E-2</v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5.2625000000000002</v>
      </c>
      <c r="BN60" s="64">
        <f>IFERROR(Y60*I60/H60,"0")</f>
        <v>8.42</v>
      </c>
      <c r="BO60" s="64">
        <f>IFERROR(1/J60*(X60/H60),"0")</f>
        <v>1.0416666666666666E-2</v>
      </c>
      <c r="BP60" s="64">
        <f>IFERROR(1/J60*(Y60/H60),"0")</f>
        <v>1.6666666666666666E-2</v>
      </c>
    </row>
    <row r="61" spans="1:68" x14ac:dyDescent="0.2">
      <c r="A61" s="402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403"/>
      <c r="P61" s="397" t="s">
        <v>69</v>
      </c>
      <c r="Q61" s="398"/>
      <c r="R61" s="398"/>
      <c r="S61" s="398"/>
      <c r="T61" s="398"/>
      <c r="U61" s="398"/>
      <c r="V61" s="399"/>
      <c r="W61" s="37" t="s">
        <v>70</v>
      </c>
      <c r="X61" s="384">
        <f>IFERROR(X57/H57,"0")+IFERROR(X58/H58,"0")+IFERROR(X59/H59,"0")+IFERROR(X60/H60,"0")</f>
        <v>1.25</v>
      </c>
      <c r="Y61" s="384">
        <f>IFERROR(Y57/H57,"0")+IFERROR(Y58/H58,"0")+IFERROR(Y59/H59,"0")+IFERROR(Y60/H60,"0")</f>
        <v>2</v>
      </c>
      <c r="Z61" s="384">
        <f>IFERROR(IF(Z57="",0,Z57),"0")+IFERROR(IF(Z58="",0,Z58),"0")+IFERROR(IF(Z59="",0,Z59),"0")+IFERROR(IF(Z60="",0,Z60),"0")</f>
        <v>1.874E-2</v>
      </c>
      <c r="AA61" s="385"/>
      <c r="AB61" s="385"/>
      <c r="AC61" s="385"/>
    </row>
    <row r="62" spans="1:68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403"/>
      <c r="P62" s="397" t="s">
        <v>69</v>
      </c>
      <c r="Q62" s="398"/>
      <c r="R62" s="398"/>
      <c r="S62" s="398"/>
      <c r="T62" s="398"/>
      <c r="U62" s="398"/>
      <c r="V62" s="399"/>
      <c r="W62" s="37" t="s">
        <v>68</v>
      </c>
      <c r="X62" s="384">
        <f>IFERROR(SUM(X57:X60),"0")</f>
        <v>5</v>
      </c>
      <c r="Y62" s="384">
        <f>IFERROR(SUM(Y57:Y60),"0")</f>
        <v>8</v>
      </c>
      <c r="Z62" s="37"/>
      <c r="AA62" s="385"/>
      <c r="AB62" s="385"/>
      <c r="AC62" s="385"/>
    </row>
    <row r="63" spans="1:68" ht="16.5" hidden="1" customHeight="1" x14ac:dyDescent="0.25">
      <c r="A63" s="415" t="s">
        <v>102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76"/>
      <c r="AB63" s="376"/>
      <c r="AC63" s="376"/>
    </row>
    <row r="64" spans="1:68" ht="14.25" hidden="1" customHeight="1" x14ac:dyDescent="0.25">
      <c r="A64" s="388" t="s">
        <v>112</v>
      </c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75"/>
      <c r="AB64" s="375"/>
      <c r="AC64" s="375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1"/>
      <c r="R65" s="391"/>
      <c r="S65" s="391"/>
      <c r="T65" s="392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1"/>
      <c r="R66" s="391"/>
      <c r="S66" s="391"/>
      <c r="T66" s="392"/>
      <c r="U66" s="34"/>
      <c r="V66" s="34"/>
      <c r="W66" s="35" t="s">
        <v>68</v>
      </c>
      <c r="X66" s="382">
        <v>17</v>
      </c>
      <c r="Y66" s="383">
        <f t="shared" si="6"/>
        <v>21.6</v>
      </c>
      <c r="Z66" s="36">
        <f t="shared" si="7"/>
        <v>4.3499999999999997E-2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17.755555555555553</v>
      </c>
      <c r="BN66" s="64">
        <f t="shared" si="9"/>
        <v>22.56</v>
      </c>
      <c r="BO66" s="64">
        <f t="shared" si="10"/>
        <v>2.8108465608465603E-2</v>
      </c>
      <c r="BP66" s="64">
        <f t="shared" si="11"/>
        <v>3.5714285714285712E-2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1"/>
      <c r="R67" s="391"/>
      <c r="S67" s="391"/>
      <c r="T67" s="392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1"/>
      <c r="R69" s="391"/>
      <c r="S69" s="391"/>
      <c r="T69" s="392"/>
      <c r="U69" s="34"/>
      <c r="V69" s="34"/>
      <c r="W69" s="35" t="s">
        <v>68</v>
      </c>
      <c r="X69" s="382">
        <v>38</v>
      </c>
      <c r="Y69" s="383">
        <f t="shared" si="6"/>
        <v>43.2</v>
      </c>
      <c r="Z69" s="36">
        <f t="shared" si="7"/>
        <v>8.6999999999999994E-2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39.688888888888883</v>
      </c>
      <c r="BN69" s="64">
        <f t="shared" si="9"/>
        <v>45.12</v>
      </c>
      <c r="BO69" s="64">
        <f t="shared" si="10"/>
        <v>6.283068783068782E-2</v>
      </c>
      <c r="BP69" s="64">
        <f t="shared" si="11"/>
        <v>7.1428571428571425E-2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2">
        <v>53</v>
      </c>
      <c r="Y71" s="383">
        <f t="shared" si="6"/>
        <v>56</v>
      </c>
      <c r="Z71" s="36">
        <f t="shared" si="7"/>
        <v>0.10874999999999999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55.271428571428572</v>
      </c>
      <c r="BN71" s="64">
        <f t="shared" si="9"/>
        <v>58.4</v>
      </c>
      <c r="BO71" s="64">
        <f t="shared" si="10"/>
        <v>8.450255102040817E-2</v>
      </c>
      <c r="BP71" s="64">
        <f t="shared" si="11"/>
        <v>8.9285714285714274E-2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1"/>
      <c r="R72" s="391"/>
      <c r="S72" s="391"/>
      <c r="T72" s="392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1"/>
      <c r="R73" s="391"/>
      <c r="S73" s="391"/>
      <c r="T73" s="392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1"/>
      <c r="R76" s="391"/>
      <c r="S76" s="391"/>
      <c r="T76" s="392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1"/>
      <c r="R77" s="391"/>
      <c r="S77" s="391"/>
      <c r="T77" s="392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6" t="s">
        <v>150</v>
      </c>
      <c r="Q78" s="391"/>
      <c r="R78" s="391"/>
      <c r="S78" s="391"/>
      <c r="T78" s="392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9" t="s">
        <v>153</v>
      </c>
      <c r="Q79" s="391"/>
      <c r="R79" s="391"/>
      <c r="S79" s="391"/>
      <c r="T79" s="392"/>
      <c r="U79" s="34"/>
      <c r="V79" s="34"/>
      <c r="W79" s="35" t="s">
        <v>68</v>
      </c>
      <c r="X79" s="382">
        <v>12</v>
      </c>
      <c r="Y79" s="383">
        <f t="shared" si="6"/>
        <v>13.5</v>
      </c>
      <c r="Z79" s="36">
        <f t="shared" si="12"/>
        <v>2.811E-2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12.559999999999999</v>
      </c>
      <c r="BN79" s="64">
        <f t="shared" si="9"/>
        <v>14.13</v>
      </c>
      <c r="BO79" s="64">
        <f t="shared" si="10"/>
        <v>2.222222222222222E-2</v>
      </c>
      <c r="BP79" s="64">
        <f t="shared" si="11"/>
        <v>2.5000000000000001E-2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1"/>
      <c r="R80" s="391"/>
      <c r="S80" s="391"/>
      <c r="T80" s="392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1"/>
      <c r="R81" s="391"/>
      <c r="S81" s="391"/>
      <c r="T81" s="392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2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1"/>
      <c r="R82" s="391"/>
      <c r="S82" s="391"/>
      <c r="T82" s="392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1"/>
      <c r="R83" s="391"/>
      <c r="S83" s="391"/>
      <c r="T83" s="392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09" t="s">
        <v>163</v>
      </c>
      <c r="Q84" s="391"/>
      <c r="R84" s="391"/>
      <c r="S84" s="391"/>
      <c r="T84" s="392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1"/>
      <c r="R85" s="391"/>
      <c r="S85" s="391"/>
      <c r="T85" s="392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402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403"/>
      <c r="P86" s="397" t="s">
        <v>69</v>
      </c>
      <c r="Q86" s="398"/>
      <c r="R86" s="398"/>
      <c r="S86" s="398"/>
      <c r="T86" s="398"/>
      <c r="U86" s="398"/>
      <c r="V86" s="399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12.491402116402115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14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0.26735999999999999</v>
      </c>
      <c r="AA86" s="385"/>
      <c r="AB86" s="385"/>
      <c r="AC86" s="385"/>
    </row>
    <row r="87" spans="1:68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403"/>
      <c r="P87" s="397" t="s">
        <v>69</v>
      </c>
      <c r="Q87" s="398"/>
      <c r="R87" s="398"/>
      <c r="S87" s="398"/>
      <c r="T87" s="398"/>
      <c r="U87" s="398"/>
      <c r="V87" s="399"/>
      <c r="W87" s="37" t="s">
        <v>68</v>
      </c>
      <c r="X87" s="384">
        <f>IFERROR(SUM(X65:X85),"0")</f>
        <v>120</v>
      </c>
      <c r="Y87" s="384">
        <f>IFERROR(SUM(Y65:Y85),"0")</f>
        <v>134.30000000000001</v>
      </c>
      <c r="Z87" s="37"/>
      <c r="AA87" s="385"/>
      <c r="AB87" s="385"/>
      <c r="AC87" s="385"/>
    </row>
    <row r="88" spans="1:68" ht="14.25" hidden="1" customHeight="1" x14ac:dyDescent="0.25">
      <c r="A88" s="388" t="s">
        <v>104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75"/>
      <c r="AB88" s="375"/>
      <c r="AC88" s="375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1"/>
      <c r="R89" s="391"/>
      <c r="S89" s="391"/>
      <c r="T89" s="392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6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1"/>
      <c r="R90" s="391"/>
      <c r="S90" s="391"/>
      <c r="T90" s="392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64" t="s">
        <v>172</v>
      </c>
      <c r="Q91" s="391"/>
      <c r="R91" s="391"/>
      <c r="S91" s="391"/>
      <c r="T91" s="392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402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403"/>
      <c r="P92" s="397" t="s">
        <v>69</v>
      </c>
      <c r="Q92" s="398"/>
      <c r="R92" s="398"/>
      <c r="S92" s="398"/>
      <c r="T92" s="398"/>
      <c r="U92" s="398"/>
      <c r="V92" s="399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403"/>
      <c r="P93" s="397" t="s">
        <v>69</v>
      </c>
      <c r="Q93" s="398"/>
      <c r="R93" s="398"/>
      <c r="S93" s="398"/>
      <c r="T93" s="398"/>
      <c r="U93" s="398"/>
      <c r="V93" s="399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388" t="s">
        <v>63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75"/>
      <c r="AB94" s="375"/>
      <c r="AC94" s="375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29" t="s">
        <v>175</v>
      </c>
      <c r="Q95" s="391"/>
      <c r="R95" s="391"/>
      <c r="S95" s="391"/>
      <c r="T95" s="392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0" t="s">
        <v>179</v>
      </c>
      <c r="Q96" s="391"/>
      <c r="R96" s="391"/>
      <c r="S96" s="391"/>
      <c r="T96" s="392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7" t="s">
        <v>182</v>
      </c>
      <c r="Q97" s="391"/>
      <c r="R97" s="391"/>
      <c r="S97" s="391"/>
      <c r="T97" s="392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75" t="s">
        <v>185</v>
      </c>
      <c r="Q98" s="391"/>
      <c r="R98" s="391"/>
      <c r="S98" s="391"/>
      <c r="T98" s="392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9" t="s">
        <v>188</v>
      </c>
      <c r="Q99" s="391"/>
      <c r="R99" s="391"/>
      <c r="S99" s="391"/>
      <c r="T99" s="392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35" t="s">
        <v>191</v>
      </c>
      <c r="Q100" s="391"/>
      <c r="R100" s="391"/>
      <c r="S100" s="391"/>
      <c r="T100" s="392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1"/>
      <c r="R103" s="391"/>
      <c r="S103" s="391"/>
      <c r="T103" s="392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1"/>
      <c r="R104" s="391"/>
      <c r="S104" s="391"/>
      <c r="T104" s="392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402"/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403"/>
      <c r="P108" s="397" t="s">
        <v>69</v>
      </c>
      <c r="Q108" s="398"/>
      <c r="R108" s="398"/>
      <c r="S108" s="398"/>
      <c r="T108" s="398"/>
      <c r="U108" s="398"/>
      <c r="V108" s="399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403"/>
      <c r="P109" s="397" t="s">
        <v>69</v>
      </c>
      <c r="Q109" s="398"/>
      <c r="R109" s="398"/>
      <c r="S109" s="398"/>
      <c r="T109" s="398"/>
      <c r="U109" s="398"/>
      <c r="V109" s="399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388" t="s">
        <v>71</v>
      </c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75"/>
      <c r="AB110" s="375"/>
      <c r="AC110" s="375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1"/>
      <c r="R112" s="391"/>
      <c r="S112" s="391"/>
      <c r="T112" s="392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1"/>
      <c r="R113" s="391"/>
      <c r="S113" s="391"/>
      <c r="T113" s="392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7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1"/>
      <c r="R115" s="391"/>
      <c r="S115" s="391"/>
      <c r="T115" s="392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1"/>
      <c r="R116" s="391"/>
      <c r="S116" s="391"/>
      <c r="T116" s="392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2">
        <v>34</v>
      </c>
      <c r="Y117" s="383">
        <f t="shared" si="18"/>
        <v>35.1</v>
      </c>
      <c r="Z117" s="36">
        <f>IFERROR(IF(Y117=0,"",ROUNDUP(Y117/H117,0)*0.00753),"")</f>
        <v>9.7890000000000005E-2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37.425185185185185</v>
      </c>
      <c r="BN117" s="64">
        <f t="shared" si="20"/>
        <v>38.635999999999996</v>
      </c>
      <c r="BO117" s="64">
        <f t="shared" si="21"/>
        <v>8.0721747388414047E-2</v>
      </c>
      <c r="BP117" s="64">
        <f t="shared" si="22"/>
        <v>8.3333333333333329E-2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1"/>
      <c r="R119" s="391"/>
      <c r="S119" s="391"/>
      <c r="T119" s="392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2" t="s">
        <v>223</v>
      </c>
      <c r="Q120" s="391"/>
      <c r="R120" s="391"/>
      <c r="S120" s="391"/>
      <c r="T120" s="392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08" t="s">
        <v>226</v>
      </c>
      <c r="Q121" s="391"/>
      <c r="R121" s="391"/>
      <c r="S121" s="391"/>
      <c r="T121" s="392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1"/>
      <c r="R122" s="391"/>
      <c r="S122" s="391"/>
      <c r="T122" s="392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6" t="s">
        <v>233</v>
      </c>
      <c r="Q124" s="391"/>
      <c r="R124" s="391"/>
      <c r="S124" s="391"/>
      <c r="T124" s="392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740" t="s">
        <v>236</v>
      </c>
      <c r="Q125" s="391"/>
      <c r="R125" s="391"/>
      <c r="S125" s="391"/>
      <c r="T125" s="392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402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403"/>
      <c r="P126" s="397" t="s">
        <v>69</v>
      </c>
      <c r="Q126" s="398"/>
      <c r="R126" s="398"/>
      <c r="S126" s="398"/>
      <c r="T126" s="398"/>
      <c r="U126" s="398"/>
      <c r="V126" s="399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12.592592592592592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13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9.7890000000000005E-2</v>
      </c>
      <c r="AA126" s="385"/>
      <c r="AB126" s="385"/>
      <c r="AC126" s="385"/>
    </row>
    <row r="127" spans="1:68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403"/>
      <c r="P127" s="397" t="s">
        <v>69</v>
      </c>
      <c r="Q127" s="398"/>
      <c r="R127" s="398"/>
      <c r="S127" s="398"/>
      <c r="T127" s="398"/>
      <c r="U127" s="398"/>
      <c r="V127" s="399"/>
      <c r="W127" s="37" t="s">
        <v>68</v>
      </c>
      <c r="X127" s="384">
        <f>IFERROR(SUM(X111:X125),"0")</f>
        <v>34</v>
      </c>
      <c r="Y127" s="384">
        <f>IFERROR(SUM(Y111:Y125),"0")</f>
        <v>35.1</v>
      </c>
      <c r="Z127" s="37"/>
      <c r="AA127" s="385"/>
      <c r="AB127" s="385"/>
      <c r="AC127" s="385"/>
    </row>
    <row r="128" spans="1:68" ht="14.25" hidden="1" customHeight="1" x14ac:dyDescent="0.25">
      <c r="A128" s="388" t="s">
        <v>237</v>
      </c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  <c r="X128" s="389"/>
      <c r="Y128" s="389"/>
      <c r="Z128" s="389"/>
      <c r="AA128" s="375"/>
      <c r="AB128" s="375"/>
      <c r="AC128" s="375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1"/>
      <c r="R129" s="391"/>
      <c r="S129" s="391"/>
      <c r="T129" s="392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1"/>
      <c r="R130" s="391"/>
      <c r="S130" s="391"/>
      <c r="T130" s="392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402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403"/>
      <c r="P134" s="397" t="s">
        <v>69</v>
      </c>
      <c r="Q134" s="398"/>
      <c r="R134" s="398"/>
      <c r="S134" s="398"/>
      <c r="T134" s="398"/>
      <c r="U134" s="398"/>
      <c r="V134" s="399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403"/>
      <c r="P135" s="397" t="s">
        <v>69</v>
      </c>
      <c r="Q135" s="398"/>
      <c r="R135" s="398"/>
      <c r="S135" s="398"/>
      <c r="T135" s="398"/>
      <c r="U135" s="398"/>
      <c r="V135" s="399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15" t="s">
        <v>247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389"/>
      <c r="Z136" s="389"/>
      <c r="AA136" s="376"/>
      <c r="AB136" s="376"/>
      <c r="AC136" s="376"/>
    </row>
    <row r="137" spans="1:68" ht="14.25" hidden="1" customHeight="1" x14ac:dyDescent="0.25">
      <c r="A137" s="388" t="s">
        <v>71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375"/>
      <c r="AB137" s="375"/>
      <c r="AC137" s="375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2">
        <v>32</v>
      </c>
      <c r="Y141" s="383">
        <f>IFERROR(IF(X141="",0,CEILING((X141/$H141),1)*$H141),"")</f>
        <v>32.400000000000006</v>
      </c>
      <c r="Z141" s="36">
        <f>IFERROR(IF(Y141=0,"",ROUNDUP(Y141/H141,0)*0.00753),"")</f>
        <v>9.0359999999999996E-2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35.223703703703698</v>
      </c>
      <c r="BN141" s="64">
        <f>IFERROR(Y141*I141/H141,"0")</f>
        <v>35.664000000000001</v>
      </c>
      <c r="BO141" s="64">
        <f>IFERROR(1/J141*(X141/H141),"0")</f>
        <v>7.5973409306742637E-2</v>
      </c>
      <c r="BP141" s="64">
        <f>IFERROR(1/J141*(Y141/H141),"0")</f>
        <v>7.6923076923076927E-2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402"/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403"/>
      <c r="P143" s="397" t="s">
        <v>69</v>
      </c>
      <c r="Q143" s="398"/>
      <c r="R143" s="398"/>
      <c r="S143" s="398"/>
      <c r="T143" s="398"/>
      <c r="U143" s="398"/>
      <c r="V143" s="399"/>
      <c r="W143" s="37" t="s">
        <v>70</v>
      </c>
      <c r="X143" s="384">
        <f>IFERROR(X138/H138,"0")+IFERROR(X139/H139,"0")+IFERROR(X140/H140,"0")+IFERROR(X141/H141,"0")+IFERROR(X142/H142,"0")</f>
        <v>11.851851851851851</v>
      </c>
      <c r="Y143" s="384">
        <f>IFERROR(Y138/H138,"0")+IFERROR(Y139/H139,"0")+IFERROR(Y140/H140,"0")+IFERROR(Y141/H141,"0")+IFERROR(Y142/H142,"0")</f>
        <v>12.000000000000002</v>
      </c>
      <c r="Z143" s="384">
        <f>IFERROR(IF(Z138="",0,Z138),"0")+IFERROR(IF(Z139="",0,Z139),"0")+IFERROR(IF(Z140="",0,Z140),"0")+IFERROR(IF(Z141="",0,Z141),"0")+IFERROR(IF(Z142="",0,Z142),"0")</f>
        <v>9.0359999999999996E-2</v>
      </c>
      <c r="AA143" s="385"/>
      <c r="AB143" s="385"/>
      <c r="AC143" s="385"/>
    </row>
    <row r="144" spans="1:68" x14ac:dyDescent="0.2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403"/>
      <c r="P144" s="397" t="s">
        <v>69</v>
      </c>
      <c r="Q144" s="398"/>
      <c r="R144" s="398"/>
      <c r="S144" s="398"/>
      <c r="T144" s="398"/>
      <c r="U144" s="398"/>
      <c r="V144" s="399"/>
      <c r="W144" s="37" t="s">
        <v>68</v>
      </c>
      <c r="X144" s="384">
        <f>IFERROR(SUM(X138:X142),"0")</f>
        <v>32</v>
      </c>
      <c r="Y144" s="384">
        <f>IFERROR(SUM(Y138:Y142),"0")</f>
        <v>32.400000000000006</v>
      </c>
      <c r="Z144" s="37"/>
      <c r="AA144" s="385"/>
      <c r="AB144" s="385"/>
      <c r="AC144" s="385"/>
    </row>
    <row r="145" spans="1:68" ht="27.75" hidden="1" customHeight="1" x14ac:dyDescent="0.2">
      <c r="A145" s="460" t="s">
        <v>257</v>
      </c>
      <c r="B145" s="461"/>
      <c r="C145" s="461"/>
      <c r="D145" s="461"/>
      <c r="E145" s="461"/>
      <c r="F145" s="461"/>
      <c r="G145" s="461"/>
      <c r="H145" s="461"/>
      <c r="I145" s="461"/>
      <c r="J145" s="461"/>
      <c r="K145" s="461"/>
      <c r="L145" s="461"/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48"/>
      <c r="AB145" s="48"/>
      <c r="AC145" s="48"/>
    </row>
    <row r="146" spans="1:68" ht="16.5" hidden="1" customHeight="1" x14ac:dyDescent="0.25">
      <c r="A146" s="415" t="s">
        <v>258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389"/>
      <c r="Z146" s="389"/>
      <c r="AA146" s="376"/>
      <c r="AB146" s="376"/>
      <c r="AC146" s="376"/>
    </row>
    <row r="147" spans="1:68" ht="14.25" hidden="1" customHeight="1" x14ac:dyDescent="0.25">
      <c r="A147" s="388" t="s">
        <v>112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375"/>
      <c r="AB147" s="375"/>
      <c r="AC147" s="375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1"/>
      <c r="R148" s="391"/>
      <c r="S148" s="391"/>
      <c r="T148" s="392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1"/>
      <c r="R149" s="391"/>
      <c r="S149" s="391"/>
      <c r="T149" s="392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39" t="s">
        <v>266</v>
      </c>
      <c r="Q150" s="391"/>
      <c r="R150" s="391"/>
      <c r="S150" s="391"/>
      <c r="T150" s="392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60" t="s">
        <v>269</v>
      </c>
      <c r="Q151" s="391"/>
      <c r="R151" s="391"/>
      <c r="S151" s="391"/>
      <c r="T151" s="392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403"/>
      <c r="P152" s="397" t="s">
        <v>69</v>
      </c>
      <c r="Q152" s="398"/>
      <c r="R152" s="398"/>
      <c r="S152" s="398"/>
      <c r="T152" s="398"/>
      <c r="U152" s="398"/>
      <c r="V152" s="399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89"/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403"/>
      <c r="P153" s="397" t="s">
        <v>69</v>
      </c>
      <c r="Q153" s="398"/>
      <c r="R153" s="398"/>
      <c r="S153" s="398"/>
      <c r="T153" s="398"/>
      <c r="U153" s="398"/>
      <c r="V153" s="399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5" t="s">
        <v>270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  <c r="X154" s="389"/>
      <c r="Y154" s="389"/>
      <c r="Z154" s="389"/>
      <c r="AA154" s="376"/>
      <c r="AB154" s="376"/>
      <c r="AC154" s="376"/>
    </row>
    <row r="155" spans="1:68" ht="14.25" hidden="1" customHeight="1" x14ac:dyDescent="0.25">
      <c r="A155" s="388" t="s">
        <v>63</v>
      </c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  <c r="X155" s="389"/>
      <c r="Y155" s="389"/>
      <c r="Z155" s="389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1"/>
      <c r="R156" s="391"/>
      <c r="S156" s="391"/>
      <c r="T156" s="392"/>
      <c r="U156" s="34"/>
      <c r="V156" s="34"/>
      <c r="W156" s="35" t="s">
        <v>68</v>
      </c>
      <c r="X156" s="382">
        <v>47</v>
      </c>
      <c r="Y156" s="383">
        <f t="shared" ref="Y156:Y163" si="23">IFERROR(IF(X156="",0,CEILING((X156/$H156),1)*$H156),"")</f>
        <v>50.400000000000006</v>
      </c>
      <c r="Z156" s="36">
        <f>IFERROR(IF(Y156=0,"",ROUNDUP(Y156/H156,0)*0.00753),"")</f>
        <v>9.0359999999999996E-2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49.909523809523812</v>
      </c>
      <c r="BN156" s="64">
        <f t="shared" ref="BN156:BN163" si="25">IFERROR(Y156*I156/H156,"0")</f>
        <v>53.52</v>
      </c>
      <c r="BO156" s="64">
        <f t="shared" ref="BO156:BO163" si="26">IFERROR(1/J156*(X156/H156),"0")</f>
        <v>7.1733821733821729E-2</v>
      </c>
      <c r="BP156" s="64">
        <f t="shared" ref="BP156:BP163" si="27">IFERROR(1/J156*(Y156/H156),"0")</f>
        <v>7.6923076923076927E-2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1"/>
      <c r="R157" s="391"/>
      <c r="S157" s="391"/>
      <c r="T157" s="392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1"/>
      <c r="R158" s="391"/>
      <c r="S158" s="391"/>
      <c r="T158" s="392"/>
      <c r="U158" s="34"/>
      <c r="V158" s="34"/>
      <c r="W158" s="35" t="s">
        <v>68</v>
      </c>
      <c r="X158" s="382">
        <v>31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32.476190476190474</v>
      </c>
      <c r="BN158" s="64">
        <f t="shared" si="25"/>
        <v>35.200000000000003</v>
      </c>
      <c r="BO158" s="64">
        <f t="shared" si="26"/>
        <v>4.7313797313797312E-2</v>
      </c>
      <c r="BP158" s="64">
        <f t="shared" si="27"/>
        <v>5.128205128205128E-2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1"/>
      <c r="R159" s="391"/>
      <c r="S159" s="391"/>
      <c r="T159" s="392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1"/>
      <c r="R160" s="391"/>
      <c r="S160" s="391"/>
      <c r="T160" s="392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1"/>
      <c r="R161" s="391"/>
      <c r="S161" s="391"/>
      <c r="T161" s="392"/>
      <c r="U161" s="34"/>
      <c r="V161" s="34"/>
      <c r="W161" s="35" t="s">
        <v>68</v>
      </c>
      <c r="X161" s="382">
        <v>15</v>
      </c>
      <c r="Y161" s="383">
        <f t="shared" si="23"/>
        <v>16.8</v>
      </c>
      <c r="Z161" s="36">
        <f>IFERROR(IF(Y161=0,"",ROUNDUP(Y161/H161,0)*0.00502),"")</f>
        <v>4.0160000000000001E-2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15.714285714285714</v>
      </c>
      <c r="BN161" s="64">
        <f t="shared" si="25"/>
        <v>17.600000000000001</v>
      </c>
      <c r="BO161" s="64">
        <f t="shared" si="26"/>
        <v>3.0525030525030528E-2</v>
      </c>
      <c r="BP161" s="64">
        <f t="shared" si="27"/>
        <v>3.4188034188034191E-2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1"/>
      <c r="R162" s="391"/>
      <c r="S162" s="391"/>
      <c r="T162" s="392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1"/>
      <c r="R163" s="391"/>
      <c r="S163" s="391"/>
      <c r="T163" s="392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402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403"/>
      <c r="P164" s="397" t="s">
        <v>69</v>
      </c>
      <c r="Q164" s="398"/>
      <c r="R164" s="398"/>
      <c r="S164" s="398"/>
      <c r="T164" s="398"/>
      <c r="U164" s="398"/>
      <c r="V164" s="399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25.714285714285712</v>
      </c>
      <c r="Y164" s="384">
        <f>IFERROR(Y156/H156,"0")+IFERROR(Y157/H157,"0")+IFERROR(Y158/H158,"0")+IFERROR(Y159/H159,"0")+IFERROR(Y160/H160,"0")+IFERROR(Y161/H161,"0")+IFERROR(Y162/H162,"0")+IFERROR(Y163/H163,"0")</f>
        <v>28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0.19076000000000001</v>
      </c>
      <c r="AA164" s="385"/>
      <c r="AB164" s="385"/>
      <c r="AC164" s="385"/>
    </row>
    <row r="165" spans="1:68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403"/>
      <c r="P165" s="397" t="s">
        <v>69</v>
      </c>
      <c r="Q165" s="398"/>
      <c r="R165" s="398"/>
      <c r="S165" s="398"/>
      <c r="T165" s="398"/>
      <c r="U165" s="398"/>
      <c r="V165" s="399"/>
      <c r="W165" s="37" t="s">
        <v>68</v>
      </c>
      <c r="X165" s="384">
        <f>IFERROR(SUM(X156:X163),"0")</f>
        <v>93</v>
      </c>
      <c r="Y165" s="384">
        <f>IFERROR(SUM(Y156:Y163),"0")</f>
        <v>100.8</v>
      </c>
      <c r="Z165" s="37"/>
      <c r="AA165" s="385"/>
      <c r="AB165" s="385"/>
      <c r="AC165" s="385"/>
    </row>
    <row r="166" spans="1:68" ht="16.5" hidden="1" customHeight="1" x14ac:dyDescent="0.25">
      <c r="A166" s="415" t="s">
        <v>287</v>
      </c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76"/>
      <c r="AB166" s="376"/>
      <c r="AC166" s="376"/>
    </row>
    <row r="167" spans="1:68" ht="14.25" hidden="1" customHeight="1" x14ac:dyDescent="0.25">
      <c r="A167" s="388" t="s">
        <v>112</v>
      </c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75"/>
      <c r="AB167" s="375"/>
      <c r="AC167" s="375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1"/>
      <c r="R168" s="391"/>
      <c r="S168" s="391"/>
      <c r="T168" s="392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1"/>
      <c r="R169" s="391"/>
      <c r="S169" s="391"/>
      <c r="T169" s="392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2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403"/>
      <c r="P170" s="397" t="s">
        <v>69</v>
      </c>
      <c r="Q170" s="398"/>
      <c r="R170" s="398"/>
      <c r="S170" s="398"/>
      <c r="T170" s="398"/>
      <c r="U170" s="398"/>
      <c r="V170" s="399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403"/>
      <c r="P171" s="397" t="s">
        <v>69</v>
      </c>
      <c r="Q171" s="398"/>
      <c r="R171" s="398"/>
      <c r="S171" s="398"/>
      <c r="T171" s="398"/>
      <c r="U171" s="398"/>
      <c r="V171" s="399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388" t="s">
        <v>104</v>
      </c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  <c r="X172" s="389"/>
      <c r="Y172" s="389"/>
      <c r="Z172" s="389"/>
      <c r="AA172" s="375"/>
      <c r="AB172" s="375"/>
      <c r="AC172" s="375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1"/>
      <c r="R173" s="391"/>
      <c r="S173" s="391"/>
      <c r="T173" s="392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1"/>
      <c r="R174" s="391"/>
      <c r="S174" s="391"/>
      <c r="T174" s="392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2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89"/>
      <c r="O175" s="403"/>
      <c r="P175" s="397" t="s">
        <v>69</v>
      </c>
      <c r="Q175" s="398"/>
      <c r="R175" s="398"/>
      <c r="S175" s="398"/>
      <c r="T175" s="398"/>
      <c r="U175" s="398"/>
      <c r="V175" s="399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403"/>
      <c r="P176" s="397" t="s">
        <v>69</v>
      </c>
      <c r="Q176" s="398"/>
      <c r="R176" s="398"/>
      <c r="S176" s="398"/>
      <c r="T176" s="398"/>
      <c r="U176" s="398"/>
      <c r="V176" s="399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88" t="s">
        <v>63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375"/>
      <c r="AB177" s="375"/>
      <c r="AC177" s="375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1"/>
      <c r="R178" s="391"/>
      <c r="S178" s="391"/>
      <c r="T178" s="392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1"/>
      <c r="R179" s="391"/>
      <c r="S179" s="391"/>
      <c r="T179" s="392"/>
      <c r="U179" s="34"/>
      <c r="V179" s="34"/>
      <c r="W179" s="35" t="s">
        <v>68</v>
      </c>
      <c r="X179" s="382">
        <v>56</v>
      </c>
      <c r="Y179" s="383">
        <f t="shared" si="28"/>
        <v>59.400000000000006</v>
      </c>
      <c r="Z179" s="36">
        <f>IFERROR(IF(Y179=0,"",ROUNDUP(Y179/H179,0)*0.00937),"")</f>
        <v>0.10306999999999999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58.177777777777777</v>
      </c>
      <c r="BN179" s="64">
        <f t="shared" si="30"/>
        <v>61.71</v>
      </c>
      <c r="BO179" s="64">
        <f t="shared" si="31"/>
        <v>8.6419753086419748E-2</v>
      </c>
      <c r="BP179" s="64">
        <f t="shared" si="32"/>
        <v>9.166666666666666E-2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1"/>
      <c r="R180" s="391"/>
      <c r="S180" s="391"/>
      <c r="T180" s="392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1"/>
      <c r="R181" s="391"/>
      <c r="S181" s="391"/>
      <c r="T181" s="392"/>
      <c r="U181" s="34"/>
      <c r="V181" s="34"/>
      <c r="W181" s="35" t="s">
        <v>68</v>
      </c>
      <c r="X181" s="382">
        <v>62</v>
      </c>
      <c r="Y181" s="383">
        <f t="shared" si="28"/>
        <v>64.800000000000011</v>
      </c>
      <c r="Z181" s="36">
        <f>IFERROR(IF(Y181=0,"",ROUNDUP(Y181/H181,0)*0.00937),"")</f>
        <v>0.11244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64.411111111111111</v>
      </c>
      <c r="BN181" s="64">
        <f t="shared" si="30"/>
        <v>67.320000000000007</v>
      </c>
      <c r="BO181" s="64">
        <f t="shared" si="31"/>
        <v>9.5679012345679007E-2</v>
      </c>
      <c r="BP181" s="64">
        <f t="shared" si="32"/>
        <v>0.10000000000000002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1"/>
      <c r="R183" s="391"/>
      <c r="S183" s="391"/>
      <c r="T183" s="392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1"/>
      <c r="R184" s="391"/>
      <c r="S184" s="391"/>
      <c r="T184" s="392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1"/>
      <c r="R185" s="391"/>
      <c r="S185" s="391"/>
      <c r="T185" s="392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402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89"/>
      <c r="N186" s="389"/>
      <c r="O186" s="403"/>
      <c r="P186" s="397" t="s">
        <v>69</v>
      </c>
      <c r="Q186" s="398"/>
      <c r="R186" s="398"/>
      <c r="S186" s="398"/>
      <c r="T186" s="398"/>
      <c r="U186" s="398"/>
      <c r="V186" s="399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21.851851851851851</v>
      </c>
      <c r="Y186" s="384">
        <f>IFERROR(Y178/H178,"0")+IFERROR(Y179/H179,"0")+IFERROR(Y180/H180,"0")+IFERROR(Y181/H181,"0")+IFERROR(Y182/H182,"0")+IFERROR(Y183/H183,"0")+IFERROR(Y184/H184,"0")+IFERROR(Y185/H185,"0")</f>
        <v>23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0.21550999999999998</v>
      </c>
      <c r="AA186" s="385"/>
      <c r="AB186" s="385"/>
      <c r="AC186" s="385"/>
    </row>
    <row r="187" spans="1:68" x14ac:dyDescent="0.2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  <c r="N187" s="389"/>
      <c r="O187" s="403"/>
      <c r="P187" s="397" t="s">
        <v>69</v>
      </c>
      <c r="Q187" s="398"/>
      <c r="R187" s="398"/>
      <c r="S187" s="398"/>
      <c r="T187" s="398"/>
      <c r="U187" s="398"/>
      <c r="V187" s="399"/>
      <c r="W187" s="37" t="s">
        <v>68</v>
      </c>
      <c r="X187" s="384">
        <f>IFERROR(SUM(X178:X185),"0")</f>
        <v>118</v>
      </c>
      <c r="Y187" s="384">
        <f>IFERROR(SUM(Y178:Y185),"0")</f>
        <v>124.20000000000002</v>
      </c>
      <c r="Z187" s="37"/>
      <c r="AA187" s="385"/>
      <c r="AB187" s="385"/>
      <c r="AC187" s="385"/>
    </row>
    <row r="188" spans="1:68" ht="14.25" hidden="1" customHeight="1" x14ac:dyDescent="0.25">
      <c r="A188" s="388" t="s">
        <v>71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75"/>
      <c r="AB188" s="375"/>
      <c r="AC188" s="375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1"/>
      <c r="R189" s="391"/>
      <c r="S189" s="391"/>
      <c r="T189" s="392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17" t="s">
        <v>318</v>
      </c>
      <c r="Q191" s="391"/>
      <c r="R191" s="391"/>
      <c r="S191" s="391"/>
      <c r="T191" s="392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1"/>
      <c r="R192" s="391"/>
      <c r="S192" s="391"/>
      <c r="T192" s="392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72" t="s">
        <v>323</v>
      </c>
      <c r="Q193" s="391"/>
      <c r="R193" s="391"/>
      <c r="S193" s="391"/>
      <c r="T193" s="392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1"/>
      <c r="R194" s="391"/>
      <c r="S194" s="391"/>
      <c r="T194" s="392"/>
      <c r="U194" s="34"/>
      <c r="V194" s="34"/>
      <c r="W194" s="35" t="s">
        <v>68</v>
      </c>
      <c r="X194" s="382">
        <v>44</v>
      </c>
      <c r="Y194" s="383">
        <f t="shared" si="33"/>
        <v>45.6</v>
      </c>
      <c r="Z194" s="36">
        <f>IFERROR(IF(Y194=0,"",ROUNDUP(Y194/H194,0)*0.00753),"")</f>
        <v>0.14307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48.986666666666672</v>
      </c>
      <c r="BN194" s="64">
        <f t="shared" si="35"/>
        <v>50.768000000000008</v>
      </c>
      <c r="BO194" s="64">
        <f t="shared" si="36"/>
        <v>0.11752136752136753</v>
      </c>
      <c r="BP194" s="64">
        <f t="shared" si="37"/>
        <v>0.12179487179487179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2">
        <v>118</v>
      </c>
      <c r="Y198" s="383">
        <f t="shared" si="33"/>
        <v>120</v>
      </c>
      <c r="Z198" s="36">
        <f t="shared" ref="Z198:Z204" si="38">IFERROR(IF(Y198=0,"",ROUNDUP(Y198/H198,0)*0.00753),"")</f>
        <v>0.3765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132.25833333333335</v>
      </c>
      <c r="BN198" s="64">
        <f t="shared" si="35"/>
        <v>134.5</v>
      </c>
      <c r="BO198" s="64">
        <f t="shared" si="36"/>
        <v>0.31517094017094022</v>
      </c>
      <c r="BP198" s="64">
        <f t="shared" si="37"/>
        <v>0.32051282051282048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3" t="s">
        <v>336</v>
      </c>
      <c r="Q199" s="391"/>
      <c r="R199" s="391"/>
      <c r="S199" s="391"/>
      <c r="T199" s="392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49" t="s">
        <v>339</v>
      </c>
      <c r="Q200" s="391"/>
      <c r="R200" s="391"/>
      <c r="S200" s="391"/>
      <c r="T200" s="392"/>
      <c r="U200" s="34"/>
      <c r="V200" s="34"/>
      <c r="W200" s="35" t="s">
        <v>68</v>
      </c>
      <c r="X200" s="382">
        <v>112</v>
      </c>
      <c r="Y200" s="383">
        <f t="shared" si="33"/>
        <v>112.8</v>
      </c>
      <c r="Z200" s="36">
        <f t="shared" si="38"/>
        <v>0.35391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124.69333333333334</v>
      </c>
      <c r="BN200" s="64">
        <f t="shared" si="35"/>
        <v>125.58400000000002</v>
      </c>
      <c r="BO200" s="64">
        <f t="shared" si="36"/>
        <v>0.29914529914529919</v>
      </c>
      <c r="BP200" s="64">
        <f t="shared" si="37"/>
        <v>0.30128205128205127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12" t="s">
        <v>342</v>
      </c>
      <c r="Q201" s="391"/>
      <c r="R201" s="391"/>
      <c r="S201" s="391"/>
      <c r="T201" s="392"/>
      <c r="U201" s="34"/>
      <c r="V201" s="34"/>
      <c r="W201" s="35" t="s">
        <v>68</v>
      </c>
      <c r="X201" s="382">
        <v>95</v>
      </c>
      <c r="Y201" s="383">
        <f t="shared" si="33"/>
        <v>96</v>
      </c>
      <c r="Z201" s="36">
        <f t="shared" si="38"/>
        <v>0.30120000000000002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105.76666666666667</v>
      </c>
      <c r="BN201" s="64">
        <f t="shared" si="35"/>
        <v>106.88000000000001</v>
      </c>
      <c r="BO201" s="64">
        <f t="shared" si="36"/>
        <v>0.25373931623931623</v>
      </c>
      <c r="BP201" s="64">
        <f t="shared" si="37"/>
        <v>0.25641025641025639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1" t="s">
        <v>345</v>
      </c>
      <c r="Q202" s="391"/>
      <c r="R202" s="391"/>
      <c r="S202" s="391"/>
      <c r="T202" s="392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0" t="s">
        <v>348</v>
      </c>
      <c r="Q203" s="391"/>
      <c r="R203" s="391"/>
      <c r="S203" s="391"/>
      <c r="T203" s="392"/>
      <c r="U203" s="34"/>
      <c r="V203" s="34"/>
      <c r="W203" s="35" t="s">
        <v>68</v>
      </c>
      <c r="X203" s="382">
        <v>105</v>
      </c>
      <c r="Y203" s="383">
        <f t="shared" si="33"/>
        <v>105.6</v>
      </c>
      <c r="Z203" s="36">
        <f t="shared" si="38"/>
        <v>0.33132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116.9</v>
      </c>
      <c r="BN203" s="64">
        <f t="shared" si="35"/>
        <v>117.56800000000001</v>
      </c>
      <c r="BO203" s="64">
        <f t="shared" si="36"/>
        <v>0.28044871794871795</v>
      </c>
      <c r="BP203" s="64">
        <f t="shared" si="37"/>
        <v>0.28205128205128205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82">
        <v>49</v>
      </c>
      <c r="Y204" s="383">
        <f t="shared" si="33"/>
        <v>50.4</v>
      </c>
      <c r="Z204" s="36">
        <f t="shared" si="38"/>
        <v>0.15812999999999999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54.675833333333337</v>
      </c>
      <c r="BN204" s="64">
        <f t="shared" si="35"/>
        <v>56.237999999999992</v>
      </c>
      <c r="BO204" s="64">
        <f t="shared" si="36"/>
        <v>0.13087606837606838</v>
      </c>
      <c r="BP204" s="64">
        <f t="shared" si="37"/>
        <v>0.13461538461538461</v>
      </c>
    </row>
    <row r="205" spans="1:68" x14ac:dyDescent="0.2">
      <c r="A205" s="402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89"/>
      <c r="O205" s="403"/>
      <c r="P205" s="397" t="s">
        <v>69</v>
      </c>
      <c r="Q205" s="398"/>
      <c r="R205" s="398"/>
      <c r="S205" s="398"/>
      <c r="T205" s="398"/>
      <c r="U205" s="398"/>
      <c r="V205" s="399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217.91666666666666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221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1.6641300000000001</v>
      </c>
      <c r="AA205" s="385"/>
      <c r="AB205" s="385"/>
      <c r="AC205" s="385"/>
    </row>
    <row r="206" spans="1:68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89"/>
      <c r="O206" s="403"/>
      <c r="P206" s="397" t="s">
        <v>69</v>
      </c>
      <c r="Q206" s="398"/>
      <c r="R206" s="398"/>
      <c r="S206" s="398"/>
      <c r="T206" s="398"/>
      <c r="U206" s="398"/>
      <c r="V206" s="399"/>
      <c r="W206" s="37" t="s">
        <v>68</v>
      </c>
      <c r="X206" s="384">
        <f>IFERROR(SUM(X189:X204),"0")</f>
        <v>523</v>
      </c>
      <c r="Y206" s="384">
        <f>IFERROR(SUM(Y189:Y204),"0")</f>
        <v>530.4</v>
      </c>
      <c r="Z206" s="37"/>
      <c r="AA206" s="385"/>
      <c r="AB206" s="385"/>
      <c r="AC206" s="385"/>
    </row>
    <row r="207" spans="1:68" ht="14.25" hidden="1" customHeight="1" x14ac:dyDescent="0.25">
      <c r="A207" s="388" t="s">
        <v>237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75"/>
      <c r="AB207" s="375"/>
      <c r="AC207" s="375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1" t="s">
        <v>354</v>
      </c>
      <c r="Q209" s="391"/>
      <c r="R209" s="391"/>
      <c r="S209" s="391"/>
      <c r="T209" s="392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4" t="s">
        <v>359</v>
      </c>
      <c r="Q211" s="391"/>
      <c r="R211" s="391"/>
      <c r="S211" s="391"/>
      <c r="T211" s="392"/>
      <c r="U211" s="34"/>
      <c r="V211" s="34"/>
      <c r="W211" s="35" t="s">
        <v>68</v>
      </c>
      <c r="X211" s="382">
        <v>29</v>
      </c>
      <c r="Y211" s="383">
        <f>IFERROR(IF(X211="",0,CEILING((X211/$H211),1)*$H211),"")</f>
        <v>31.2</v>
      </c>
      <c r="Z211" s="36">
        <f>IFERROR(IF(Y211=0,"",ROUNDUP(Y211/H211,0)*0.00753),"")</f>
        <v>9.7890000000000005E-2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32.286666666666669</v>
      </c>
      <c r="BN211" s="64">
        <f>IFERROR(Y211*I211/H211,"0")</f>
        <v>34.736000000000004</v>
      </c>
      <c r="BO211" s="64">
        <f>IFERROR(1/J211*(X211/H211),"0")</f>
        <v>7.745726495726496E-2</v>
      </c>
      <c r="BP211" s="64">
        <f>IFERROR(1/J211*(Y211/H211),"0")</f>
        <v>8.3333333333333329E-2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6" t="s">
        <v>362</v>
      </c>
      <c r="Q212" s="391"/>
      <c r="R212" s="391"/>
      <c r="S212" s="391"/>
      <c r="T212" s="392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402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403"/>
      <c r="P213" s="397" t="s">
        <v>69</v>
      </c>
      <c r="Q213" s="398"/>
      <c r="R213" s="398"/>
      <c r="S213" s="398"/>
      <c r="T213" s="398"/>
      <c r="U213" s="398"/>
      <c r="V213" s="399"/>
      <c r="W213" s="37" t="s">
        <v>70</v>
      </c>
      <c r="X213" s="384">
        <f>IFERROR(X208/H208,"0")+IFERROR(X209/H209,"0")+IFERROR(X210/H210,"0")+IFERROR(X211/H211,"0")+IFERROR(X212/H212,"0")</f>
        <v>12.083333333333334</v>
      </c>
      <c r="Y213" s="384">
        <f>IFERROR(Y208/H208,"0")+IFERROR(Y209/H209,"0")+IFERROR(Y210/H210,"0")+IFERROR(Y211/H211,"0")+IFERROR(Y212/H212,"0")</f>
        <v>13</v>
      </c>
      <c r="Z213" s="384">
        <f>IFERROR(IF(Z208="",0,Z208),"0")+IFERROR(IF(Z209="",0,Z209),"0")+IFERROR(IF(Z210="",0,Z210),"0")+IFERROR(IF(Z211="",0,Z211),"0")+IFERROR(IF(Z212="",0,Z212),"0")</f>
        <v>9.7890000000000005E-2</v>
      </c>
      <c r="AA213" s="385"/>
      <c r="AB213" s="385"/>
      <c r="AC213" s="385"/>
    </row>
    <row r="214" spans="1:68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403"/>
      <c r="P214" s="397" t="s">
        <v>69</v>
      </c>
      <c r="Q214" s="398"/>
      <c r="R214" s="398"/>
      <c r="S214" s="398"/>
      <c r="T214" s="398"/>
      <c r="U214" s="398"/>
      <c r="V214" s="399"/>
      <c r="W214" s="37" t="s">
        <v>68</v>
      </c>
      <c r="X214" s="384">
        <f>IFERROR(SUM(X208:X212),"0")</f>
        <v>29</v>
      </c>
      <c r="Y214" s="384">
        <f>IFERROR(SUM(Y208:Y212),"0")</f>
        <v>31.2</v>
      </c>
      <c r="Z214" s="37"/>
      <c r="AA214" s="385"/>
      <c r="AB214" s="385"/>
      <c r="AC214" s="385"/>
    </row>
    <row r="215" spans="1:68" ht="16.5" hidden="1" customHeight="1" x14ac:dyDescent="0.25">
      <c r="A215" s="415" t="s">
        <v>363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389"/>
      <c r="Z215" s="389"/>
      <c r="AA215" s="376"/>
      <c r="AB215" s="376"/>
      <c r="AC215" s="376"/>
    </row>
    <row r="216" spans="1:68" ht="14.25" hidden="1" customHeight="1" x14ac:dyDescent="0.25">
      <c r="A216" s="388" t="s">
        <v>112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75"/>
      <c r="AB216" s="375"/>
      <c r="AC216" s="375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51" t="s">
        <v>367</v>
      </c>
      <c r="Q218" s="391"/>
      <c r="R218" s="391"/>
      <c r="S218" s="391"/>
      <c r="T218" s="392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40" t="s">
        <v>373</v>
      </c>
      <c r="Q221" s="391"/>
      <c r="R221" s="391"/>
      <c r="S221" s="391"/>
      <c r="T221" s="392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2">
        <v>4</v>
      </c>
      <c r="Y224" s="383">
        <f t="shared" si="39"/>
        <v>4</v>
      </c>
      <c r="Z224" s="36">
        <f>IFERROR(IF(Y224=0,"",ROUNDUP(Y224/H224,0)*0.00937),"")</f>
        <v>9.3699999999999999E-3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4.24</v>
      </c>
      <c r="BN224" s="64">
        <f t="shared" si="41"/>
        <v>4.24</v>
      </c>
      <c r="BO224" s="64">
        <f t="shared" si="42"/>
        <v>8.3333333333333332E-3</v>
      </c>
      <c r="BP224" s="64">
        <f t="shared" si="43"/>
        <v>8.3333333333333332E-3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402"/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403"/>
      <c r="P226" s="397" t="s">
        <v>69</v>
      </c>
      <c r="Q226" s="398"/>
      <c r="R226" s="398"/>
      <c r="S226" s="398"/>
      <c r="T226" s="398"/>
      <c r="U226" s="398"/>
      <c r="V226" s="399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1</v>
      </c>
      <c r="Y226" s="384">
        <f>IFERROR(Y217/H217,"0")+IFERROR(Y218/H218,"0")+IFERROR(Y219/H219,"0")+IFERROR(Y220/H220,"0")+IFERROR(Y221/H221,"0")+IFERROR(Y222/H222,"0")+IFERROR(Y223/H223,"0")+IFERROR(Y224/H224,"0")+IFERROR(Y225/H225,"0")</f>
        <v>1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9.3699999999999999E-3</v>
      </c>
      <c r="AA226" s="385"/>
      <c r="AB226" s="385"/>
      <c r="AC226" s="385"/>
    </row>
    <row r="227" spans="1:68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403"/>
      <c r="P227" s="397" t="s">
        <v>69</v>
      </c>
      <c r="Q227" s="398"/>
      <c r="R227" s="398"/>
      <c r="S227" s="398"/>
      <c r="T227" s="398"/>
      <c r="U227" s="398"/>
      <c r="V227" s="399"/>
      <c r="W227" s="37" t="s">
        <v>68</v>
      </c>
      <c r="X227" s="384">
        <f>IFERROR(SUM(X217:X225),"0")</f>
        <v>4</v>
      </c>
      <c r="Y227" s="384">
        <f>IFERROR(SUM(Y217:Y225),"0")</f>
        <v>4</v>
      </c>
      <c r="Z227" s="37"/>
      <c r="AA227" s="385"/>
      <c r="AB227" s="385"/>
      <c r="AC227" s="385"/>
    </row>
    <row r="228" spans="1:68" ht="14.25" hidden="1" customHeight="1" x14ac:dyDescent="0.25">
      <c r="A228" s="388" t="s">
        <v>63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389"/>
      <c r="Z228" s="389"/>
      <c r="AA228" s="375"/>
      <c r="AB228" s="375"/>
      <c r="AC228" s="375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1"/>
      <c r="R229" s="391"/>
      <c r="S229" s="391"/>
      <c r="T229" s="392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402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403"/>
      <c r="P231" s="397" t="s">
        <v>69</v>
      </c>
      <c r="Q231" s="398"/>
      <c r="R231" s="398"/>
      <c r="S231" s="398"/>
      <c r="T231" s="398"/>
      <c r="U231" s="398"/>
      <c r="V231" s="399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89"/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403"/>
      <c r="P232" s="397" t="s">
        <v>69</v>
      </c>
      <c r="Q232" s="398"/>
      <c r="R232" s="398"/>
      <c r="S232" s="398"/>
      <c r="T232" s="398"/>
      <c r="U232" s="398"/>
      <c r="V232" s="399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15" t="s">
        <v>386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376"/>
      <c r="AB233" s="376"/>
      <c r="AC233" s="376"/>
    </row>
    <row r="234" spans="1:68" ht="14.25" hidden="1" customHeight="1" x14ac:dyDescent="0.25">
      <c r="A234" s="388" t="s">
        <v>112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375"/>
      <c r="AB234" s="375"/>
      <c r="AC234" s="375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32" t="s">
        <v>390</v>
      </c>
      <c r="Q236" s="391"/>
      <c r="R236" s="391"/>
      <c r="S236" s="391"/>
      <c r="T236" s="392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5" t="s">
        <v>399</v>
      </c>
      <c r="Q240" s="391"/>
      <c r="R240" s="391"/>
      <c r="S240" s="391"/>
      <c r="T240" s="392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402"/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403"/>
      <c r="P243" s="397" t="s">
        <v>69</v>
      </c>
      <c r="Q243" s="398"/>
      <c r="R243" s="398"/>
      <c r="S243" s="398"/>
      <c r="T243" s="398"/>
      <c r="U243" s="398"/>
      <c r="V243" s="399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89"/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403"/>
      <c r="P244" s="397" t="s">
        <v>69</v>
      </c>
      <c r="Q244" s="398"/>
      <c r="R244" s="398"/>
      <c r="S244" s="398"/>
      <c r="T244" s="398"/>
      <c r="U244" s="398"/>
      <c r="V244" s="399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15" t="s">
        <v>404</v>
      </c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  <c r="X245" s="389"/>
      <c r="Y245" s="389"/>
      <c r="Z245" s="389"/>
      <c r="AA245" s="376"/>
      <c r="AB245" s="376"/>
      <c r="AC245" s="376"/>
    </row>
    <row r="246" spans="1:68" ht="14.25" hidden="1" customHeight="1" x14ac:dyDescent="0.25">
      <c r="A246" s="388" t="s">
        <v>112</v>
      </c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  <c r="X246" s="389"/>
      <c r="Y246" s="389"/>
      <c r="Z246" s="389"/>
      <c r="AA246" s="375"/>
      <c r="AB246" s="375"/>
      <c r="AC246" s="375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5" t="s">
        <v>407</v>
      </c>
      <c r="Q247" s="391"/>
      <c r="R247" s="391"/>
      <c r="S247" s="391"/>
      <c r="T247" s="392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4" t="s">
        <v>410</v>
      </c>
      <c r="Q248" s="391"/>
      <c r="R248" s="391"/>
      <c r="S248" s="391"/>
      <c r="T248" s="392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394" t="s">
        <v>413</v>
      </c>
      <c r="Q249" s="391"/>
      <c r="R249" s="391"/>
      <c r="S249" s="391"/>
      <c r="T249" s="392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9" t="s">
        <v>416</v>
      </c>
      <c r="Q250" s="391"/>
      <c r="R250" s="391"/>
      <c r="S250" s="391"/>
      <c r="T250" s="392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1"/>
      <c r="R251" s="391"/>
      <c r="S251" s="391"/>
      <c r="T251" s="392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402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403"/>
      <c r="P252" s="397" t="s">
        <v>69</v>
      </c>
      <c r="Q252" s="398"/>
      <c r="R252" s="398"/>
      <c r="S252" s="398"/>
      <c r="T252" s="398"/>
      <c r="U252" s="398"/>
      <c r="V252" s="399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403"/>
      <c r="P253" s="397" t="s">
        <v>69</v>
      </c>
      <c r="Q253" s="398"/>
      <c r="R253" s="398"/>
      <c r="S253" s="398"/>
      <c r="T253" s="398"/>
      <c r="U253" s="398"/>
      <c r="V253" s="399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5" t="s">
        <v>420</v>
      </c>
      <c r="B254" s="389"/>
      <c r="C254" s="389"/>
      <c r="D254" s="389"/>
      <c r="E254" s="389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  <c r="X254" s="389"/>
      <c r="Y254" s="389"/>
      <c r="Z254" s="389"/>
      <c r="AA254" s="376"/>
      <c r="AB254" s="376"/>
      <c r="AC254" s="376"/>
    </row>
    <row r="255" spans="1:68" ht="14.25" hidden="1" customHeight="1" x14ac:dyDescent="0.25">
      <c r="A255" s="388" t="s">
        <v>112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375"/>
      <c r="AB255" s="375"/>
      <c r="AC255" s="375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1"/>
      <c r="R256" s="391"/>
      <c r="S256" s="391"/>
      <c r="T256" s="392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8" t="s">
        <v>426</v>
      </c>
      <c r="Q257" s="391"/>
      <c r="R257" s="391"/>
      <c r="S257" s="391"/>
      <c r="T257" s="392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06" t="s">
        <v>429</v>
      </c>
      <c r="Q258" s="391"/>
      <c r="R258" s="391"/>
      <c r="S258" s="391"/>
      <c r="T258" s="392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3" t="s">
        <v>432</v>
      </c>
      <c r="Q259" s="391"/>
      <c r="R259" s="391"/>
      <c r="S259" s="391"/>
      <c r="T259" s="392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5" t="s">
        <v>435</v>
      </c>
      <c r="Q260" s="391"/>
      <c r="R260" s="391"/>
      <c r="S260" s="391"/>
      <c r="T260" s="392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1"/>
      <c r="R262" s="391"/>
      <c r="S262" s="391"/>
      <c r="T262" s="392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402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403"/>
      <c r="P263" s="397" t="s">
        <v>69</v>
      </c>
      <c r="Q263" s="398"/>
      <c r="R263" s="398"/>
      <c r="S263" s="398"/>
      <c r="T263" s="398"/>
      <c r="U263" s="398"/>
      <c r="V263" s="399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403"/>
      <c r="P264" s="397" t="s">
        <v>69</v>
      </c>
      <c r="Q264" s="398"/>
      <c r="R264" s="398"/>
      <c r="S264" s="398"/>
      <c r="T264" s="398"/>
      <c r="U264" s="398"/>
      <c r="V264" s="399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388" t="s">
        <v>63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1"/>
      <c r="R266" s="391"/>
      <c r="S266" s="391"/>
      <c r="T266" s="392"/>
      <c r="U266" s="34"/>
      <c r="V266" s="34"/>
      <c r="W266" s="35" t="s">
        <v>68</v>
      </c>
      <c r="X266" s="382">
        <v>5</v>
      </c>
      <c r="Y266" s="383">
        <f>IFERROR(IF(X266="",0,CEILING((X266/$H266),1)*$H266),"")</f>
        <v>8.4</v>
      </c>
      <c r="Z266" s="36">
        <f>IFERROR(IF(Y266=0,"",ROUNDUP(Y266/H266,0)*0.00753),"")</f>
        <v>1.506E-2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5.3095238095238093</v>
      </c>
      <c r="BN266" s="64">
        <f>IFERROR(Y266*I266/H266,"0")</f>
        <v>8.92</v>
      </c>
      <c r="BO266" s="64">
        <f>IFERROR(1/J266*(X266/H266),"0")</f>
        <v>7.631257631257631E-3</v>
      </c>
      <c r="BP266" s="64">
        <f>IFERROR(1/J266*(Y266/H266),"0")</f>
        <v>1.282051282051282E-2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1"/>
      <c r="R267" s="391"/>
      <c r="S267" s="391"/>
      <c r="T267" s="392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1"/>
      <c r="R268" s="391"/>
      <c r="S268" s="391"/>
      <c r="T268" s="392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402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403"/>
      <c r="P269" s="397" t="s">
        <v>69</v>
      </c>
      <c r="Q269" s="398"/>
      <c r="R269" s="398"/>
      <c r="S269" s="398"/>
      <c r="T269" s="398"/>
      <c r="U269" s="398"/>
      <c r="V269" s="399"/>
      <c r="W269" s="37" t="s">
        <v>70</v>
      </c>
      <c r="X269" s="384">
        <f>IFERROR(X266/H266,"0")+IFERROR(X267/H267,"0")+IFERROR(X268/H268,"0")</f>
        <v>1.1904761904761905</v>
      </c>
      <c r="Y269" s="384">
        <f>IFERROR(Y266/H266,"0")+IFERROR(Y267/H267,"0")+IFERROR(Y268/H268,"0")</f>
        <v>2</v>
      </c>
      <c r="Z269" s="384">
        <f>IFERROR(IF(Z266="",0,Z266),"0")+IFERROR(IF(Z267="",0,Z267),"0")+IFERROR(IF(Z268="",0,Z268),"0")</f>
        <v>1.506E-2</v>
      </c>
      <c r="AA269" s="385"/>
      <c r="AB269" s="385"/>
      <c r="AC269" s="385"/>
    </row>
    <row r="270" spans="1:68" x14ac:dyDescent="0.2">
      <c r="A270" s="389"/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403"/>
      <c r="P270" s="397" t="s">
        <v>69</v>
      </c>
      <c r="Q270" s="398"/>
      <c r="R270" s="398"/>
      <c r="S270" s="398"/>
      <c r="T270" s="398"/>
      <c r="U270" s="398"/>
      <c r="V270" s="399"/>
      <c r="W270" s="37" t="s">
        <v>68</v>
      </c>
      <c r="X270" s="384">
        <f>IFERROR(SUM(X266:X268),"0")</f>
        <v>5</v>
      </c>
      <c r="Y270" s="384">
        <f>IFERROR(SUM(Y266:Y268),"0")</f>
        <v>8.4</v>
      </c>
      <c r="Z270" s="37"/>
      <c r="AA270" s="385"/>
      <c r="AB270" s="385"/>
      <c r="AC270" s="385"/>
    </row>
    <row r="271" spans="1:68" ht="14.25" hidden="1" customHeight="1" x14ac:dyDescent="0.25">
      <c r="A271" s="388" t="s">
        <v>71</v>
      </c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375"/>
      <c r="AB271" s="375"/>
      <c r="AC271" s="375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1"/>
      <c r="R272" s="391"/>
      <c r="S272" s="391"/>
      <c r="T272" s="392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1"/>
      <c r="R273" s="391"/>
      <c r="S273" s="391"/>
      <c r="T273" s="392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1"/>
      <c r="R274" s="391"/>
      <c r="S274" s="391"/>
      <c r="T274" s="392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1"/>
      <c r="R278" s="391"/>
      <c r="S278" s="391"/>
      <c r="T278" s="392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402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403"/>
      <c r="P279" s="397" t="s">
        <v>69</v>
      </c>
      <c r="Q279" s="398"/>
      <c r="R279" s="398"/>
      <c r="S279" s="398"/>
      <c r="T279" s="398"/>
      <c r="U279" s="398"/>
      <c r="V279" s="399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403"/>
      <c r="P280" s="397" t="s">
        <v>69</v>
      </c>
      <c r="Q280" s="398"/>
      <c r="R280" s="398"/>
      <c r="S280" s="398"/>
      <c r="T280" s="398"/>
      <c r="U280" s="398"/>
      <c r="V280" s="399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388" t="s">
        <v>237</v>
      </c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89"/>
      <c r="O281" s="389"/>
      <c r="P281" s="389"/>
      <c r="Q281" s="389"/>
      <c r="R281" s="389"/>
      <c r="S281" s="389"/>
      <c r="T281" s="389"/>
      <c r="U281" s="389"/>
      <c r="V281" s="389"/>
      <c r="W281" s="389"/>
      <c r="X281" s="389"/>
      <c r="Y281" s="389"/>
      <c r="Z281" s="389"/>
      <c r="AA281" s="375"/>
      <c r="AB281" s="375"/>
      <c r="AC281" s="375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61" t="s">
        <v>462</v>
      </c>
      <c r="Q282" s="391"/>
      <c r="R282" s="391"/>
      <c r="S282" s="391"/>
      <c r="T282" s="392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1"/>
      <c r="R283" s="391"/>
      <c r="S283" s="391"/>
      <c r="T283" s="392"/>
      <c r="U283" s="34"/>
      <c r="V283" s="34"/>
      <c r="W283" s="35" t="s">
        <v>68</v>
      </c>
      <c r="X283" s="382">
        <v>57</v>
      </c>
      <c r="Y283" s="383">
        <f>IFERROR(IF(X283="",0,CEILING((X283/$H283),1)*$H283),"")</f>
        <v>62.4</v>
      </c>
      <c r="Z283" s="36">
        <f>IFERROR(IF(Y283=0,"",ROUNDUP(Y283/H283,0)*0.02175),"")</f>
        <v>0.17399999999999999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61.121538461538471</v>
      </c>
      <c r="BN283" s="64">
        <f>IFERROR(Y283*I283/H283,"0")</f>
        <v>66.912000000000006</v>
      </c>
      <c r="BO283" s="64">
        <f>IFERROR(1/J283*(X283/H283),"0")</f>
        <v>0.13049450549450547</v>
      </c>
      <c r="BP283" s="64">
        <f>IFERROR(1/J283*(Y283/H283),"0")</f>
        <v>0.14285714285714285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1"/>
      <c r="R284" s="391"/>
      <c r="S284" s="391"/>
      <c r="T284" s="392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402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403"/>
      <c r="P285" s="397" t="s">
        <v>69</v>
      </c>
      <c r="Q285" s="398"/>
      <c r="R285" s="398"/>
      <c r="S285" s="398"/>
      <c r="T285" s="398"/>
      <c r="U285" s="398"/>
      <c r="V285" s="399"/>
      <c r="W285" s="37" t="s">
        <v>70</v>
      </c>
      <c r="X285" s="384">
        <f>IFERROR(X282/H282,"0")+IFERROR(X283/H283,"0")+IFERROR(X284/H284,"0")</f>
        <v>7.3076923076923075</v>
      </c>
      <c r="Y285" s="384">
        <f>IFERROR(Y282/H282,"0")+IFERROR(Y283/H283,"0")+IFERROR(Y284/H284,"0")</f>
        <v>8</v>
      </c>
      <c r="Z285" s="384">
        <f>IFERROR(IF(Z282="",0,Z282),"0")+IFERROR(IF(Z283="",0,Z283),"0")+IFERROR(IF(Z284="",0,Z284),"0")</f>
        <v>0.17399999999999999</v>
      </c>
      <c r="AA285" s="385"/>
      <c r="AB285" s="385"/>
      <c r="AC285" s="385"/>
    </row>
    <row r="286" spans="1:68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403"/>
      <c r="P286" s="397" t="s">
        <v>69</v>
      </c>
      <c r="Q286" s="398"/>
      <c r="R286" s="398"/>
      <c r="S286" s="398"/>
      <c r="T286" s="398"/>
      <c r="U286" s="398"/>
      <c r="V286" s="399"/>
      <c r="W286" s="37" t="s">
        <v>68</v>
      </c>
      <c r="X286" s="384">
        <f>IFERROR(SUM(X282:X284),"0")</f>
        <v>57</v>
      </c>
      <c r="Y286" s="384">
        <f>IFERROR(SUM(Y282:Y284),"0")</f>
        <v>62.4</v>
      </c>
      <c r="Z286" s="37"/>
      <c r="AA286" s="385"/>
      <c r="AB286" s="385"/>
      <c r="AC286" s="385"/>
    </row>
    <row r="287" spans="1:68" ht="14.25" hidden="1" customHeight="1" x14ac:dyDescent="0.25">
      <c r="A287" s="388" t="s">
        <v>90</v>
      </c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89"/>
      <c r="O287" s="389"/>
      <c r="P287" s="389"/>
      <c r="Q287" s="389"/>
      <c r="R287" s="389"/>
      <c r="S287" s="389"/>
      <c r="T287" s="389"/>
      <c r="U287" s="389"/>
      <c r="V287" s="389"/>
      <c r="W287" s="389"/>
      <c r="X287" s="389"/>
      <c r="Y287" s="389"/>
      <c r="Z287" s="389"/>
      <c r="AA287" s="375"/>
      <c r="AB287" s="375"/>
      <c r="AC287" s="375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5" t="s">
        <v>469</v>
      </c>
      <c r="Q288" s="391"/>
      <c r="R288" s="391"/>
      <c r="S288" s="391"/>
      <c r="T288" s="392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45" t="s">
        <v>472</v>
      </c>
      <c r="Q289" s="391"/>
      <c r="R289" s="391"/>
      <c r="S289" s="391"/>
      <c r="T289" s="392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1"/>
      <c r="R290" s="391"/>
      <c r="S290" s="391"/>
      <c r="T290" s="392"/>
      <c r="U290" s="34"/>
      <c r="V290" s="34"/>
      <c r="W290" s="35" t="s">
        <v>68</v>
      </c>
      <c r="X290" s="382">
        <v>6</v>
      </c>
      <c r="Y290" s="383">
        <f>IFERROR(IF(X290="",0,CEILING((X290/$H290),1)*$H290),"")</f>
        <v>7.6499999999999995</v>
      </c>
      <c r="Z290" s="36">
        <f>IFERROR(IF(Y290=0,"",ROUNDUP(Y290/H290,0)*0.00753),"")</f>
        <v>2.2589999999999999E-2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6.8235294117647056</v>
      </c>
      <c r="BN290" s="64">
        <f>IFERROR(Y290*I290/H290,"0")</f>
        <v>8.6999999999999993</v>
      </c>
      <c r="BO290" s="64">
        <f>IFERROR(1/J290*(X290/H290),"0")</f>
        <v>1.5082956259426848E-2</v>
      </c>
      <c r="BP290" s="64">
        <f>IFERROR(1/J290*(Y290/H290),"0")</f>
        <v>1.9230769230769232E-2</v>
      </c>
    </row>
    <row r="291" spans="1:68" x14ac:dyDescent="0.2">
      <c r="A291" s="402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403"/>
      <c r="P291" s="397" t="s">
        <v>69</v>
      </c>
      <c r="Q291" s="398"/>
      <c r="R291" s="398"/>
      <c r="S291" s="398"/>
      <c r="T291" s="398"/>
      <c r="U291" s="398"/>
      <c r="V291" s="399"/>
      <c r="W291" s="37" t="s">
        <v>70</v>
      </c>
      <c r="X291" s="384">
        <f>IFERROR(X288/H288,"0")+IFERROR(X289/H289,"0")+IFERROR(X290/H290,"0")</f>
        <v>2.3529411764705883</v>
      </c>
      <c r="Y291" s="384">
        <f>IFERROR(Y288/H288,"0")+IFERROR(Y289/H289,"0")+IFERROR(Y290/H290,"0")</f>
        <v>3</v>
      </c>
      <c r="Z291" s="384">
        <f>IFERROR(IF(Z288="",0,Z288),"0")+IFERROR(IF(Z289="",0,Z289),"0")+IFERROR(IF(Z290="",0,Z290),"0")</f>
        <v>2.2589999999999999E-2</v>
      </c>
      <c r="AA291" s="385"/>
      <c r="AB291" s="385"/>
      <c r="AC291" s="385"/>
    </row>
    <row r="292" spans="1:68" x14ac:dyDescent="0.2">
      <c r="A292" s="389"/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403"/>
      <c r="P292" s="397" t="s">
        <v>69</v>
      </c>
      <c r="Q292" s="398"/>
      <c r="R292" s="398"/>
      <c r="S292" s="398"/>
      <c r="T292" s="398"/>
      <c r="U292" s="398"/>
      <c r="V292" s="399"/>
      <c r="W292" s="37" t="s">
        <v>68</v>
      </c>
      <c r="X292" s="384">
        <f>IFERROR(SUM(X288:X290),"0")</f>
        <v>6</v>
      </c>
      <c r="Y292" s="384">
        <f>IFERROR(SUM(Y288:Y290),"0")</f>
        <v>7.6499999999999995</v>
      </c>
      <c r="Z292" s="37"/>
      <c r="AA292" s="385"/>
      <c r="AB292" s="385"/>
      <c r="AC292" s="385"/>
    </row>
    <row r="293" spans="1:68" ht="14.25" hidden="1" customHeight="1" x14ac:dyDescent="0.25">
      <c r="A293" s="388" t="s">
        <v>475</v>
      </c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T293" s="389"/>
      <c r="U293" s="389"/>
      <c r="V293" s="389"/>
      <c r="W293" s="389"/>
      <c r="X293" s="389"/>
      <c r="Y293" s="389"/>
      <c r="Z293" s="389"/>
      <c r="AA293" s="375"/>
      <c r="AB293" s="375"/>
      <c r="AC293" s="375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2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403"/>
      <c r="P297" s="397" t="s">
        <v>69</v>
      </c>
      <c r="Q297" s="398"/>
      <c r="R297" s="398"/>
      <c r="S297" s="398"/>
      <c r="T297" s="398"/>
      <c r="U297" s="398"/>
      <c r="V297" s="399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403"/>
      <c r="P298" s="397" t="s">
        <v>69</v>
      </c>
      <c r="Q298" s="398"/>
      <c r="R298" s="398"/>
      <c r="S298" s="398"/>
      <c r="T298" s="398"/>
      <c r="U298" s="398"/>
      <c r="V298" s="399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15" t="s">
        <v>484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89"/>
      <c r="AA299" s="376"/>
      <c r="AB299" s="376"/>
      <c r="AC299" s="376"/>
    </row>
    <row r="300" spans="1:68" ht="14.25" hidden="1" customHeight="1" x14ac:dyDescent="0.25">
      <c r="A300" s="388" t="s">
        <v>63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375"/>
      <c r="AB300" s="375"/>
      <c r="AC300" s="375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1"/>
      <c r="R301" s="391"/>
      <c r="S301" s="391"/>
      <c r="T301" s="392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403"/>
      <c r="P302" s="397" t="s">
        <v>69</v>
      </c>
      <c r="Q302" s="398"/>
      <c r="R302" s="398"/>
      <c r="S302" s="398"/>
      <c r="T302" s="398"/>
      <c r="U302" s="398"/>
      <c r="V302" s="399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403"/>
      <c r="P303" s="397" t="s">
        <v>69</v>
      </c>
      <c r="Q303" s="398"/>
      <c r="R303" s="398"/>
      <c r="S303" s="398"/>
      <c r="T303" s="398"/>
      <c r="U303" s="398"/>
      <c r="V303" s="399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5" t="s">
        <v>487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376"/>
      <c r="AB304" s="376"/>
      <c r="AC304" s="376"/>
    </row>
    <row r="305" spans="1:68" ht="14.25" hidden="1" customHeight="1" x14ac:dyDescent="0.25">
      <c r="A305" s="388" t="s">
        <v>63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389"/>
      <c r="Z305" s="389"/>
      <c r="AA305" s="375"/>
      <c r="AB305" s="375"/>
      <c r="AC305" s="375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1"/>
      <c r="R306" s="391"/>
      <c r="S306" s="391"/>
      <c r="T306" s="392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2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403"/>
      <c r="P307" s="397" t="s">
        <v>69</v>
      </c>
      <c r="Q307" s="398"/>
      <c r="R307" s="398"/>
      <c r="S307" s="398"/>
      <c r="T307" s="398"/>
      <c r="U307" s="398"/>
      <c r="V307" s="399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403"/>
      <c r="P308" s="397" t="s">
        <v>69</v>
      </c>
      <c r="Q308" s="398"/>
      <c r="R308" s="398"/>
      <c r="S308" s="398"/>
      <c r="T308" s="398"/>
      <c r="U308" s="398"/>
      <c r="V308" s="399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388" t="s">
        <v>71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89"/>
      <c r="AA309" s="375"/>
      <c r="AB309" s="375"/>
      <c r="AC309" s="375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1"/>
      <c r="R310" s="391"/>
      <c r="S310" s="391"/>
      <c r="T310" s="392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1"/>
      <c r="R311" s="391"/>
      <c r="S311" s="391"/>
      <c r="T311" s="392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402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403"/>
      <c r="P313" s="397" t="s">
        <v>69</v>
      </c>
      <c r="Q313" s="398"/>
      <c r="R313" s="398"/>
      <c r="S313" s="398"/>
      <c r="T313" s="398"/>
      <c r="U313" s="398"/>
      <c r="V313" s="399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89"/>
      <c r="O314" s="403"/>
      <c r="P314" s="397" t="s">
        <v>69</v>
      </c>
      <c r="Q314" s="398"/>
      <c r="R314" s="398"/>
      <c r="S314" s="398"/>
      <c r="T314" s="398"/>
      <c r="U314" s="398"/>
      <c r="V314" s="399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388" t="s">
        <v>90</v>
      </c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89"/>
      <c r="O315" s="389"/>
      <c r="P315" s="389"/>
      <c r="Q315" s="389"/>
      <c r="R315" s="389"/>
      <c r="S315" s="389"/>
      <c r="T315" s="389"/>
      <c r="U315" s="389"/>
      <c r="V315" s="389"/>
      <c r="W315" s="389"/>
      <c r="X315" s="389"/>
      <c r="Y315" s="389"/>
      <c r="Z315" s="389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1"/>
      <c r="R316" s="391"/>
      <c r="S316" s="391"/>
      <c r="T316" s="392"/>
      <c r="U316" s="34"/>
      <c r="V316" s="34"/>
      <c r="W316" s="35" t="s">
        <v>68</v>
      </c>
      <c r="X316" s="382">
        <v>2</v>
      </c>
      <c r="Y316" s="383">
        <f>IFERROR(IF(X316="",0,CEILING((X316/$H316),1)*$H316),"")</f>
        <v>2.5499999999999998</v>
      </c>
      <c r="Z316" s="36">
        <f>IFERROR(IF(Y316=0,"",ROUNDUP(Y316/H316,0)*0.00753),"")</f>
        <v>7.5300000000000002E-3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2.3333333333333335</v>
      </c>
      <c r="BN316" s="64">
        <f>IFERROR(Y316*I316/H316,"0")</f>
        <v>2.9750000000000001</v>
      </c>
      <c r="BO316" s="64">
        <f>IFERROR(1/J316*(X316/H316),"0")</f>
        <v>5.0276520864756162E-3</v>
      </c>
      <c r="BP316" s="64">
        <f>IFERROR(1/J316*(Y316/H316),"0")</f>
        <v>6.41025641025641E-3</v>
      </c>
    </row>
    <row r="317" spans="1:68" x14ac:dyDescent="0.2">
      <c r="A317" s="40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403"/>
      <c r="P317" s="397" t="s">
        <v>69</v>
      </c>
      <c r="Q317" s="398"/>
      <c r="R317" s="398"/>
      <c r="S317" s="398"/>
      <c r="T317" s="398"/>
      <c r="U317" s="398"/>
      <c r="V317" s="399"/>
      <c r="W317" s="37" t="s">
        <v>70</v>
      </c>
      <c r="X317" s="384">
        <f>IFERROR(X316/H316,"0")</f>
        <v>0.78431372549019618</v>
      </c>
      <c r="Y317" s="384">
        <f>IFERROR(Y316/H316,"0")</f>
        <v>1</v>
      </c>
      <c r="Z317" s="384">
        <f>IFERROR(IF(Z316="",0,Z316),"0")</f>
        <v>7.5300000000000002E-3</v>
      </c>
      <c r="AA317" s="385"/>
      <c r="AB317" s="385"/>
      <c r="AC317" s="385"/>
    </row>
    <row r="318" spans="1:68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89"/>
      <c r="O318" s="403"/>
      <c r="P318" s="397" t="s">
        <v>69</v>
      </c>
      <c r="Q318" s="398"/>
      <c r="R318" s="398"/>
      <c r="S318" s="398"/>
      <c r="T318" s="398"/>
      <c r="U318" s="398"/>
      <c r="V318" s="399"/>
      <c r="W318" s="37" t="s">
        <v>68</v>
      </c>
      <c r="X318" s="384">
        <f>IFERROR(SUM(X316:X316),"0")</f>
        <v>2</v>
      </c>
      <c r="Y318" s="384">
        <f>IFERROR(SUM(Y316:Y316),"0")</f>
        <v>2.5499999999999998</v>
      </c>
      <c r="Z318" s="37"/>
      <c r="AA318" s="385"/>
      <c r="AB318" s="385"/>
      <c r="AC318" s="385"/>
    </row>
    <row r="319" spans="1:68" ht="27.75" hidden="1" customHeight="1" x14ac:dyDescent="0.2">
      <c r="A319" s="460" t="s">
        <v>498</v>
      </c>
      <c r="B319" s="461"/>
      <c r="C319" s="461"/>
      <c r="D319" s="461"/>
      <c r="E319" s="461"/>
      <c r="F319" s="461"/>
      <c r="G319" s="461"/>
      <c r="H319" s="461"/>
      <c r="I319" s="461"/>
      <c r="J319" s="461"/>
      <c r="K319" s="461"/>
      <c r="L319" s="461"/>
      <c r="M319" s="461"/>
      <c r="N319" s="461"/>
      <c r="O319" s="461"/>
      <c r="P319" s="461"/>
      <c r="Q319" s="461"/>
      <c r="R319" s="461"/>
      <c r="S319" s="461"/>
      <c r="T319" s="461"/>
      <c r="U319" s="461"/>
      <c r="V319" s="461"/>
      <c r="W319" s="461"/>
      <c r="X319" s="461"/>
      <c r="Y319" s="461"/>
      <c r="Z319" s="461"/>
      <c r="AA319" s="48"/>
      <c r="AB319" s="48"/>
      <c r="AC319" s="48"/>
    </row>
    <row r="320" spans="1:68" ht="16.5" hidden="1" customHeight="1" x14ac:dyDescent="0.25">
      <c r="A320" s="415" t="s">
        <v>499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376"/>
      <c r="AB320" s="376"/>
      <c r="AC320" s="376"/>
    </row>
    <row r="321" spans="1:68" ht="14.25" hidden="1" customHeight="1" x14ac:dyDescent="0.25">
      <c r="A321" s="388" t="s">
        <v>112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389"/>
      <c r="Z321" s="389"/>
      <c r="AA321" s="375"/>
      <c r="AB321" s="375"/>
      <c r="AC321" s="375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1"/>
      <c r="R322" s="391"/>
      <c r="S322" s="391"/>
      <c r="T322" s="392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1"/>
      <c r="R323" s="391"/>
      <c r="S323" s="391"/>
      <c r="T323" s="392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1"/>
      <c r="R324" s="391"/>
      <c r="S324" s="391"/>
      <c r="T324" s="392"/>
      <c r="U324" s="34"/>
      <c r="V324" s="34"/>
      <c r="W324" s="35" t="s">
        <v>68</v>
      </c>
      <c r="X324" s="382">
        <v>77</v>
      </c>
      <c r="Y324" s="383">
        <f t="shared" si="59"/>
        <v>90</v>
      </c>
      <c r="Z324" s="36">
        <f>IFERROR(IF(Y324=0,"",ROUNDUP(Y324/H324,0)*0.02175),"")</f>
        <v>0.1305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79.463999999999999</v>
      </c>
      <c r="BN324" s="64">
        <f t="shared" si="61"/>
        <v>92.88000000000001</v>
      </c>
      <c r="BO324" s="64">
        <f t="shared" si="62"/>
        <v>0.10694444444444445</v>
      </c>
      <c r="BP324" s="64">
        <f t="shared" si="63"/>
        <v>0.125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1"/>
      <c r="R325" s="391"/>
      <c r="S325" s="391"/>
      <c r="T325" s="392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1"/>
      <c r="R326" s="391"/>
      <c r="S326" s="391"/>
      <c r="T326" s="392"/>
      <c r="U326" s="34"/>
      <c r="V326" s="34"/>
      <c r="W326" s="35" t="s">
        <v>68</v>
      </c>
      <c r="X326" s="382">
        <v>140</v>
      </c>
      <c r="Y326" s="383">
        <f t="shared" si="59"/>
        <v>150</v>
      </c>
      <c r="Z326" s="36">
        <f>IFERROR(IF(Y326=0,"",ROUNDUP(Y326/H326,0)*0.02175),"")</f>
        <v>0.21749999999999997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144.48000000000002</v>
      </c>
      <c r="BN326" s="64">
        <f t="shared" si="61"/>
        <v>154.80000000000001</v>
      </c>
      <c r="BO326" s="64">
        <f t="shared" si="62"/>
        <v>0.19444444444444445</v>
      </c>
      <c r="BP326" s="64">
        <f t="shared" si="63"/>
        <v>0.20833333333333331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1"/>
      <c r="R327" s="391"/>
      <c r="S327" s="391"/>
      <c r="T327" s="392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1"/>
      <c r="R328" s="391"/>
      <c r="S328" s="391"/>
      <c r="T328" s="392"/>
      <c r="U328" s="34"/>
      <c r="V328" s="34"/>
      <c r="W328" s="35" t="s">
        <v>68</v>
      </c>
      <c r="X328" s="382">
        <v>423</v>
      </c>
      <c r="Y328" s="383">
        <f t="shared" si="59"/>
        <v>435</v>
      </c>
      <c r="Z328" s="36">
        <f>IFERROR(IF(Y328=0,"",ROUNDUP(Y328/H328,0)*0.02175),"")</f>
        <v>0.63074999999999992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436.536</v>
      </c>
      <c r="BN328" s="64">
        <f t="shared" si="61"/>
        <v>448.92</v>
      </c>
      <c r="BO328" s="64">
        <f t="shared" si="62"/>
        <v>0.58749999999999991</v>
      </c>
      <c r="BP328" s="64">
        <f t="shared" si="63"/>
        <v>0.60416666666666663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1"/>
      <c r="R329" s="391"/>
      <c r="S329" s="391"/>
      <c r="T329" s="392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1"/>
      <c r="R330" s="391"/>
      <c r="S330" s="391"/>
      <c r="T330" s="392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1"/>
      <c r="R331" s="391"/>
      <c r="S331" s="391"/>
      <c r="T331" s="392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1"/>
      <c r="R332" s="391"/>
      <c r="S332" s="391"/>
      <c r="T332" s="392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1"/>
      <c r="R333" s="391"/>
      <c r="S333" s="391"/>
      <c r="T333" s="392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389"/>
      <c r="O334" s="403"/>
      <c r="P334" s="397" t="s">
        <v>69</v>
      </c>
      <c r="Q334" s="398"/>
      <c r="R334" s="398"/>
      <c r="S334" s="398"/>
      <c r="T334" s="398"/>
      <c r="U334" s="398"/>
      <c r="V334" s="399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42.666666666666671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0.9787499999999999</v>
      </c>
      <c r="AA334" s="385"/>
      <c r="AB334" s="385"/>
      <c r="AC334" s="385"/>
    </row>
    <row r="335" spans="1:68" x14ac:dyDescent="0.2">
      <c r="A335" s="389"/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  <c r="N335" s="389"/>
      <c r="O335" s="403"/>
      <c r="P335" s="397" t="s">
        <v>69</v>
      </c>
      <c r="Q335" s="398"/>
      <c r="R335" s="398"/>
      <c r="S335" s="398"/>
      <c r="T335" s="398"/>
      <c r="U335" s="398"/>
      <c r="V335" s="399"/>
      <c r="W335" s="37" t="s">
        <v>68</v>
      </c>
      <c r="X335" s="384">
        <f>IFERROR(SUM(X322:X333),"0")</f>
        <v>640</v>
      </c>
      <c r="Y335" s="384">
        <f>IFERROR(SUM(Y322:Y333),"0")</f>
        <v>675</v>
      </c>
      <c r="Z335" s="37"/>
      <c r="AA335" s="385"/>
      <c r="AB335" s="385"/>
      <c r="AC335" s="385"/>
    </row>
    <row r="336" spans="1:68" ht="14.25" hidden="1" customHeight="1" x14ac:dyDescent="0.25">
      <c r="A336" s="388" t="s">
        <v>104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1"/>
      <c r="R337" s="391"/>
      <c r="S337" s="391"/>
      <c r="T337" s="392"/>
      <c r="U337" s="34"/>
      <c r="V337" s="34"/>
      <c r="W337" s="35" t="s">
        <v>68</v>
      </c>
      <c r="X337" s="382">
        <v>320</v>
      </c>
      <c r="Y337" s="383">
        <f>IFERROR(IF(X337="",0,CEILING((X337/$H337),1)*$H337),"")</f>
        <v>330</v>
      </c>
      <c r="Z337" s="36">
        <f>IFERROR(IF(Y337=0,"",ROUNDUP(Y337/H337,0)*0.02175),"")</f>
        <v>0.47849999999999998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330.24</v>
      </c>
      <c r="BN337" s="64">
        <f>IFERROR(Y337*I337/H337,"0")</f>
        <v>340.56000000000006</v>
      </c>
      <c r="BO337" s="64">
        <f>IFERROR(1/J337*(X337/H337),"0")</f>
        <v>0.44444444444444442</v>
      </c>
      <c r="BP337" s="64">
        <f>IFERROR(1/J337*(Y337/H337),"0")</f>
        <v>0.45833333333333331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1"/>
      <c r="R338" s="391"/>
      <c r="S338" s="391"/>
      <c r="T338" s="392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402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89"/>
      <c r="O339" s="403"/>
      <c r="P339" s="397" t="s">
        <v>69</v>
      </c>
      <c r="Q339" s="398"/>
      <c r="R339" s="398"/>
      <c r="S339" s="398"/>
      <c r="T339" s="398"/>
      <c r="U339" s="398"/>
      <c r="V339" s="399"/>
      <c r="W339" s="37" t="s">
        <v>70</v>
      </c>
      <c r="X339" s="384">
        <f>IFERROR(X337/H337,"0")+IFERROR(X338/H338,"0")</f>
        <v>21.333333333333332</v>
      </c>
      <c r="Y339" s="384">
        <f>IFERROR(Y337/H337,"0")+IFERROR(Y338/H338,"0")</f>
        <v>22</v>
      </c>
      <c r="Z339" s="384">
        <f>IFERROR(IF(Z337="",0,Z337),"0")+IFERROR(IF(Z338="",0,Z338),"0")</f>
        <v>0.47849999999999998</v>
      </c>
      <c r="AA339" s="385"/>
      <c r="AB339" s="385"/>
      <c r="AC339" s="385"/>
    </row>
    <row r="340" spans="1:68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403"/>
      <c r="P340" s="397" t="s">
        <v>69</v>
      </c>
      <c r="Q340" s="398"/>
      <c r="R340" s="398"/>
      <c r="S340" s="398"/>
      <c r="T340" s="398"/>
      <c r="U340" s="398"/>
      <c r="V340" s="399"/>
      <c r="W340" s="37" t="s">
        <v>68</v>
      </c>
      <c r="X340" s="384">
        <f>IFERROR(SUM(X337:X338),"0")</f>
        <v>320</v>
      </c>
      <c r="Y340" s="384">
        <f>IFERROR(SUM(Y337:Y338),"0")</f>
        <v>330</v>
      </c>
      <c r="Z340" s="37"/>
      <c r="AA340" s="385"/>
      <c r="AB340" s="385"/>
      <c r="AC340" s="385"/>
    </row>
    <row r="341" spans="1:68" ht="14.25" hidden="1" customHeight="1" x14ac:dyDescent="0.25">
      <c r="A341" s="388" t="s">
        <v>71</v>
      </c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  <c r="W341" s="389"/>
      <c r="X341" s="389"/>
      <c r="Y341" s="389"/>
      <c r="Z341" s="389"/>
      <c r="AA341" s="375"/>
      <c r="AB341" s="375"/>
      <c r="AC341" s="375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1"/>
      <c r="R342" s="391"/>
      <c r="S342" s="391"/>
      <c r="T342" s="392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1"/>
      <c r="R343" s="391"/>
      <c r="S343" s="391"/>
      <c r="T343" s="392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6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1"/>
      <c r="R344" s="391"/>
      <c r="S344" s="391"/>
      <c r="T344" s="392"/>
      <c r="U344" s="34"/>
      <c r="V344" s="34"/>
      <c r="W344" s="35" t="s">
        <v>68</v>
      </c>
      <c r="X344" s="382">
        <v>15</v>
      </c>
      <c r="Y344" s="383">
        <f>IFERROR(IF(X344="",0,CEILING((X344/$H344),1)*$H344),"")</f>
        <v>15.6</v>
      </c>
      <c r="Z344" s="36">
        <f>IFERROR(IF(Y344=0,"",ROUNDUP(Y344/H344,0)*0.02175),"")</f>
        <v>4.3499999999999997E-2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16.084615384615386</v>
      </c>
      <c r="BN344" s="64">
        <f>IFERROR(Y344*I344/H344,"0")</f>
        <v>16.728000000000002</v>
      </c>
      <c r="BO344" s="64">
        <f>IFERROR(1/J344*(X344/H344),"0")</f>
        <v>3.4340659340659337E-2</v>
      </c>
      <c r="BP344" s="64">
        <f>IFERROR(1/J344*(Y344/H344),"0")</f>
        <v>3.5714285714285712E-2</v>
      </c>
    </row>
    <row r="345" spans="1:68" x14ac:dyDescent="0.2">
      <c r="A345" s="402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403"/>
      <c r="P345" s="397" t="s">
        <v>69</v>
      </c>
      <c r="Q345" s="398"/>
      <c r="R345" s="398"/>
      <c r="S345" s="398"/>
      <c r="T345" s="398"/>
      <c r="U345" s="398"/>
      <c r="V345" s="399"/>
      <c r="W345" s="37" t="s">
        <v>70</v>
      </c>
      <c r="X345" s="384">
        <f>IFERROR(X342/H342,"0")+IFERROR(X343/H343,"0")+IFERROR(X344/H344,"0")</f>
        <v>1.9230769230769231</v>
      </c>
      <c r="Y345" s="384">
        <f>IFERROR(Y342/H342,"0")+IFERROR(Y343/H343,"0")+IFERROR(Y344/H344,"0")</f>
        <v>2</v>
      </c>
      <c r="Z345" s="384">
        <f>IFERROR(IF(Z342="",0,Z342),"0")+IFERROR(IF(Z343="",0,Z343),"0")+IFERROR(IF(Z344="",0,Z344),"0")</f>
        <v>4.3499999999999997E-2</v>
      </c>
      <c r="AA345" s="385"/>
      <c r="AB345" s="385"/>
      <c r="AC345" s="385"/>
    </row>
    <row r="346" spans="1:68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89"/>
      <c r="O346" s="403"/>
      <c r="P346" s="397" t="s">
        <v>69</v>
      </c>
      <c r="Q346" s="398"/>
      <c r="R346" s="398"/>
      <c r="S346" s="398"/>
      <c r="T346" s="398"/>
      <c r="U346" s="398"/>
      <c r="V346" s="399"/>
      <c r="W346" s="37" t="s">
        <v>68</v>
      </c>
      <c r="X346" s="384">
        <f>IFERROR(SUM(X342:X344),"0")</f>
        <v>15</v>
      </c>
      <c r="Y346" s="384">
        <f>IFERROR(SUM(Y342:Y344),"0")</f>
        <v>15.6</v>
      </c>
      <c r="Z346" s="37"/>
      <c r="AA346" s="385"/>
      <c r="AB346" s="385"/>
      <c r="AC346" s="385"/>
    </row>
    <row r="347" spans="1:68" ht="14.25" hidden="1" customHeight="1" x14ac:dyDescent="0.25">
      <c r="A347" s="388" t="s">
        <v>237</v>
      </c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89"/>
      <c r="O347" s="389"/>
      <c r="P347" s="389"/>
      <c r="Q347" s="389"/>
      <c r="R347" s="389"/>
      <c r="S347" s="389"/>
      <c r="T347" s="389"/>
      <c r="U347" s="389"/>
      <c r="V347" s="389"/>
      <c r="W347" s="389"/>
      <c r="X347" s="389"/>
      <c r="Y347" s="389"/>
      <c r="Z347" s="389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1"/>
      <c r="R348" s="391"/>
      <c r="S348" s="391"/>
      <c r="T348" s="392"/>
      <c r="U348" s="34"/>
      <c r="V348" s="34"/>
      <c r="W348" s="35" t="s">
        <v>68</v>
      </c>
      <c r="X348" s="382">
        <v>41</v>
      </c>
      <c r="Y348" s="383">
        <f>IFERROR(IF(X348="",0,CEILING((X348/$H348),1)*$H348),"")</f>
        <v>46.8</v>
      </c>
      <c r="Z348" s="36">
        <f>IFERROR(IF(Y348=0,"",ROUNDUP(Y348/H348,0)*0.02175),"")</f>
        <v>0.1305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43.964615384615392</v>
      </c>
      <c r="BN348" s="64">
        <f>IFERROR(Y348*I348/H348,"0")</f>
        <v>50.184000000000005</v>
      </c>
      <c r="BO348" s="64">
        <f>IFERROR(1/J348*(X348/H348),"0")</f>
        <v>9.3864468864468864E-2</v>
      </c>
      <c r="BP348" s="64">
        <f>IFERROR(1/J348*(Y348/H348),"0")</f>
        <v>0.10714285714285714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1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1"/>
      <c r="R349" s="391"/>
      <c r="S349" s="391"/>
      <c r="T349" s="392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402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89"/>
      <c r="O350" s="403"/>
      <c r="P350" s="397" t="s">
        <v>69</v>
      </c>
      <c r="Q350" s="398"/>
      <c r="R350" s="398"/>
      <c r="S350" s="398"/>
      <c r="T350" s="398"/>
      <c r="U350" s="398"/>
      <c r="V350" s="399"/>
      <c r="W350" s="37" t="s">
        <v>70</v>
      </c>
      <c r="X350" s="384">
        <f>IFERROR(X348/H348,"0")+IFERROR(X349/H349,"0")</f>
        <v>5.2564102564102564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403"/>
      <c r="P351" s="397" t="s">
        <v>69</v>
      </c>
      <c r="Q351" s="398"/>
      <c r="R351" s="398"/>
      <c r="S351" s="398"/>
      <c r="T351" s="398"/>
      <c r="U351" s="398"/>
      <c r="V351" s="399"/>
      <c r="W351" s="37" t="s">
        <v>68</v>
      </c>
      <c r="X351" s="384">
        <f>IFERROR(SUM(X348:X349),"0")</f>
        <v>41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hidden="1" customHeight="1" x14ac:dyDescent="0.25">
      <c r="A352" s="415" t="s">
        <v>533</v>
      </c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89"/>
      <c r="V352" s="389"/>
      <c r="W352" s="389"/>
      <c r="X352" s="389"/>
      <c r="Y352" s="389"/>
      <c r="Z352" s="389"/>
      <c r="AA352" s="376"/>
      <c r="AB352" s="376"/>
      <c r="AC352" s="376"/>
    </row>
    <row r="353" spans="1:68" ht="14.25" hidden="1" customHeight="1" x14ac:dyDescent="0.25">
      <c r="A353" s="388" t="s">
        <v>112</v>
      </c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89"/>
      <c r="O353" s="389"/>
      <c r="P353" s="389"/>
      <c r="Q353" s="389"/>
      <c r="R353" s="389"/>
      <c r="S353" s="389"/>
      <c r="T353" s="389"/>
      <c r="U353" s="389"/>
      <c r="V353" s="389"/>
      <c r="W353" s="389"/>
      <c r="X353" s="389"/>
      <c r="Y353" s="389"/>
      <c r="Z353" s="389"/>
      <c r="AA353" s="375"/>
      <c r="AB353" s="375"/>
      <c r="AC353" s="375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06" t="s">
        <v>536</v>
      </c>
      <c r="Q354" s="391"/>
      <c r="R354" s="391"/>
      <c r="S354" s="391"/>
      <c r="T354" s="392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2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403"/>
      <c r="P355" s="397" t="s">
        <v>69</v>
      </c>
      <c r="Q355" s="398"/>
      <c r="R355" s="398"/>
      <c r="S355" s="398"/>
      <c r="T355" s="398"/>
      <c r="U355" s="398"/>
      <c r="V355" s="399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89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403"/>
      <c r="P356" s="397" t="s">
        <v>69</v>
      </c>
      <c r="Q356" s="398"/>
      <c r="R356" s="398"/>
      <c r="S356" s="398"/>
      <c r="T356" s="398"/>
      <c r="U356" s="398"/>
      <c r="V356" s="399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388" t="s">
        <v>63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89"/>
      <c r="AA357" s="375"/>
      <c r="AB357" s="375"/>
      <c r="AC357" s="375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1"/>
      <c r="R358" s="391"/>
      <c r="S358" s="391"/>
      <c r="T358" s="392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1"/>
      <c r="R359" s="391"/>
      <c r="S359" s="391"/>
      <c r="T359" s="392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1"/>
      <c r="R360" s="391"/>
      <c r="S360" s="391"/>
      <c r="T360" s="392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2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89"/>
      <c r="O361" s="403"/>
      <c r="P361" s="397" t="s">
        <v>69</v>
      </c>
      <c r="Q361" s="398"/>
      <c r="R361" s="398"/>
      <c r="S361" s="398"/>
      <c r="T361" s="398"/>
      <c r="U361" s="398"/>
      <c r="V361" s="399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89"/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403"/>
      <c r="P362" s="397" t="s">
        <v>69</v>
      </c>
      <c r="Q362" s="398"/>
      <c r="R362" s="398"/>
      <c r="S362" s="398"/>
      <c r="T362" s="398"/>
      <c r="U362" s="398"/>
      <c r="V362" s="399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388" t="s">
        <v>71</v>
      </c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89"/>
      <c r="O363" s="389"/>
      <c r="P363" s="389"/>
      <c r="Q363" s="389"/>
      <c r="R363" s="389"/>
      <c r="S363" s="389"/>
      <c r="T363" s="389"/>
      <c r="U363" s="389"/>
      <c r="V363" s="389"/>
      <c r="W363" s="389"/>
      <c r="X363" s="389"/>
      <c r="Y363" s="389"/>
      <c r="Z363" s="389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1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1"/>
      <c r="R364" s="391"/>
      <c r="S364" s="391"/>
      <c r="T364" s="392"/>
      <c r="U364" s="34"/>
      <c r="V364" s="34"/>
      <c r="W364" s="35" t="s">
        <v>68</v>
      </c>
      <c r="X364" s="382">
        <v>136</v>
      </c>
      <c r="Y364" s="383">
        <f>IFERROR(IF(X364="",0,CEILING((X364/$H364),1)*$H364),"")</f>
        <v>140.4</v>
      </c>
      <c r="Z364" s="36">
        <f>IFERROR(IF(Y364=0,"",ROUNDUP(Y364/H364,0)*0.02175),"")</f>
        <v>0.39149999999999996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145.83384615384617</v>
      </c>
      <c r="BN364" s="64">
        <f>IFERROR(Y364*I364/H364,"0")</f>
        <v>150.55200000000002</v>
      </c>
      <c r="BO364" s="64">
        <f>IFERROR(1/J364*(X364/H364),"0")</f>
        <v>0.31135531135531136</v>
      </c>
      <c r="BP364" s="64">
        <f>IFERROR(1/J364*(Y364/H364),"0")</f>
        <v>0.3214285714285714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1"/>
      <c r="R365" s="391"/>
      <c r="S365" s="391"/>
      <c r="T365" s="392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1"/>
      <c r="R366" s="391"/>
      <c r="S366" s="391"/>
      <c r="T366" s="392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402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89"/>
      <c r="O369" s="403"/>
      <c r="P369" s="397" t="s">
        <v>69</v>
      </c>
      <c r="Q369" s="398"/>
      <c r="R369" s="398"/>
      <c r="S369" s="398"/>
      <c r="T369" s="398"/>
      <c r="U369" s="398"/>
      <c r="V369" s="399"/>
      <c r="W369" s="37" t="s">
        <v>70</v>
      </c>
      <c r="X369" s="384">
        <f>IFERROR(X364/H364,"0")+IFERROR(X365/H365,"0")+IFERROR(X366/H366,"0")+IFERROR(X367/H367,"0")+IFERROR(X368/H368,"0")</f>
        <v>17.435897435897438</v>
      </c>
      <c r="Y369" s="384">
        <f>IFERROR(Y364/H364,"0")+IFERROR(Y365/H365,"0")+IFERROR(Y366/H366,"0")+IFERROR(Y367/H367,"0")+IFERROR(Y368/H368,"0")</f>
        <v>18</v>
      </c>
      <c r="Z369" s="384">
        <f>IFERROR(IF(Z364="",0,Z364),"0")+IFERROR(IF(Z365="",0,Z365),"0")+IFERROR(IF(Z366="",0,Z366),"0")+IFERROR(IF(Z367="",0,Z367),"0")+IFERROR(IF(Z368="",0,Z368),"0")</f>
        <v>0.39149999999999996</v>
      </c>
      <c r="AA369" s="385"/>
      <c r="AB369" s="385"/>
      <c r="AC369" s="385"/>
    </row>
    <row r="370" spans="1:68" x14ac:dyDescent="0.2">
      <c r="A370" s="389"/>
      <c r="B370" s="389"/>
      <c r="C370" s="389"/>
      <c r="D370" s="389"/>
      <c r="E370" s="389"/>
      <c r="F370" s="389"/>
      <c r="G370" s="389"/>
      <c r="H370" s="389"/>
      <c r="I370" s="389"/>
      <c r="J370" s="389"/>
      <c r="K370" s="389"/>
      <c r="L370" s="389"/>
      <c r="M370" s="389"/>
      <c r="N370" s="389"/>
      <c r="O370" s="403"/>
      <c r="P370" s="397" t="s">
        <v>69</v>
      </c>
      <c r="Q370" s="398"/>
      <c r="R370" s="398"/>
      <c r="S370" s="398"/>
      <c r="T370" s="398"/>
      <c r="U370" s="398"/>
      <c r="V370" s="399"/>
      <c r="W370" s="37" t="s">
        <v>68</v>
      </c>
      <c r="X370" s="384">
        <f>IFERROR(SUM(X364:X368),"0")</f>
        <v>136</v>
      </c>
      <c r="Y370" s="384">
        <f>IFERROR(SUM(Y364:Y368),"0")</f>
        <v>140.4</v>
      </c>
      <c r="Z370" s="37"/>
      <c r="AA370" s="385"/>
      <c r="AB370" s="385"/>
      <c r="AC370" s="385"/>
    </row>
    <row r="371" spans="1:68" ht="14.25" hidden="1" customHeight="1" x14ac:dyDescent="0.25">
      <c r="A371" s="388" t="s">
        <v>237</v>
      </c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89"/>
      <c r="N371" s="389"/>
      <c r="O371" s="389"/>
      <c r="P371" s="389"/>
      <c r="Q371" s="389"/>
      <c r="R371" s="389"/>
      <c r="S371" s="389"/>
      <c r="T371" s="389"/>
      <c r="U371" s="389"/>
      <c r="V371" s="389"/>
      <c r="W371" s="389"/>
      <c r="X371" s="389"/>
      <c r="Y371" s="389"/>
      <c r="Z371" s="389"/>
      <c r="AA371" s="375"/>
      <c r="AB371" s="375"/>
      <c r="AC371" s="375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1"/>
      <c r="R372" s="391"/>
      <c r="S372" s="391"/>
      <c r="T372" s="392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1"/>
      <c r="R373" s="391"/>
      <c r="S373" s="391"/>
      <c r="T373" s="392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403"/>
      <c r="P374" s="397" t="s">
        <v>69</v>
      </c>
      <c r="Q374" s="398"/>
      <c r="R374" s="398"/>
      <c r="S374" s="398"/>
      <c r="T374" s="398"/>
      <c r="U374" s="398"/>
      <c r="V374" s="399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89"/>
      <c r="O375" s="403"/>
      <c r="P375" s="397" t="s">
        <v>69</v>
      </c>
      <c r="Q375" s="398"/>
      <c r="R375" s="398"/>
      <c r="S375" s="398"/>
      <c r="T375" s="398"/>
      <c r="U375" s="398"/>
      <c r="V375" s="399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0" t="s">
        <v>554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/>
      <c r="Q376" s="461"/>
      <c r="R376" s="461"/>
      <c r="S376" s="461"/>
      <c r="T376" s="461"/>
      <c r="U376" s="461"/>
      <c r="V376" s="461"/>
      <c r="W376" s="461"/>
      <c r="X376" s="461"/>
      <c r="Y376" s="461"/>
      <c r="Z376" s="461"/>
      <c r="AA376" s="48"/>
      <c r="AB376" s="48"/>
      <c r="AC376" s="48"/>
    </row>
    <row r="377" spans="1:68" ht="16.5" hidden="1" customHeight="1" x14ac:dyDescent="0.25">
      <c r="A377" s="415" t="s">
        <v>555</v>
      </c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89"/>
      <c r="O377" s="389"/>
      <c r="P377" s="389"/>
      <c r="Q377" s="389"/>
      <c r="R377" s="389"/>
      <c r="S377" s="389"/>
      <c r="T377" s="389"/>
      <c r="U377" s="389"/>
      <c r="V377" s="389"/>
      <c r="W377" s="389"/>
      <c r="X377" s="389"/>
      <c r="Y377" s="389"/>
      <c r="Z377" s="389"/>
      <c r="AA377" s="376"/>
      <c r="AB377" s="376"/>
      <c r="AC377" s="376"/>
    </row>
    <row r="378" spans="1:68" ht="14.25" hidden="1" customHeight="1" x14ac:dyDescent="0.25">
      <c r="A378" s="388" t="s">
        <v>112</v>
      </c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89"/>
      <c r="O378" s="389"/>
      <c r="P378" s="389"/>
      <c r="Q378" s="389"/>
      <c r="R378" s="389"/>
      <c r="S378" s="389"/>
      <c r="T378" s="389"/>
      <c r="U378" s="389"/>
      <c r="V378" s="389"/>
      <c r="W378" s="389"/>
      <c r="X378" s="389"/>
      <c r="Y378" s="389"/>
      <c r="Z378" s="389"/>
      <c r="AA378" s="375"/>
      <c r="AB378" s="375"/>
      <c r="AC378" s="375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1"/>
      <c r="R379" s="391"/>
      <c r="S379" s="391"/>
      <c r="T379" s="392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2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403"/>
      <c r="P380" s="397" t="s">
        <v>69</v>
      </c>
      <c r="Q380" s="398"/>
      <c r="R380" s="398"/>
      <c r="S380" s="398"/>
      <c r="T380" s="398"/>
      <c r="U380" s="398"/>
      <c r="V380" s="399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403"/>
      <c r="P381" s="397" t="s">
        <v>69</v>
      </c>
      <c r="Q381" s="398"/>
      <c r="R381" s="398"/>
      <c r="S381" s="398"/>
      <c r="T381" s="398"/>
      <c r="U381" s="398"/>
      <c r="V381" s="399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388" t="s">
        <v>63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89"/>
      <c r="AA382" s="375"/>
      <c r="AB382" s="375"/>
      <c r="AC382" s="375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1"/>
      <c r="R383" s="391"/>
      <c r="S383" s="391"/>
      <c r="T383" s="392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390" t="s">
        <v>561</v>
      </c>
      <c r="Q384" s="391"/>
      <c r="R384" s="391"/>
      <c r="S384" s="391"/>
      <c r="T384" s="392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1"/>
      <c r="R385" s="391"/>
      <c r="S385" s="391"/>
      <c r="T385" s="392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55" t="s">
        <v>565</v>
      </c>
      <c r="Q386" s="391"/>
      <c r="R386" s="391"/>
      <c r="S386" s="391"/>
      <c r="T386" s="392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7" t="s">
        <v>568</v>
      </c>
      <c r="Q387" s="391"/>
      <c r="R387" s="391"/>
      <c r="S387" s="391"/>
      <c r="T387" s="392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91"/>
      <c r="R388" s="391"/>
      <c r="S388" s="391"/>
      <c r="T388" s="392"/>
      <c r="U388" s="34"/>
      <c r="V388" s="34"/>
      <c r="W388" s="35" t="s">
        <v>68</v>
      </c>
      <c r="X388" s="382">
        <v>112</v>
      </c>
      <c r="Y388" s="383">
        <f t="shared" si="64"/>
        <v>113.4</v>
      </c>
      <c r="Z388" s="36">
        <f t="shared" si="65"/>
        <v>0.20331000000000002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118.13333333333333</v>
      </c>
      <c r="BN388" s="64">
        <f t="shared" si="67"/>
        <v>119.60999999999999</v>
      </c>
      <c r="BO388" s="64">
        <f t="shared" si="68"/>
        <v>0.17094017094017092</v>
      </c>
      <c r="BP388" s="64">
        <f t="shared" si="69"/>
        <v>0.17307692307692307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1"/>
      <c r="R389" s="391"/>
      <c r="S389" s="391"/>
      <c r="T389" s="392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1"/>
      <c r="R390" s="391"/>
      <c r="S390" s="391"/>
      <c r="T390" s="392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91"/>
      <c r="R391" s="391"/>
      <c r="S391" s="391"/>
      <c r="T391" s="392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1"/>
      <c r="R392" s="391"/>
      <c r="S392" s="391"/>
      <c r="T392" s="392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8" t="s">
        <v>579</v>
      </c>
      <c r="Q393" s="391"/>
      <c r="R393" s="391"/>
      <c r="S393" s="391"/>
      <c r="T393" s="392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1"/>
      <c r="R394" s="391"/>
      <c r="S394" s="391"/>
      <c r="T394" s="392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1"/>
      <c r="R395" s="391"/>
      <c r="S395" s="391"/>
      <c r="T395" s="392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1"/>
      <c r="R396" s="391"/>
      <c r="S396" s="391"/>
      <c r="T396" s="392"/>
      <c r="U396" s="34"/>
      <c r="V396" s="34"/>
      <c r="W396" s="35" t="s">
        <v>68</v>
      </c>
      <c r="X396" s="382">
        <v>4</v>
      </c>
      <c r="Y396" s="383">
        <f t="shared" si="64"/>
        <v>4.2</v>
      </c>
      <c r="Z396" s="36">
        <f t="shared" si="70"/>
        <v>1.004E-2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4.2476190476190476</v>
      </c>
      <c r="BN396" s="64">
        <f t="shared" si="67"/>
        <v>4.46</v>
      </c>
      <c r="BO396" s="64">
        <f t="shared" si="68"/>
        <v>8.1400081400081412E-3</v>
      </c>
      <c r="BP396" s="64">
        <f t="shared" si="69"/>
        <v>8.5470085470085479E-3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1"/>
      <c r="R397" s="391"/>
      <c r="S397" s="391"/>
      <c r="T397" s="392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1"/>
      <c r="R398" s="391"/>
      <c r="S398" s="391"/>
      <c r="T398" s="392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7" t="s">
        <v>591</v>
      </c>
      <c r="Q399" s="391"/>
      <c r="R399" s="391"/>
      <c r="S399" s="391"/>
      <c r="T399" s="392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78" t="s">
        <v>594</v>
      </c>
      <c r="Q400" s="391"/>
      <c r="R400" s="391"/>
      <c r="S400" s="391"/>
      <c r="T400" s="392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1"/>
      <c r="R401" s="391"/>
      <c r="S401" s="391"/>
      <c r="T401" s="392"/>
      <c r="U401" s="34"/>
      <c r="V401" s="34"/>
      <c r="W401" s="35" t="s">
        <v>68</v>
      </c>
      <c r="X401" s="382">
        <v>12</v>
      </c>
      <c r="Y401" s="383">
        <f t="shared" si="64"/>
        <v>12.600000000000001</v>
      </c>
      <c r="Z401" s="36">
        <f t="shared" si="70"/>
        <v>3.0120000000000001E-2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12.742857142857142</v>
      </c>
      <c r="BN401" s="64">
        <f t="shared" si="67"/>
        <v>13.38</v>
      </c>
      <c r="BO401" s="64">
        <f t="shared" si="68"/>
        <v>2.4420024420024423E-2</v>
      </c>
      <c r="BP401" s="64">
        <f t="shared" si="69"/>
        <v>2.5641025641025644E-2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1" t="s">
        <v>598</v>
      </c>
      <c r="Q402" s="391"/>
      <c r="R402" s="391"/>
      <c r="S402" s="391"/>
      <c r="T402" s="392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22" t="s">
        <v>598</v>
      </c>
      <c r="Q403" s="391"/>
      <c r="R403" s="391"/>
      <c r="S403" s="391"/>
      <c r="T403" s="392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1"/>
      <c r="R404" s="391"/>
      <c r="S404" s="391"/>
      <c r="T404" s="392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42" t="s">
        <v>603</v>
      </c>
      <c r="Q405" s="391"/>
      <c r="R405" s="391"/>
      <c r="S405" s="391"/>
      <c r="T405" s="392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402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403"/>
      <c r="P406" s="397" t="s">
        <v>69</v>
      </c>
      <c r="Q406" s="398"/>
      <c r="R406" s="398"/>
      <c r="S406" s="398"/>
      <c r="T406" s="398"/>
      <c r="U406" s="398"/>
      <c r="V406" s="399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34.285714285714285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35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0.24347000000000002</v>
      </c>
      <c r="AA406" s="385"/>
      <c r="AB406" s="385"/>
      <c r="AC406" s="385"/>
    </row>
    <row r="407" spans="1:68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89"/>
      <c r="N407" s="389"/>
      <c r="O407" s="403"/>
      <c r="P407" s="397" t="s">
        <v>69</v>
      </c>
      <c r="Q407" s="398"/>
      <c r="R407" s="398"/>
      <c r="S407" s="398"/>
      <c r="T407" s="398"/>
      <c r="U407" s="398"/>
      <c r="V407" s="399"/>
      <c r="W407" s="37" t="s">
        <v>68</v>
      </c>
      <c r="X407" s="384">
        <f>IFERROR(SUM(X383:X405),"0")</f>
        <v>128</v>
      </c>
      <c r="Y407" s="384">
        <f>IFERROR(SUM(Y383:Y405),"0")</f>
        <v>130.20000000000002</v>
      </c>
      <c r="Z407" s="37"/>
      <c r="AA407" s="385"/>
      <c r="AB407" s="385"/>
      <c r="AC407" s="385"/>
    </row>
    <row r="408" spans="1:68" ht="14.25" hidden="1" customHeight="1" x14ac:dyDescent="0.25">
      <c r="A408" s="388" t="s">
        <v>71</v>
      </c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89"/>
      <c r="O408" s="389"/>
      <c r="P408" s="389"/>
      <c r="Q408" s="389"/>
      <c r="R408" s="389"/>
      <c r="S408" s="389"/>
      <c r="T408" s="389"/>
      <c r="U408" s="389"/>
      <c r="V408" s="389"/>
      <c r="W408" s="389"/>
      <c r="X408" s="389"/>
      <c r="Y408" s="389"/>
      <c r="Z408" s="389"/>
      <c r="AA408" s="375"/>
      <c r="AB408" s="375"/>
      <c r="AC408" s="375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1"/>
      <c r="R409" s="391"/>
      <c r="S409" s="391"/>
      <c r="T409" s="392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1"/>
      <c r="R410" s="391"/>
      <c r="S410" s="391"/>
      <c r="T410" s="392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89"/>
      <c r="O411" s="403"/>
      <c r="P411" s="397" t="s">
        <v>69</v>
      </c>
      <c r="Q411" s="398"/>
      <c r="R411" s="398"/>
      <c r="S411" s="398"/>
      <c r="T411" s="398"/>
      <c r="U411" s="398"/>
      <c r="V411" s="399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403"/>
      <c r="P412" s="397" t="s">
        <v>69</v>
      </c>
      <c r="Q412" s="398"/>
      <c r="R412" s="398"/>
      <c r="S412" s="398"/>
      <c r="T412" s="398"/>
      <c r="U412" s="398"/>
      <c r="V412" s="399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388" t="s">
        <v>90</v>
      </c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89"/>
      <c r="O413" s="389"/>
      <c r="P413" s="389"/>
      <c r="Q413" s="389"/>
      <c r="R413" s="389"/>
      <c r="S413" s="389"/>
      <c r="T413" s="389"/>
      <c r="U413" s="389"/>
      <c r="V413" s="389"/>
      <c r="W413" s="389"/>
      <c r="X413" s="389"/>
      <c r="Y413" s="389"/>
      <c r="Z413" s="389"/>
      <c r="AA413" s="375"/>
      <c r="AB413" s="375"/>
      <c r="AC413" s="375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1"/>
      <c r="R414" s="391"/>
      <c r="S414" s="391"/>
      <c r="T414" s="392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1"/>
      <c r="R415" s="391"/>
      <c r="S415" s="391"/>
      <c r="T415" s="392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1"/>
      <c r="R416" s="391"/>
      <c r="S416" s="391"/>
      <c r="T416" s="392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40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403"/>
      <c r="P417" s="397" t="s">
        <v>69</v>
      </c>
      <c r="Q417" s="398"/>
      <c r="R417" s="398"/>
      <c r="S417" s="398"/>
      <c r="T417" s="398"/>
      <c r="U417" s="398"/>
      <c r="V417" s="399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403"/>
      <c r="P418" s="397" t="s">
        <v>69</v>
      </c>
      <c r="Q418" s="398"/>
      <c r="R418" s="398"/>
      <c r="S418" s="398"/>
      <c r="T418" s="398"/>
      <c r="U418" s="398"/>
      <c r="V418" s="399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15" t="s">
        <v>616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89"/>
      <c r="AA419" s="376"/>
      <c r="AB419" s="376"/>
      <c r="AC419" s="376"/>
    </row>
    <row r="420" spans="1:68" ht="14.25" hidden="1" customHeight="1" x14ac:dyDescent="0.25">
      <c r="A420" s="388" t="s">
        <v>104</v>
      </c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389"/>
      <c r="M420" s="389"/>
      <c r="N420" s="389"/>
      <c r="O420" s="389"/>
      <c r="P420" s="389"/>
      <c r="Q420" s="389"/>
      <c r="R420" s="389"/>
      <c r="S420" s="389"/>
      <c r="T420" s="389"/>
      <c r="U420" s="389"/>
      <c r="V420" s="389"/>
      <c r="W420" s="389"/>
      <c r="X420" s="389"/>
      <c r="Y420" s="389"/>
      <c r="Z420" s="389"/>
      <c r="AA420" s="375"/>
      <c r="AB420" s="375"/>
      <c r="AC420" s="375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7" t="s">
        <v>619</v>
      </c>
      <c r="Q421" s="391"/>
      <c r="R421" s="391"/>
      <c r="S421" s="391"/>
      <c r="T421" s="392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402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403"/>
      <c r="P422" s="397" t="s">
        <v>69</v>
      </c>
      <c r="Q422" s="398"/>
      <c r="R422" s="398"/>
      <c r="S422" s="398"/>
      <c r="T422" s="398"/>
      <c r="U422" s="398"/>
      <c r="V422" s="399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403"/>
      <c r="P423" s="397" t="s">
        <v>69</v>
      </c>
      <c r="Q423" s="398"/>
      <c r="R423" s="398"/>
      <c r="S423" s="398"/>
      <c r="T423" s="398"/>
      <c r="U423" s="398"/>
      <c r="V423" s="399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388" t="s">
        <v>63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375"/>
      <c r="AB424" s="375"/>
      <c r="AC424" s="375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1"/>
      <c r="R425" s="391"/>
      <c r="S425" s="391"/>
      <c r="T425" s="392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500" t="s">
        <v>623</v>
      </c>
      <c r="Q426" s="391"/>
      <c r="R426" s="391"/>
      <c r="S426" s="391"/>
      <c r="T426" s="392"/>
      <c r="U426" s="34"/>
      <c r="V426" s="34"/>
      <c r="W426" s="35" t="s">
        <v>68</v>
      </c>
      <c r="X426" s="382">
        <v>159</v>
      </c>
      <c r="Y426" s="383">
        <f t="shared" si="71"/>
        <v>159.6</v>
      </c>
      <c r="Z426" s="36">
        <f>IFERROR(IF(Y426=0,"",ROUNDUP(Y426/H426,0)*0.00753),"")</f>
        <v>0.28614000000000001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167.70714285714286</v>
      </c>
      <c r="BN426" s="64">
        <f t="shared" si="73"/>
        <v>168.33999999999997</v>
      </c>
      <c r="BO426" s="64">
        <f t="shared" si="74"/>
        <v>0.24267399267399264</v>
      </c>
      <c r="BP426" s="64">
        <f t="shared" si="75"/>
        <v>0.24358974358974358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28" t="s">
        <v>626</v>
      </c>
      <c r="Q427" s="391"/>
      <c r="R427" s="391"/>
      <c r="S427" s="391"/>
      <c r="T427" s="392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1"/>
      <c r="R428" s="391"/>
      <c r="S428" s="391"/>
      <c r="T428" s="392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07" t="s">
        <v>630</v>
      </c>
      <c r="Q429" s="391"/>
      <c r="R429" s="391"/>
      <c r="S429" s="391"/>
      <c r="T429" s="392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495" t="s">
        <v>634</v>
      </c>
      <c r="Q431" s="391"/>
      <c r="R431" s="391"/>
      <c r="S431" s="391"/>
      <c r="T431" s="392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402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89"/>
      <c r="O432" s="403"/>
      <c r="P432" s="397" t="s">
        <v>69</v>
      </c>
      <c r="Q432" s="398"/>
      <c r="R432" s="398"/>
      <c r="S432" s="398"/>
      <c r="T432" s="398"/>
      <c r="U432" s="398"/>
      <c r="V432" s="399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37.857142857142854</v>
      </c>
      <c r="Y432" s="384">
        <f>IFERROR(Y425/H425,"0")+IFERROR(Y426/H426,"0")+IFERROR(Y427/H427,"0")+IFERROR(Y428/H428,"0")+IFERROR(Y429/H429,"0")+IFERROR(Y430/H430,"0")+IFERROR(Y431/H431,"0")</f>
        <v>38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0.28614000000000001</v>
      </c>
      <c r="AA432" s="385"/>
      <c r="AB432" s="385"/>
      <c r="AC432" s="385"/>
    </row>
    <row r="433" spans="1:68" x14ac:dyDescent="0.2">
      <c r="A433" s="389"/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  <c r="N433" s="389"/>
      <c r="O433" s="403"/>
      <c r="P433" s="397" t="s">
        <v>69</v>
      </c>
      <c r="Q433" s="398"/>
      <c r="R433" s="398"/>
      <c r="S433" s="398"/>
      <c r="T433" s="398"/>
      <c r="U433" s="398"/>
      <c r="V433" s="399"/>
      <c r="W433" s="37" t="s">
        <v>68</v>
      </c>
      <c r="X433" s="384">
        <f>IFERROR(SUM(X425:X431),"0")</f>
        <v>159</v>
      </c>
      <c r="Y433" s="384">
        <f>IFERROR(SUM(Y425:Y431),"0")</f>
        <v>159.6</v>
      </c>
      <c r="Z433" s="37"/>
      <c r="AA433" s="385"/>
      <c r="AB433" s="385"/>
      <c r="AC433" s="385"/>
    </row>
    <row r="434" spans="1:68" ht="14.25" hidden="1" customHeight="1" x14ac:dyDescent="0.25">
      <c r="A434" s="388" t="s">
        <v>90</v>
      </c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89"/>
      <c r="O434" s="389"/>
      <c r="P434" s="389"/>
      <c r="Q434" s="389"/>
      <c r="R434" s="389"/>
      <c r="S434" s="389"/>
      <c r="T434" s="389"/>
      <c r="U434" s="389"/>
      <c r="V434" s="389"/>
      <c r="W434" s="389"/>
      <c r="X434" s="389"/>
      <c r="Y434" s="389"/>
      <c r="Z434" s="389"/>
      <c r="AA434" s="375"/>
      <c r="AB434" s="375"/>
      <c r="AC434" s="375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402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89"/>
      <c r="O436" s="403"/>
      <c r="P436" s="397" t="s">
        <v>69</v>
      </c>
      <c r="Q436" s="398"/>
      <c r="R436" s="398"/>
      <c r="S436" s="398"/>
      <c r="T436" s="398"/>
      <c r="U436" s="398"/>
      <c r="V436" s="399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89"/>
      <c r="O437" s="403"/>
      <c r="P437" s="397" t="s">
        <v>69</v>
      </c>
      <c r="Q437" s="398"/>
      <c r="R437" s="398"/>
      <c r="S437" s="398"/>
      <c r="T437" s="398"/>
      <c r="U437" s="398"/>
      <c r="V437" s="399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388" t="s">
        <v>99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389"/>
      <c r="AA438" s="375"/>
      <c r="AB438" s="375"/>
      <c r="AC438" s="375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6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402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89"/>
      <c r="O440" s="403"/>
      <c r="P440" s="397" t="s">
        <v>69</v>
      </c>
      <c r="Q440" s="398"/>
      <c r="R440" s="398"/>
      <c r="S440" s="398"/>
      <c r="T440" s="398"/>
      <c r="U440" s="398"/>
      <c r="V440" s="399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403"/>
      <c r="P441" s="397" t="s">
        <v>69</v>
      </c>
      <c r="Q441" s="398"/>
      <c r="R441" s="398"/>
      <c r="S441" s="398"/>
      <c r="T441" s="398"/>
      <c r="U441" s="398"/>
      <c r="V441" s="399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388" t="s">
        <v>639</v>
      </c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89"/>
      <c r="O442" s="389"/>
      <c r="P442" s="389"/>
      <c r="Q442" s="389"/>
      <c r="R442" s="389"/>
      <c r="S442" s="389"/>
      <c r="T442" s="389"/>
      <c r="U442" s="389"/>
      <c r="V442" s="389"/>
      <c r="W442" s="389"/>
      <c r="X442" s="389"/>
      <c r="Y442" s="389"/>
      <c r="Z442" s="389"/>
      <c r="AA442" s="375"/>
      <c r="AB442" s="375"/>
      <c r="AC442" s="375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39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402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403"/>
      <c r="P444" s="397" t="s">
        <v>69</v>
      </c>
      <c r="Q444" s="398"/>
      <c r="R444" s="398"/>
      <c r="S444" s="398"/>
      <c r="T444" s="398"/>
      <c r="U444" s="398"/>
      <c r="V444" s="399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403"/>
      <c r="P445" s="397" t="s">
        <v>69</v>
      </c>
      <c r="Q445" s="398"/>
      <c r="R445" s="398"/>
      <c r="S445" s="398"/>
      <c r="T445" s="398"/>
      <c r="U445" s="398"/>
      <c r="V445" s="399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15" t="s">
        <v>642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389"/>
      <c r="Z446" s="389"/>
      <c r="AA446" s="376"/>
      <c r="AB446" s="376"/>
      <c r="AC446" s="376"/>
    </row>
    <row r="447" spans="1:68" ht="14.25" hidden="1" customHeight="1" x14ac:dyDescent="0.25">
      <c r="A447" s="388" t="s">
        <v>63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89"/>
      <c r="AA447" s="375"/>
      <c r="AB447" s="375"/>
      <c r="AC447" s="375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1"/>
      <c r="R448" s="391"/>
      <c r="S448" s="391"/>
      <c r="T448" s="392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1"/>
      <c r="R449" s="391"/>
      <c r="S449" s="391"/>
      <c r="T449" s="392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40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403"/>
      <c r="P451" s="397" t="s">
        <v>69</v>
      </c>
      <c r="Q451" s="398"/>
      <c r="R451" s="398"/>
      <c r="S451" s="398"/>
      <c r="T451" s="398"/>
      <c r="U451" s="398"/>
      <c r="V451" s="399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403"/>
      <c r="P452" s="397" t="s">
        <v>69</v>
      </c>
      <c r="Q452" s="398"/>
      <c r="R452" s="398"/>
      <c r="S452" s="398"/>
      <c r="T452" s="398"/>
      <c r="U452" s="398"/>
      <c r="V452" s="399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15" t="s">
        <v>649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89"/>
      <c r="AA453" s="376"/>
      <c r="AB453" s="376"/>
      <c r="AC453" s="376"/>
    </row>
    <row r="454" spans="1:68" ht="14.25" hidden="1" customHeight="1" x14ac:dyDescent="0.25">
      <c r="A454" s="388" t="s">
        <v>63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89"/>
      <c r="AA454" s="375"/>
      <c r="AB454" s="375"/>
      <c r="AC454" s="375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393" t="s">
        <v>652</v>
      </c>
      <c r="Q455" s="391"/>
      <c r="R455" s="391"/>
      <c r="S455" s="391"/>
      <c r="T455" s="392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1"/>
      <c r="R456" s="391"/>
      <c r="S456" s="391"/>
      <c r="T456" s="392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402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403"/>
      <c r="P457" s="397" t="s">
        <v>69</v>
      </c>
      <c r="Q457" s="398"/>
      <c r="R457" s="398"/>
      <c r="S457" s="398"/>
      <c r="T457" s="398"/>
      <c r="U457" s="398"/>
      <c r="V457" s="399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403"/>
      <c r="P458" s="397" t="s">
        <v>69</v>
      </c>
      <c r="Q458" s="398"/>
      <c r="R458" s="398"/>
      <c r="S458" s="398"/>
      <c r="T458" s="398"/>
      <c r="U458" s="398"/>
      <c r="V458" s="399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388" t="s">
        <v>237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89"/>
      <c r="AA459" s="375"/>
      <c r="AB459" s="375"/>
      <c r="AC459" s="375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81" t="s">
        <v>657</v>
      </c>
      <c r="Q460" s="391"/>
      <c r="R460" s="391"/>
      <c r="S460" s="391"/>
      <c r="T460" s="392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2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403"/>
      <c r="P461" s="397" t="s">
        <v>69</v>
      </c>
      <c r="Q461" s="398"/>
      <c r="R461" s="398"/>
      <c r="S461" s="398"/>
      <c r="T461" s="398"/>
      <c r="U461" s="398"/>
      <c r="V461" s="399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403"/>
      <c r="P462" s="397" t="s">
        <v>69</v>
      </c>
      <c r="Q462" s="398"/>
      <c r="R462" s="398"/>
      <c r="S462" s="398"/>
      <c r="T462" s="398"/>
      <c r="U462" s="398"/>
      <c r="V462" s="399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0" t="s">
        <v>658</v>
      </c>
      <c r="B463" s="461"/>
      <c r="C463" s="461"/>
      <c r="D463" s="461"/>
      <c r="E463" s="461"/>
      <c r="F463" s="461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/>
      <c r="Q463" s="461"/>
      <c r="R463" s="461"/>
      <c r="S463" s="461"/>
      <c r="T463" s="461"/>
      <c r="U463" s="461"/>
      <c r="V463" s="461"/>
      <c r="W463" s="461"/>
      <c r="X463" s="461"/>
      <c r="Y463" s="461"/>
      <c r="Z463" s="461"/>
      <c r="AA463" s="48"/>
      <c r="AB463" s="48"/>
      <c r="AC463" s="48"/>
    </row>
    <row r="464" spans="1:68" ht="16.5" hidden="1" customHeight="1" x14ac:dyDescent="0.25">
      <c r="A464" s="415" t="s">
        <v>658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376"/>
      <c r="AB464" s="376"/>
      <c r="AC464" s="376"/>
    </row>
    <row r="465" spans="1:68" ht="14.25" hidden="1" customHeight="1" x14ac:dyDescent="0.25">
      <c r="A465" s="388" t="s">
        <v>112</v>
      </c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89"/>
      <c r="O465" s="389"/>
      <c r="P465" s="389"/>
      <c r="Q465" s="389"/>
      <c r="R465" s="389"/>
      <c r="S465" s="389"/>
      <c r="T465" s="389"/>
      <c r="U465" s="389"/>
      <c r="V465" s="389"/>
      <c r="W465" s="389"/>
      <c r="X465" s="389"/>
      <c r="Y465" s="389"/>
      <c r="Z465" s="389"/>
      <c r="AA465" s="375"/>
      <c r="AB465" s="375"/>
      <c r="AC465" s="375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1"/>
      <c r="R466" s="391"/>
      <c r="S466" s="391"/>
      <c r="T466" s="392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1"/>
      <c r="R467" s="391"/>
      <c r="S467" s="391"/>
      <c r="T467" s="392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68" t="s">
        <v>665</v>
      </c>
      <c r="Q468" s="391"/>
      <c r="R468" s="391"/>
      <c r="S468" s="391"/>
      <c r="T468" s="392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4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1"/>
      <c r="R469" s="391"/>
      <c r="S469" s="391"/>
      <c r="T469" s="392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1"/>
      <c r="R470" s="391"/>
      <c r="S470" s="391"/>
      <c r="T470" s="392"/>
      <c r="U470" s="34"/>
      <c r="V470" s="34"/>
      <c r="W470" s="35" t="s">
        <v>68</v>
      </c>
      <c r="X470" s="382">
        <v>123</v>
      </c>
      <c r="Y470" s="383">
        <f t="shared" si="76"/>
        <v>126.72</v>
      </c>
      <c r="Z470" s="36">
        <f t="shared" si="77"/>
        <v>0.28704000000000002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131.38636363636363</v>
      </c>
      <c r="BN470" s="64">
        <f t="shared" si="79"/>
        <v>135.35999999999999</v>
      </c>
      <c r="BO470" s="64">
        <f t="shared" si="80"/>
        <v>0.22399475524475523</v>
      </c>
      <c r="BP470" s="64">
        <f t="shared" si="81"/>
        <v>0.23076923076923078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1"/>
      <c r="R471" s="391"/>
      <c r="S471" s="391"/>
      <c r="T471" s="392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1"/>
      <c r="R472" s="391"/>
      <c r="S472" s="391"/>
      <c r="T472" s="392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1"/>
      <c r="R473" s="391"/>
      <c r="S473" s="391"/>
      <c r="T473" s="392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1"/>
      <c r="R474" s="391"/>
      <c r="S474" s="391"/>
      <c r="T474" s="392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402"/>
      <c r="B475" s="389"/>
      <c r="C475" s="389"/>
      <c r="D475" s="389"/>
      <c r="E475" s="389"/>
      <c r="F475" s="389"/>
      <c r="G475" s="389"/>
      <c r="H475" s="389"/>
      <c r="I475" s="389"/>
      <c r="J475" s="389"/>
      <c r="K475" s="389"/>
      <c r="L475" s="389"/>
      <c r="M475" s="389"/>
      <c r="N475" s="389"/>
      <c r="O475" s="403"/>
      <c r="P475" s="397" t="s">
        <v>69</v>
      </c>
      <c r="Q475" s="398"/>
      <c r="R475" s="398"/>
      <c r="S475" s="398"/>
      <c r="T475" s="398"/>
      <c r="U475" s="398"/>
      <c r="V475" s="399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23.295454545454543</v>
      </c>
      <c r="Y475" s="384">
        <f>IFERROR(Y466/H466,"0")+IFERROR(Y467/H467,"0")+IFERROR(Y468/H468,"0")+IFERROR(Y469/H469,"0")+IFERROR(Y470/H470,"0")+IFERROR(Y471/H471,"0")+IFERROR(Y472/H472,"0")+IFERROR(Y473/H473,"0")+IFERROR(Y474/H474,"0")</f>
        <v>24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0.28704000000000002</v>
      </c>
      <c r="AA475" s="385"/>
      <c r="AB475" s="385"/>
      <c r="AC475" s="385"/>
    </row>
    <row r="476" spans="1:68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89"/>
      <c r="O476" s="403"/>
      <c r="P476" s="397" t="s">
        <v>69</v>
      </c>
      <c r="Q476" s="398"/>
      <c r="R476" s="398"/>
      <c r="S476" s="398"/>
      <c r="T476" s="398"/>
      <c r="U476" s="398"/>
      <c r="V476" s="399"/>
      <c r="W476" s="37" t="s">
        <v>68</v>
      </c>
      <c r="X476" s="384">
        <f>IFERROR(SUM(X466:X474),"0")</f>
        <v>123</v>
      </c>
      <c r="Y476" s="384">
        <f>IFERROR(SUM(Y466:Y474),"0")</f>
        <v>126.72</v>
      </c>
      <c r="Z476" s="37"/>
      <c r="AA476" s="385"/>
      <c r="AB476" s="385"/>
      <c r="AC476" s="385"/>
    </row>
    <row r="477" spans="1:68" ht="14.25" hidden="1" customHeight="1" x14ac:dyDescent="0.25">
      <c r="A477" s="388" t="s">
        <v>104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1"/>
      <c r="R478" s="391"/>
      <c r="S478" s="391"/>
      <c r="T478" s="392"/>
      <c r="U478" s="34"/>
      <c r="V478" s="34"/>
      <c r="W478" s="35" t="s">
        <v>68</v>
      </c>
      <c r="X478" s="382">
        <v>131</v>
      </c>
      <c r="Y478" s="383">
        <f>IFERROR(IF(X478="",0,CEILING((X478/$H478),1)*$H478),"")</f>
        <v>132</v>
      </c>
      <c r="Z478" s="36">
        <f>IFERROR(IF(Y478=0,"",ROUNDUP(Y478/H478,0)*0.01196),"")</f>
        <v>0.29899999999999999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139.93181818181816</v>
      </c>
      <c r="BN478" s="64">
        <f>IFERROR(Y478*I478/H478,"0")</f>
        <v>140.99999999999997</v>
      </c>
      <c r="BO478" s="64">
        <f>IFERROR(1/J478*(X478/H478),"0")</f>
        <v>0.23856351981351981</v>
      </c>
      <c r="BP478" s="64">
        <f>IFERROR(1/J478*(Y478/H478),"0")</f>
        <v>0.24038461538461539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1"/>
      <c r="R479" s="391"/>
      <c r="S479" s="391"/>
      <c r="T479" s="392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2"/>
      <c r="B480" s="389"/>
      <c r="C480" s="389"/>
      <c r="D480" s="389"/>
      <c r="E480" s="389"/>
      <c r="F480" s="389"/>
      <c r="G480" s="389"/>
      <c r="H480" s="389"/>
      <c r="I480" s="389"/>
      <c r="J480" s="389"/>
      <c r="K480" s="389"/>
      <c r="L480" s="389"/>
      <c r="M480" s="389"/>
      <c r="N480" s="389"/>
      <c r="O480" s="403"/>
      <c r="P480" s="397" t="s">
        <v>69</v>
      </c>
      <c r="Q480" s="398"/>
      <c r="R480" s="398"/>
      <c r="S480" s="398"/>
      <c r="T480" s="398"/>
      <c r="U480" s="398"/>
      <c r="V480" s="399"/>
      <c r="W480" s="37" t="s">
        <v>70</v>
      </c>
      <c r="X480" s="384">
        <f>IFERROR(X478/H478,"0")+IFERROR(X479/H479,"0")</f>
        <v>24.810606060606059</v>
      </c>
      <c r="Y480" s="384">
        <f>IFERROR(Y478/H478,"0")+IFERROR(Y479/H479,"0")</f>
        <v>25</v>
      </c>
      <c r="Z480" s="384">
        <f>IFERROR(IF(Z478="",0,Z478),"0")+IFERROR(IF(Z479="",0,Z479),"0")</f>
        <v>0.29899999999999999</v>
      </c>
      <c r="AA480" s="385"/>
      <c r="AB480" s="385"/>
      <c r="AC480" s="385"/>
    </row>
    <row r="481" spans="1:68" x14ac:dyDescent="0.2">
      <c r="A481" s="389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403"/>
      <c r="P481" s="397" t="s">
        <v>69</v>
      </c>
      <c r="Q481" s="398"/>
      <c r="R481" s="398"/>
      <c r="S481" s="398"/>
      <c r="T481" s="398"/>
      <c r="U481" s="398"/>
      <c r="V481" s="399"/>
      <c r="W481" s="37" t="s">
        <v>68</v>
      </c>
      <c r="X481" s="384">
        <f>IFERROR(SUM(X478:X479),"0")</f>
        <v>131</v>
      </c>
      <c r="Y481" s="384">
        <f>IFERROR(SUM(Y478:Y479),"0")</f>
        <v>132</v>
      </c>
      <c r="Z481" s="37"/>
      <c r="AA481" s="385"/>
      <c r="AB481" s="385"/>
      <c r="AC481" s="385"/>
    </row>
    <row r="482" spans="1:68" ht="14.25" hidden="1" customHeight="1" x14ac:dyDescent="0.25">
      <c r="A482" s="388" t="s">
        <v>63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1"/>
      <c r="R483" s="391"/>
      <c r="S483" s="391"/>
      <c r="T483" s="392"/>
      <c r="U483" s="34"/>
      <c r="V483" s="34"/>
      <c r="W483" s="35" t="s">
        <v>68</v>
      </c>
      <c r="X483" s="382">
        <v>63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67.295454545454547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0.11472902097902099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1"/>
      <c r="R484" s="391"/>
      <c r="S484" s="391"/>
      <c r="T484" s="392"/>
      <c r="U484" s="34"/>
      <c r="V484" s="34"/>
      <c r="W484" s="35" t="s">
        <v>68</v>
      </c>
      <c r="X484" s="382">
        <v>16</v>
      </c>
      <c r="Y484" s="383">
        <f t="shared" si="82"/>
        <v>21.12</v>
      </c>
      <c r="Z484" s="36">
        <f>IFERROR(IF(Y484=0,"",ROUNDUP(Y484/H484,0)*0.01196),"")</f>
        <v>4.7840000000000001E-2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17.09090909090909</v>
      </c>
      <c r="BN484" s="64">
        <f t="shared" si="84"/>
        <v>22.56</v>
      </c>
      <c r="BO484" s="64">
        <f t="shared" si="85"/>
        <v>2.913752913752914E-2</v>
      </c>
      <c r="BP484" s="64">
        <f t="shared" si="86"/>
        <v>3.8461538461538464E-2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82">
        <v>83</v>
      </c>
      <c r="Y485" s="383">
        <f t="shared" si="82"/>
        <v>84.48</v>
      </c>
      <c r="Z485" s="36">
        <f>IFERROR(IF(Y485=0,"",ROUNDUP(Y485/H485,0)*0.01196),"")</f>
        <v>0.19136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88.659090909090892</v>
      </c>
      <c r="BN485" s="64">
        <f t="shared" si="84"/>
        <v>90.24</v>
      </c>
      <c r="BO485" s="64">
        <f t="shared" si="85"/>
        <v>0.15115093240093241</v>
      </c>
      <c r="BP485" s="64">
        <f t="shared" si="86"/>
        <v>0.15384615384615385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402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403"/>
      <c r="P489" s="397" t="s">
        <v>69</v>
      </c>
      <c r="Q489" s="398"/>
      <c r="R489" s="398"/>
      <c r="S489" s="398"/>
      <c r="T489" s="398"/>
      <c r="U489" s="398"/>
      <c r="V489" s="399"/>
      <c r="W489" s="37" t="s">
        <v>70</v>
      </c>
      <c r="X489" s="384">
        <f>IFERROR(X483/H483,"0")+IFERROR(X484/H484,"0")+IFERROR(X485/H485,"0")+IFERROR(X486/H486,"0")+IFERROR(X487/H487,"0")+IFERROR(X488/H488,"0")</f>
        <v>30.68181818181818</v>
      </c>
      <c r="Y489" s="384">
        <f>IFERROR(Y483/H483,"0")+IFERROR(Y484/H484,"0")+IFERROR(Y485/H485,"0")+IFERROR(Y486/H486,"0")+IFERROR(Y487/H487,"0")+IFERROR(Y488/H488,"0")</f>
        <v>32</v>
      </c>
      <c r="Z489" s="384">
        <f>IFERROR(IF(Z483="",0,Z483),"0")+IFERROR(IF(Z484="",0,Z484),"0")+IFERROR(IF(Z485="",0,Z485),"0")+IFERROR(IF(Z486="",0,Z486),"0")+IFERROR(IF(Z487="",0,Z487),"0")+IFERROR(IF(Z488="",0,Z488),"0")</f>
        <v>0.38272</v>
      </c>
      <c r="AA489" s="385"/>
      <c r="AB489" s="385"/>
      <c r="AC489" s="385"/>
    </row>
    <row r="490" spans="1:68" x14ac:dyDescent="0.2">
      <c r="A490" s="389"/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403"/>
      <c r="P490" s="397" t="s">
        <v>69</v>
      </c>
      <c r="Q490" s="398"/>
      <c r="R490" s="398"/>
      <c r="S490" s="398"/>
      <c r="T490" s="398"/>
      <c r="U490" s="398"/>
      <c r="V490" s="399"/>
      <c r="W490" s="37" t="s">
        <v>68</v>
      </c>
      <c r="X490" s="384">
        <f>IFERROR(SUM(X483:X488),"0")</f>
        <v>162</v>
      </c>
      <c r="Y490" s="384">
        <f>IFERROR(SUM(Y483:Y488),"0")</f>
        <v>168.96</v>
      </c>
      <c r="Z490" s="37"/>
      <c r="AA490" s="385"/>
      <c r="AB490" s="385"/>
      <c r="AC490" s="385"/>
    </row>
    <row r="491" spans="1:68" ht="14.25" hidden="1" customHeight="1" x14ac:dyDescent="0.25">
      <c r="A491" s="388" t="s">
        <v>71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375"/>
      <c r="AB491" s="375"/>
      <c r="AC491" s="375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1"/>
      <c r="R492" s="391"/>
      <c r="S492" s="391"/>
      <c r="T492" s="392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1"/>
      <c r="R493" s="391"/>
      <c r="S493" s="391"/>
      <c r="T493" s="392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6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1"/>
      <c r="R494" s="391"/>
      <c r="S494" s="391"/>
      <c r="T494" s="392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2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89"/>
      <c r="O495" s="403"/>
      <c r="P495" s="397" t="s">
        <v>69</v>
      </c>
      <c r="Q495" s="398"/>
      <c r="R495" s="398"/>
      <c r="S495" s="398"/>
      <c r="T495" s="398"/>
      <c r="U495" s="398"/>
      <c r="V495" s="399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89"/>
      <c r="O496" s="403"/>
      <c r="P496" s="397" t="s">
        <v>69</v>
      </c>
      <c r="Q496" s="398"/>
      <c r="R496" s="398"/>
      <c r="S496" s="398"/>
      <c r="T496" s="398"/>
      <c r="U496" s="398"/>
      <c r="V496" s="399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388" t="s">
        <v>237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89"/>
      <c r="AA497" s="375"/>
      <c r="AB497" s="375"/>
      <c r="AC497" s="375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1"/>
      <c r="R498" s="391"/>
      <c r="S498" s="391"/>
      <c r="T498" s="392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402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403"/>
      <c r="P499" s="397" t="s">
        <v>69</v>
      </c>
      <c r="Q499" s="398"/>
      <c r="R499" s="398"/>
      <c r="S499" s="398"/>
      <c r="T499" s="398"/>
      <c r="U499" s="398"/>
      <c r="V499" s="399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89"/>
      <c r="B500" s="389"/>
      <c r="C500" s="389"/>
      <c r="D500" s="389"/>
      <c r="E500" s="389"/>
      <c r="F500" s="389"/>
      <c r="G500" s="389"/>
      <c r="H500" s="389"/>
      <c r="I500" s="389"/>
      <c r="J500" s="389"/>
      <c r="K500" s="389"/>
      <c r="L500" s="389"/>
      <c r="M500" s="389"/>
      <c r="N500" s="389"/>
      <c r="O500" s="403"/>
      <c r="P500" s="397" t="s">
        <v>69</v>
      </c>
      <c r="Q500" s="398"/>
      <c r="R500" s="398"/>
      <c r="S500" s="398"/>
      <c r="T500" s="398"/>
      <c r="U500" s="398"/>
      <c r="V500" s="399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0" t="s">
        <v>702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48"/>
      <c r="AB501" s="48"/>
      <c r="AC501" s="48"/>
    </row>
    <row r="502" spans="1:68" ht="16.5" hidden="1" customHeight="1" x14ac:dyDescent="0.25">
      <c r="A502" s="415" t="s">
        <v>702</v>
      </c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89"/>
      <c r="O502" s="389"/>
      <c r="P502" s="389"/>
      <c r="Q502" s="389"/>
      <c r="R502" s="389"/>
      <c r="S502" s="389"/>
      <c r="T502" s="389"/>
      <c r="U502" s="389"/>
      <c r="V502" s="389"/>
      <c r="W502" s="389"/>
      <c r="X502" s="389"/>
      <c r="Y502" s="389"/>
      <c r="Z502" s="389"/>
      <c r="AA502" s="376"/>
      <c r="AB502" s="376"/>
      <c r="AC502" s="376"/>
    </row>
    <row r="503" spans="1:68" ht="14.25" hidden="1" customHeight="1" x14ac:dyDescent="0.25">
      <c r="A503" s="388" t="s">
        <v>112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375"/>
      <c r="AB503" s="375"/>
      <c r="AC503" s="375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01" t="s">
        <v>705</v>
      </c>
      <c r="Q504" s="391"/>
      <c r="R504" s="391"/>
      <c r="S504" s="391"/>
      <c r="T504" s="392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52" t="s">
        <v>708</v>
      </c>
      <c r="Q505" s="391"/>
      <c r="R505" s="391"/>
      <c r="S505" s="391"/>
      <c r="T505" s="392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6" t="s">
        <v>711</v>
      </c>
      <c r="Q506" s="391"/>
      <c r="R506" s="391"/>
      <c r="S506" s="391"/>
      <c r="T506" s="392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6" t="s">
        <v>714</v>
      </c>
      <c r="Q507" s="391"/>
      <c r="R507" s="391"/>
      <c r="S507" s="391"/>
      <c r="T507" s="392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0" t="s">
        <v>717</v>
      </c>
      <c r="Q508" s="391"/>
      <c r="R508" s="391"/>
      <c r="S508" s="391"/>
      <c r="T508" s="392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0" t="s">
        <v>720</v>
      </c>
      <c r="Q509" s="391"/>
      <c r="R509" s="391"/>
      <c r="S509" s="391"/>
      <c r="T509" s="392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5" t="s">
        <v>723</v>
      </c>
      <c r="Q510" s="391"/>
      <c r="R510" s="391"/>
      <c r="S510" s="391"/>
      <c r="T510" s="392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7" t="s">
        <v>726</v>
      </c>
      <c r="Q511" s="391"/>
      <c r="R511" s="391"/>
      <c r="S511" s="391"/>
      <c r="T511" s="392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3" t="s">
        <v>729</v>
      </c>
      <c r="Q512" s="391"/>
      <c r="R512" s="391"/>
      <c r="S512" s="391"/>
      <c r="T512" s="392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402"/>
      <c r="B513" s="389"/>
      <c r="C513" s="389"/>
      <c r="D513" s="389"/>
      <c r="E513" s="389"/>
      <c r="F513" s="389"/>
      <c r="G513" s="389"/>
      <c r="H513" s="389"/>
      <c r="I513" s="389"/>
      <c r="J513" s="389"/>
      <c r="K513" s="389"/>
      <c r="L513" s="389"/>
      <c r="M513" s="389"/>
      <c r="N513" s="389"/>
      <c r="O513" s="403"/>
      <c r="P513" s="397" t="s">
        <v>69</v>
      </c>
      <c r="Q513" s="398"/>
      <c r="R513" s="398"/>
      <c r="S513" s="398"/>
      <c r="T513" s="398"/>
      <c r="U513" s="398"/>
      <c r="V513" s="399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89"/>
      <c r="O514" s="403"/>
      <c r="P514" s="397" t="s">
        <v>69</v>
      </c>
      <c r="Q514" s="398"/>
      <c r="R514" s="398"/>
      <c r="S514" s="398"/>
      <c r="T514" s="398"/>
      <c r="U514" s="398"/>
      <c r="V514" s="399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388" t="s">
        <v>104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389"/>
      <c r="AA515" s="375"/>
      <c r="AB515" s="375"/>
      <c r="AC515" s="375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62" t="s">
        <v>732</v>
      </c>
      <c r="Q516" s="391"/>
      <c r="R516" s="391"/>
      <c r="S516" s="391"/>
      <c r="T516" s="392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19" t="s">
        <v>735</v>
      </c>
      <c r="Q517" s="391"/>
      <c r="R517" s="391"/>
      <c r="S517" s="391"/>
      <c r="T517" s="392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91"/>
      <c r="R518" s="391"/>
      <c r="S518" s="391"/>
      <c r="T518" s="392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59" t="s">
        <v>741</v>
      </c>
      <c r="Q519" s="391"/>
      <c r="R519" s="391"/>
      <c r="S519" s="391"/>
      <c r="T519" s="392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8" t="s">
        <v>744</v>
      </c>
      <c r="Q520" s="391"/>
      <c r="R520" s="391"/>
      <c r="S520" s="391"/>
      <c r="T520" s="392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40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403"/>
      <c r="P521" s="397" t="s">
        <v>69</v>
      </c>
      <c r="Q521" s="398"/>
      <c r="R521" s="398"/>
      <c r="S521" s="398"/>
      <c r="T521" s="398"/>
      <c r="U521" s="398"/>
      <c r="V521" s="399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89"/>
      <c r="O522" s="403"/>
      <c r="P522" s="397" t="s">
        <v>69</v>
      </c>
      <c r="Q522" s="398"/>
      <c r="R522" s="398"/>
      <c r="S522" s="398"/>
      <c r="T522" s="398"/>
      <c r="U522" s="398"/>
      <c r="V522" s="399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388" t="s">
        <v>63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89"/>
      <c r="AA523" s="375"/>
      <c r="AB523" s="375"/>
      <c r="AC523" s="375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48" t="s">
        <v>747</v>
      </c>
      <c r="Q524" s="391"/>
      <c r="R524" s="391"/>
      <c r="S524" s="391"/>
      <c r="T524" s="392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57" t="s">
        <v>750</v>
      </c>
      <c r="Q525" s="391"/>
      <c r="R525" s="391"/>
      <c r="S525" s="391"/>
      <c r="T525" s="392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88" t="s">
        <v>753</v>
      </c>
      <c r="Q526" s="391"/>
      <c r="R526" s="391"/>
      <c r="S526" s="391"/>
      <c r="T526" s="392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83" t="s">
        <v>756</v>
      </c>
      <c r="Q527" s="391"/>
      <c r="R527" s="391"/>
      <c r="S527" s="391"/>
      <c r="T527" s="392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74" t="s">
        <v>759</v>
      </c>
      <c r="Q528" s="391"/>
      <c r="R528" s="391"/>
      <c r="S528" s="391"/>
      <c r="T528" s="392"/>
      <c r="U528" s="34"/>
      <c r="V528" s="34"/>
      <c r="W528" s="35" t="s">
        <v>68</v>
      </c>
      <c r="X528" s="382">
        <v>13</v>
      </c>
      <c r="Y528" s="383">
        <f t="shared" si="93"/>
        <v>16.8</v>
      </c>
      <c r="Z528" s="36">
        <f t="shared" si="94"/>
        <v>3.0120000000000001E-2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13.804761904761904</v>
      </c>
      <c r="BN528" s="64">
        <f t="shared" si="96"/>
        <v>17.84</v>
      </c>
      <c r="BO528" s="64">
        <f t="shared" si="97"/>
        <v>1.9841269841269837E-2</v>
      </c>
      <c r="BP528" s="64">
        <f t="shared" si="98"/>
        <v>2.564102564102564E-2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1"/>
      <c r="R529" s="391"/>
      <c r="S529" s="391"/>
      <c r="T529" s="392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1"/>
      <c r="R530" s="391"/>
      <c r="S530" s="391"/>
      <c r="T530" s="392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402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403"/>
      <c r="P531" s="397" t="s">
        <v>69</v>
      </c>
      <c r="Q531" s="398"/>
      <c r="R531" s="398"/>
      <c r="S531" s="398"/>
      <c r="T531" s="398"/>
      <c r="U531" s="398"/>
      <c r="V531" s="399"/>
      <c r="W531" s="37" t="s">
        <v>70</v>
      </c>
      <c r="X531" s="384">
        <f>IFERROR(X524/H524,"0")+IFERROR(X525/H525,"0")+IFERROR(X526/H526,"0")+IFERROR(X527/H527,"0")+IFERROR(X528/H528,"0")+IFERROR(X529/H529,"0")+IFERROR(X530/H530,"0")</f>
        <v>3.0952380952380949</v>
      </c>
      <c r="Y531" s="384">
        <f>IFERROR(Y524/H524,"0")+IFERROR(Y525/H525,"0")+IFERROR(Y526/H526,"0")+IFERROR(Y527/H527,"0")+IFERROR(Y528/H528,"0")+IFERROR(Y529/H529,"0")+IFERROR(Y530/H530,"0")</f>
        <v>4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3.0120000000000001E-2</v>
      </c>
      <c r="AA531" s="385"/>
      <c r="AB531" s="385"/>
      <c r="AC531" s="385"/>
    </row>
    <row r="532" spans="1:68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89"/>
      <c r="O532" s="403"/>
      <c r="P532" s="397" t="s">
        <v>69</v>
      </c>
      <c r="Q532" s="398"/>
      <c r="R532" s="398"/>
      <c r="S532" s="398"/>
      <c r="T532" s="398"/>
      <c r="U532" s="398"/>
      <c r="V532" s="399"/>
      <c r="W532" s="37" t="s">
        <v>68</v>
      </c>
      <c r="X532" s="384">
        <f>IFERROR(SUM(X524:X530),"0")</f>
        <v>13</v>
      </c>
      <c r="Y532" s="384">
        <f>IFERROR(SUM(Y524:Y530),"0")</f>
        <v>16.8</v>
      </c>
      <c r="Z532" s="37"/>
      <c r="AA532" s="385"/>
      <c r="AB532" s="385"/>
      <c r="AC532" s="385"/>
    </row>
    <row r="533" spans="1:68" ht="14.25" hidden="1" customHeight="1" x14ac:dyDescent="0.25">
      <c r="A533" s="388" t="s">
        <v>71</v>
      </c>
      <c r="B533" s="389"/>
      <c r="C533" s="389"/>
      <c r="D533" s="389"/>
      <c r="E533" s="389"/>
      <c r="F533" s="389"/>
      <c r="G533" s="389"/>
      <c r="H533" s="389"/>
      <c r="I533" s="389"/>
      <c r="J533" s="389"/>
      <c r="K533" s="389"/>
      <c r="L533" s="389"/>
      <c r="M533" s="389"/>
      <c r="N533" s="389"/>
      <c r="O533" s="389"/>
      <c r="P533" s="389"/>
      <c r="Q533" s="389"/>
      <c r="R533" s="389"/>
      <c r="S533" s="389"/>
      <c r="T533" s="389"/>
      <c r="U533" s="389"/>
      <c r="V533" s="389"/>
      <c r="W533" s="389"/>
      <c r="X533" s="389"/>
      <c r="Y533" s="389"/>
      <c r="Z533" s="389"/>
      <c r="AA533" s="375"/>
      <c r="AB533" s="375"/>
      <c r="AC533" s="375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7" t="s">
        <v>768</v>
      </c>
      <c r="Q534" s="391"/>
      <c r="R534" s="391"/>
      <c r="S534" s="391"/>
      <c r="T534" s="392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69" t="s">
        <v>771</v>
      </c>
      <c r="Q535" s="391"/>
      <c r="R535" s="391"/>
      <c r="S535" s="391"/>
      <c r="T535" s="392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3" t="s">
        <v>774</v>
      </c>
      <c r="Q536" s="391"/>
      <c r="R536" s="391"/>
      <c r="S536" s="391"/>
      <c r="T536" s="392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402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89"/>
      <c r="O537" s="403"/>
      <c r="P537" s="397" t="s">
        <v>69</v>
      </c>
      <c r="Q537" s="398"/>
      <c r="R537" s="398"/>
      <c r="S537" s="398"/>
      <c r="T537" s="398"/>
      <c r="U537" s="398"/>
      <c r="V537" s="399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403"/>
      <c r="P538" s="397" t="s">
        <v>69</v>
      </c>
      <c r="Q538" s="398"/>
      <c r="R538" s="398"/>
      <c r="S538" s="398"/>
      <c r="T538" s="398"/>
      <c r="U538" s="398"/>
      <c r="V538" s="399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388" t="s">
        <v>237</v>
      </c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89"/>
      <c r="O539" s="389"/>
      <c r="P539" s="389"/>
      <c r="Q539" s="389"/>
      <c r="R539" s="389"/>
      <c r="S539" s="389"/>
      <c r="T539" s="389"/>
      <c r="U539" s="389"/>
      <c r="V539" s="389"/>
      <c r="W539" s="389"/>
      <c r="X539" s="389"/>
      <c r="Y539" s="389"/>
      <c r="Z539" s="389"/>
      <c r="AA539" s="375"/>
      <c r="AB539" s="375"/>
      <c r="AC539" s="375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3" t="s">
        <v>777</v>
      </c>
      <c r="Q540" s="391"/>
      <c r="R540" s="391"/>
      <c r="S540" s="391"/>
      <c r="T540" s="392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7" t="s">
        <v>779</v>
      </c>
      <c r="Q541" s="391"/>
      <c r="R541" s="391"/>
      <c r="S541" s="391"/>
      <c r="T541" s="392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6" t="s">
        <v>782</v>
      </c>
      <c r="Q542" s="391"/>
      <c r="R542" s="391"/>
      <c r="S542" s="391"/>
      <c r="T542" s="392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0" t="s">
        <v>784</v>
      </c>
      <c r="Q543" s="391"/>
      <c r="R543" s="391"/>
      <c r="S543" s="391"/>
      <c r="T543" s="392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402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403"/>
      <c r="P544" s="397" t="s">
        <v>69</v>
      </c>
      <c r="Q544" s="398"/>
      <c r="R544" s="398"/>
      <c r="S544" s="398"/>
      <c r="T544" s="398"/>
      <c r="U544" s="398"/>
      <c r="V544" s="399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89"/>
      <c r="O545" s="403"/>
      <c r="P545" s="397" t="s">
        <v>69</v>
      </c>
      <c r="Q545" s="398"/>
      <c r="R545" s="398"/>
      <c r="S545" s="398"/>
      <c r="T545" s="398"/>
      <c r="U545" s="398"/>
      <c r="V545" s="399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9"/>
      <c r="B546" s="389"/>
      <c r="C546" s="389"/>
      <c r="D546" s="389"/>
      <c r="E546" s="389"/>
      <c r="F546" s="389"/>
      <c r="G546" s="389"/>
      <c r="H546" s="389"/>
      <c r="I546" s="389"/>
      <c r="J546" s="389"/>
      <c r="K546" s="389"/>
      <c r="L546" s="389"/>
      <c r="M546" s="389"/>
      <c r="N546" s="389"/>
      <c r="O546" s="577"/>
      <c r="P546" s="422" t="s">
        <v>785</v>
      </c>
      <c r="Q546" s="423"/>
      <c r="R546" s="423"/>
      <c r="S546" s="423"/>
      <c r="T546" s="423"/>
      <c r="U546" s="423"/>
      <c r="V546" s="424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2896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3023.48</v>
      </c>
      <c r="Z546" s="37"/>
      <c r="AA546" s="385"/>
      <c r="AB546" s="385"/>
      <c r="AC546" s="385"/>
    </row>
    <row r="547" spans="1:32" x14ac:dyDescent="0.2">
      <c r="A547" s="389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577"/>
      <c r="P547" s="422" t="s">
        <v>786</v>
      </c>
      <c r="Q547" s="423"/>
      <c r="R547" s="423"/>
      <c r="S547" s="423"/>
      <c r="T547" s="423"/>
      <c r="U547" s="423"/>
      <c r="V547" s="424"/>
      <c r="W547" s="37" t="s">
        <v>68</v>
      </c>
      <c r="X547" s="384">
        <f>IFERROR(SUM(BM22:BM543),"0")</f>
        <v>3076.8740033822387</v>
      </c>
      <c r="Y547" s="384">
        <f>IFERROR(SUM(BN22:BN543),"0")</f>
        <v>3211.3950000000009</v>
      </c>
      <c r="Z547" s="37"/>
      <c r="AA547" s="385"/>
      <c r="AB547" s="385"/>
      <c r="AC547" s="385"/>
    </row>
    <row r="548" spans="1:32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89"/>
      <c r="O548" s="577"/>
      <c r="P548" s="422" t="s">
        <v>787</v>
      </c>
      <c r="Q548" s="423"/>
      <c r="R548" s="423"/>
      <c r="S548" s="423"/>
      <c r="T548" s="423"/>
      <c r="U548" s="423"/>
      <c r="V548" s="424"/>
      <c r="W548" s="37" t="s">
        <v>788</v>
      </c>
      <c r="X548" s="38">
        <f>ROUNDUP(SUM(BO22:BO543),0)</f>
        <v>6</v>
      </c>
      <c r="Y548" s="38">
        <f>ROUNDUP(SUM(BP22:BP543),0)</f>
        <v>6</v>
      </c>
      <c r="Z548" s="37"/>
      <c r="AA548" s="385"/>
      <c r="AB548" s="385"/>
      <c r="AC548" s="385"/>
    </row>
    <row r="549" spans="1:32" x14ac:dyDescent="0.2">
      <c r="A549" s="389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89"/>
      <c r="O549" s="577"/>
      <c r="P549" s="422" t="s">
        <v>789</v>
      </c>
      <c r="Q549" s="423"/>
      <c r="R549" s="423"/>
      <c r="S549" s="423"/>
      <c r="T549" s="423"/>
      <c r="U549" s="423"/>
      <c r="V549" s="424"/>
      <c r="W549" s="37" t="s">
        <v>68</v>
      </c>
      <c r="X549" s="384">
        <f>GrossWeightTotal+PalletQtyTotal*25</f>
        <v>3226.8740033822387</v>
      </c>
      <c r="Y549" s="384">
        <f>GrossWeightTotalR+PalletQtyTotalR*25</f>
        <v>3361.3950000000009</v>
      </c>
      <c r="Z549" s="37"/>
      <c r="AA549" s="385"/>
      <c r="AB549" s="385"/>
      <c r="AC549" s="385"/>
    </row>
    <row r="550" spans="1:32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89"/>
      <c r="O550" s="577"/>
      <c r="P550" s="422" t="s">
        <v>790</v>
      </c>
      <c r="Q550" s="423"/>
      <c r="R550" s="423"/>
      <c r="S550" s="423"/>
      <c r="T550" s="423"/>
      <c r="U550" s="423"/>
      <c r="V550" s="424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571.02876616847198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592</v>
      </c>
      <c r="Z550" s="37"/>
      <c r="AA550" s="385"/>
      <c r="AB550" s="385"/>
      <c r="AC550" s="385"/>
    </row>
    <row r="551" spans="1:32" ht="14.25" hidden="1" customHeight="1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389"/>
      <c r="O551" s="577"/>
      <c r="P551" s="422" t="s">
        <v>791</v>
      </c>
      <c r="Q551" s="423"/>
      <c r="R551" s="423"/>
      <c r="S551" s="423"/>
      <c r="T551" s="423"/>
      <c r="U551" s="423"/>
      <c r="V551" s="424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6.4224300000000003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0" t="s">
        <v>102</v>
      </c>
      <c r="D553" s="425"/>
      <c r="E553" s="425"/>
      <c r="F553" s="426"/>
      <c r="G553" s="400" t="s">
        <v>257</v>
      </c>
      <c r="H553" s="425"/>
      <c r="I553" s="425"/>
      <c r="J553" s="425"/>
      <c r="K553" s="425"/>
      <c r="L553" s="425"/>
      <c r="M553" s="425"/>
      <c r="N553" s="425"/>
      <c r="O553" s="425"/>
      <c r="P553" s="425"/>
      <c r="Q553" s="426"/>
      <c r="R553" s="400" t="s">
        <v>498</v>
      </c>
      <c r="S553" s="426"/>
      <c r="T553" s="400" t="s">
        <v>554</v>
      </c>
      <c r="U553" s="425"/>
      <c r="V553" s="425"/>
      <c r="W553" s="426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01" t="s">
        <v>794</v>
      </c>
      <c r="B554" s="400" t="s">
        <v>62</v>
      </c>
      <c r="C554" s="400" t="s">
        <v>103</v>
      </c>
      <c r="D554" s="400" t="s">
        <v>111</v>
      </c>
      <c r="E554" s="400" t="s">
        <v>102</v>
      </c>
      <c r="F554" s="400" t="s">
        <v>247</v>
      </c>
      <c r="G554" s="400" t="s">
        <v>258</v>
      </c>
      <c r="H554" s="400" t="s">
        <v>270</v>
      </c>
      <c r="I554" s="400" t="s">
        <v>287</v>
      </c>
      <c r="J554" s="400" t="s">
        <v>363</v>
      </c>
      <c r="K554" s="400" t="s">
        <v>386</v>
      </c>
      <c r="L554" s="374"/>
      <c r="M554" s="400" t="s">
        <v>404</v>
      </c>
      <c r="N554" s="374"/>
      <c r="O554" s="400" t="s">
        <v>420</v>
      </c>
      <c r="P554" s="400" t="s">
        <v>484</v>
      </c>
      <c r="Q554" s="400" t="s">
        <v>487</v>
      </c>
      <c r="R554" s="400" t="s">
        <v>499</v>
      </c>
      <c r="S554" s="400" t="s">
        <v>533</v>
      </c>
      <c r="T554" s="400" t="s">
        <v>555</v>
      </c>
      <c r="U554" s="400" t="s">
        <v>616</v>
      </c>
      <c r="V554" s="400" t="s">
        <v>642</v>
      </c>
      <c r="W554" s="400" t="s">
        <v>649</v>
      </c>
      <c r="X554" s="400" t="s">
        <v>658</v>
      </c>
      <c r="Y554" s="400" t="s">
        <v>702</v>
      </c>
      <c r="AB554" s="52"/>
      <c r="AC554" s="52"/>
      <c r="AF554" s="374"/>
    </row>
    <row r="555" spans="1:32" ht="13.5" customHeight="1" thickBot="1" x14ac:dyDescent="0.25">
      <c r="A555" s="702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374"/>
      <c r="M555" s="401"/>
      <c r="N555" s="374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8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169.4</v>
      </c>
      <c r="F556" s="46">
        <f>IFERROR(Y138*1,"0")+IFERROR(Y139*1,"0")+IFERROR(Y140*1,"0")+IFERROR(Y141*1,"0")+IFERROR(Y142*1,"0")</f>
        <v>32.400000000000006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100.8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685.80000000000007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4</v>
      </c>
      <c r="K556" s="46">
        <f>IFERROR(Y235*1,"0")+IFERROR(Y236*1,"0")+IFERROR(Y237*1,"0")+IFERROR(Y238*1,"0")+IFERROR(Y239*1,"0")+IFERROR(Y240*1,"0")+IFERROR(Y241*1,"0")+IFERROR(Y242*1,"0")</f>
        <v>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78.45</v>
      </c>
      <c r="P556" s="46">
        <f>IFERROR(Y301*1,"0")</f>
        <v>0</v>
      </c>
      <c r="Q556" s="46">
        <f>IFERROR(Y306*1,"0")+IFERROR(Y310*1,"0")+IFERROR(Y311*1,"0")+IFERROR(Y312*1,"0")+IFERROR(Y316*1,"0")</f>
        <v>2.5499999999999998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1067.4000000000001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140.4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130.20000000000002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159.6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427.68000000000006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16.8</v>
      </c>
      <c r="AB556" s="52"/>
      <c r="AC556" s="52"/>
      <c r="AF556" s="374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8"/>
        <filter val="1,00"/>
        <filter val="1,19"/>
        <filter val="1,25"/>
        <filter val="1,92"/>
        <filter val="105,00"/>
        <filter val="11,85"/>
        <filter val="112,00"/>
        <filter val="118,00"/>
        <filter val="12,00"/>
        <filter val="12,08"/>
        <filter val="12,49"/>
        <filter val="12,59"/>
        <filter val="120,00"/>
        <filter val="123,00"/>
        <filter val="128,00"/>
        <filter val="13,00"/>
        <filter val="131,00"/>
        <filter val="136,00"/>
        <filter val="140,00"/>
        <filter val="15,00"/>
        <filter val="159,00"/>
        <filter val="16,00"/>
        <filter val="162,00"/>
        <filter val="17,00"/>
        <filter val="17,44"/>
        <filter val="2 896,00"/>
        <filter val="2,00"/>
        <filter val="2,35"/>
        <filter val="21,33"/>
        <filter val="21,85"/>
        <filter val="217,92"/>
        <filter val="23,30"/>
        <filter val="24,81"/>
        <filter val="25,71"/>
        <filter val="29,00"/>
        <filter val="3 076,87"/>
        <filter val="3 226,87"/>
        <filter val="3,10"/>
        <filter val="30,68"/>
        <filter val="31,00"/>
        <filter val="32,00"/>
        <filter val="320,00"/>
        <filter val="34,00"/>
        <filter val="34,29"/>
        <filter val="37,86"/>
        <filter val="38,00"/>
        <filter val="4,00"/>
        <filter val="41,00"/>
        <filter val="42,67"/>
        <filter val="423,00"/>
        <filter val="44,00"/>
        <filter val="47,00"/>
        <filter val="49,00"/>
        <filter val="5,00"/>
        <filter val="5,26"/>
        <filter val="523,00"/>
        <filter val="53,00"/>
        <filter val="56,00"/>
        <filter val="57,00"/>
        <filter val="571,03"/>
        <filter val="6"/>
        <filter val="6,00"/>
        <filter val="62,00"/>
        <filter val="63,00"/>
        <filter val="640,00"/>
        <filter val="7,31"/>
        <filter val="77,00"/>
        <filter val="83,00"/>
        <filter val="93,00"/>
        <filter val="95,00"/>
      </filters>
    </filterColumn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P200:T200"/>
    <mergeCell ref="P381:V381"/>
    <mergeCell ref="D32:E32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05:T105"/>
    <mergeCell ref="A9:C9"/>
    <mergeCell ref="P125:T125"/>
    <mergeCell ref="P112:T112"/>
    <mergeCell ref="Q5:R5"/>
    <mergeCell ref="F17:F18"/>
    <mergeCell ref="D120:E120"/>
    <mergeCell ref="Q6:R6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P47:V47"/>
    <mergeCell ref="D105:E105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D276:E276"/>
    <mergeCell ref="P303:V303"/>
    <mergeCell ref="P178:T178"/>
    <mergeCell ref="P276:T276"/>
    <mergeCell ref="D257:E257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D149:E149"/>
    <mergeCell ref="P470:T470"/>
    <mergeCell ref="P301:T301"/>
    <mergeCell ref="D385:E385"/>
    <mergeCell ref="P295:T295"/>
    <mergeCell ref="A554:A555"/>
    <mergeCell ref="P481:V481"/>
    <mergeCell ref="A533:Z533"/>
    <mergeCell ref="R553:S553"/>
    <mergeCell ref="P196:T196"/>
    <mergeCell ref="D29:E29"/>
    <mergeCell ref="D478:E478"/>
    <mergeCell ref="G554:G555"/>
    <mergeCell ref="I554:I555"/>
    <mergeCell ref="A243:O244"/>
    <mergeCell ref="D534:E534"/>
    <mergeCell ref="D525:E525"/>
    <mergeCell ref="D202:E202"/>
    <mergeCell ref="D373:E373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190:T190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D512:E512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P54:V54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  <mergeCell ref="A459:Z459"/>
    <mergeCell ref="P417:V417"/>
    <mergeCell ref="D388:E388"/>
    <mergeCell ref="P467:T467"/>
    <mergeCell ref="P451:V451"/>
    <mergeCell ref="P359:T359"/>
    <mergeCell ref="P323:T323"/>
    <mergeCell ref="D449:E449"/>
    <mergeCell ref="P415:T415"/>
    <mergeCell ref="P181:T181"/>
    <mergeCell ref="P102:T102"/>
    <mergeCell ref="A271:Z271"/>
    <mergeCell ref="P199:T199"/>
    <mergeCell ref="D242:E2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