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A8C06D-75B3-4883-B71C-75840A510A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Y544" i="1" s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P530" i="1" s="1"/>
  <c r="BO529" i="1"/>
  <c r="BM529" i="1"/>
  <c r="Y529" i="1"/>
  <c r="BP529" i="1" s="1"/>
  <c r="BO528" i="1"/>
  <c r="BM528" i="1"/>
  <c r="Y528" i="1"/>
  <c r="BP528" i="1" s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BO524" i="1"/>
  <c r="BM524" i="1"/>
  <c r="Y524" i="1"/>
  <c r="Y531" i="1" s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Y297" i="1" s="1"/>
  <c r="P294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Y214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O192" i="1"/>
  <c r="BM192" i="1"/>
  <c r="Y192" i="1"/>
  <c r="P192" i="1"/>
  <c r="BO191" i="1"/>
  <c r="BM191" i="1"/>
  <c r="Y191" i="1"/>
  <c r="BP191" i="1" s="1"/>
  <c r="BO190" i="1"/>
  <c r="BM190" i="1"/>
  <c r="Y190" i="1"/>
  <c r="P190" i="1"/>
  <c r="BO189" i="1"/>
  <c r="BM189" i="1"/>
  <c r="Y189" i="1"/>
  <c r="P189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Y168" i="1"/>
  <c r="P168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O142" i="1"/>
  <c r="BM142" i="1"/>
  <c r="Y142" i="1"/>
  <c r="P142" i="1"/>
  <c r="BO141" i="1"/>
  <c r="BM141" i="1"/>
  <c r="Y141" i="1"/>
  <c r="Z141" i="1" s="1"/>
  <c r="P141" i="1"/>
  <c r="BO140" i="1"/>
  <c r="BM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O120" i="1"/>
  <c r="BM120" i="1"/>
  <c r="Y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O90" i="1"/>
  <c r="BM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O60" i="1"/>
  <c r="BM60" i="1"/>
  <c r="Y60" i="1"/>
  <c r="BO59" i="1"/>
  <c r="BM59" i="1"/>
  <c r="Z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71" i="1" l="1"/>
  <c r="BN71" i="1"/>
  <c r="Z71" i="1"/>
  <c r="BP90" i="1"/>
  <c r="BN90" i="1"/>
  <c r="Z90" i="1"/>
  <c r="BP107" i="1"/>
  <c r="BN107" i="1"/>
  <c r="Z107" i="1"/>
  <c r="BP131" i="1"/>
  <c r="BN131" i="1"/>
  <c r="Z131" i="1"/>
  <c r="BP158" i="1"/>
  <c r="BN158" i="1"/>
  <c r="Z158" i="1"/>
  <c r="BP185" i="1"/>
  <c r="BN185" i="1"/>
  <c r="Z185" i="1"/>
  <c r="BP238" i="1"/>
  <c r="BN238" i="1"/>
  <c r="Z238" i="1"/>
  <c r="BP277" i="1"/>
  <c r="BN277" i="1"/>
  <c r="Z277" i="1"/>
  <c r="BP296" i="1"/>
  <c r="BN296" i="1"/>
  <c r="Z296" i="1"/>
  <c r="P556" i="1"/>
  <c r="Y302" i="1"/>
  <c r="BP301" i="1"/>
  <c r="BN301" i="1"/>
  <c r="Z301" i="1"/>
  <c r="Z302" i="1" s="1"/>
  <c r="Y307" i="1"/>
  <c r="BP306" i="1"/>
  <c r="BN306" i="1"/>
  <c r="Z306" i="1"/>
  <c r="Z307" i="1" s="1"/>
  <c r="BP310" i="1"/>
  <c r="BN310" i="1"/>
  <c r="Z310" i="1"/>
  <c r="BP337" i="1"/>
  <c r="BN337" i="1"/>
  <c r="Z337" i="1"/>
  <c r="BP473" i="1"/>
  <c r="BN473" i="1"/>
  <c r="Z473" i="1"/>
  <c r="X546" i="1"/>
  <c r="Y34" i="1"/>
  <c r="Z52" i="1"/>
  <c r="BN52" i="1"/>
  <c r="BP59" i="1"/>
  <c r="BN59" i="1"/>
  <c r="BP60" i="1"/>
  <c r="BN60" i="1"/>
  <c r="Z60" i="1"/>
  <c r="BP81" i="1"/>
  <c r="BN81" i="1"/>
  <c r="Z81" i="1"/>
  <c r="BP91" i="1"/>
  <c r="BN91" i="1"/>
  <c r="Z91" i="1"/>
  <c r="BP117" i="1"/>
  <c r="BN117" i="1"/>
  <c r="Z117" i="1"/>
  <c r="BP142" i="1"/>
  <c r="BN142" i="1"/>
  <c r="Z142" i="1"/>
  <c r="BP173" i="1"/>
  <c r="BN173" i="1"/>
  <c r="Z173" i="1"/>
  <c r="BP230" i="1"/>
  <c r="BN230" i="1"/>
  <c r="Z230" i="1"/>
  <c r="BP261" i="1"/>
  <c r="BN261" i="1"/>
  <c r="Z261" i="1"/>
  <c r="BP282" i="1"/>
  <c r="BN282" i="1"/>
  <c r="Z282" i="1"/>
  <c r="BP326" i="1"/>
  <c r="BN326" i="1"/>
  <c r="Z326" i="1"/>
  <c r="BP367" i="1"/>
  <c r="BN367" i="1"/>
  <c r="Z367" i="1"/>
  <c r="BP487" i="1"/>
  <c r="BN487" i="1"/>
  <c r="Z487" i="1"/>
  <c r="Y285" i="1"/>
  <c r="Y313" i="1"/>
  <c r="Y126" i="1"/>
  <c r="BP111" i="1"/>
  <c r="BN111" i="1"/>
  <c r="BP115" i="1"/>
  <c r="BN115" i="1"/>
  <c r="Z115" i="1"/>
  <c r="BP120" i="1"/>
  <c r="BN120" i="1"/>
  <c r="Z120" i="1"/>
  <c r="Y135" i="1"/>
  <c r="BP129" i="1"/>
  <c r="BN129" i="1"/>
  <c r="Z129" i="1"/>
  <c r="BP140" i="1"/>
  <c r="BN140" i="1"/>
  <c r="Z140" i="1"/>
  <c r="BP149" i="1"/>
  <c r="BN149" i="1"/>
  <c r="Z149" i="1"/>
  <c r="BP151" i="1"/>
  <c r="BN151" i="1"/>
  <c r="Z151" i="1"/>
  <c r="BP156" i="1"/>
  <c r="BN156" i="1"/>
  <c r="Z156" i="1"/>
  <c r="BP169" i="1"/>
  <c r="BN169" i="1"/>
  <c r="Z169" i="1"/>
  <c r="BP183" i="1"/>
  <c r="BN183" i="1"/>
  <c r="Z183" i="1"/>
  <c r="BP192" i="1"/>
  <c r="BN192" i="1"/>
  <c r="Z192" i="1"/>
  <c r="BP197" i="1"/>
  <c r="BN197" i="1"/>
  <c r="Z197" i="1"/>
  <c r="BP224" i="1"/>
  <c r="BN224" i="1"/>
  <c r="Z224" i="1"/>
  <c r="BP236" i="1"/>
  <c r="BN236" i="1"/>
  <c r="Z236" i="1"/>
  <c r="Z22" i="1"/>
  <c r="Z23" i="1" s="1"/>
  <c r="BN22" i="1"/>
  <c r="BP22" i="1"/>
  <c r="Z26" i="1"/>
  <c r="BN26" i="1"/>
  <c r="BP26" i="1"/>
  <c r="Y35" i="1"/>
  <c r="Z32" i="1"/>
  <c r="BN32" i="1"/>
  <c r="Z57" i="1"/>
  <c r="BN57" i="1"/>
  <c r="Y61" i="1"/>
  <c r="Z65" i="1"/>
  <c r="BN65" i="1"/>
  <c r="Z69" i="1"/>
  <c r="BN69" i="1"/>
  <c r="Z73" i="1"/>
  <c r="BN73" i="1"/>
  <c r="Z77" i="1"/>
  <c r="BN77" i="1"/>
  <c r="Z78" i="1"/>
  <c r="BN78" i="1"/>
  <c r="Z79" i="1"/>
  <c r="BN79" i="1"/>
  <c r="Z83" i="1"/>
  <c r="BN83" i="1"/>
  <c r="Z84" i="1"/>
  <c r="BN84" i="1"/>
  <c r="Y108" i="1"/>
  <c r="Z101" i="1"/>
  <c r="BN101" i="1"/>
  <c r="Z105" i="1"/>
  <c r="BN105" i="1"/>
  <c r="Z111" i="1"/>
  <c r="BP119" i="1"/>
  <c r="BN119" i="1"/>
  <c r="Z119" i="1"/>
  <c r="BP121" i="1"/>
  <c r="BN121" i="1"/>
  <c r="Z121" i="1"/>
  <c r="BP133" i="1"/>
  <c r="BN133" i="1"/>
  <c r="Z133" i="1"/>
  <c r="G556" i="1"/>
  <c r="Y152" i="1"/>
  <c r="BP148" i="1"/>
  <c r="BN148" i="1"/>
  <c r="Z148" i="1"/>
  <c r="BP150" i="1"/>
  <c r="BN150" i="1"/>
  <c r="Z150" i="1"/>
  <c r="BP160" i="1"/>
  <c r="BN160" i="1"/>
  <c r="Z160" i="1"/>
  <c r="BP179" i="1"/>
  <c r="BN179" i="1"/>
  <c r="Z179" i="1"/>
  <c r="Y206" i="1"/>
  <c r="BP189" i="1"/>
  <c r="BN189" i="1"/>
  <c r="Z189" i="1"/>
  <c r="BP193" i="1"/>
  <c r="BN193" i="1"/>
  <c r="Z193" i="1"/>
  <c r="BP204" i="1"/>
  <c r="BN204" i="1"/>
  <c r="Z204" i="1"/>
  <c r="BP235" i="1"/>
  <c r="BN235" i="1"/>
  <c r="Z235" i="1"/>
  <c r="M556" i="1"/>
  <c r="Y252" i="1"/>
  <c r="BP247" i="1"/>
  <c r="BN247" i="1"/>
  <c r="Z247" i="1"/>
  <c r="BP249" i="1"/>
  <c r="BN249" i="1"/>
  <c r="Z249" i="1"/>
  <c r="BP251" i="1"/>
  <c r="BN251" i="1"/>
  <c r="Z251" i="1"/>
  <c r="BP267" i="1"/>
  <c r="BN267" i="1"/>
  <c r="Z267" i="1"/>
  <c r="BP284" i="1"/>
  <c r="BN284" i="1"/>
  <c r="Z284" i="1"/>
  <c r="BP312" i="1"/>
  <c r="BN312" i="1"/>
  <c r="Z312" i="1"/>
  <c r="BP328" i="1"/>
  <c r="BN328" i="1"/>
  <c r="Z328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Z417" i="1" s="1"/>
  <c r="BP479" i="1"/>
  <c r="BN479" i="1"/>
  <c r="Z479" i="1"/>
  <c r="BP493" i="1"/>
  <c r="BN493" i="1"/>
  <c r="Z493" i="1"/>
  <c r="Y134" i="1"/>
  <c r="Y165" i="1"/>
  <c r="Y175" i="1"/>
  <c r="Y205" i="1"/>
  <c r="Y213" i="1"/>
  <c r="Y244" i="1"/>
  <c r="BP241" i="1"/>
  <c r="BN241" i="1"/>
  <c r="Z241" i="1"/>
  <c r="BP248" i="1"/>
  <c r="BN248" i="1"/>
  <c r="Z248" i="1"/>
  <c r="BP250" i="1"/>
  <c r="BN250" i="1"/>
  <c r="Z250" i="1"/>
  <c r="BP275" i="1"/>
  <c r="BN275" i="1"/>
  <c r="Z275" i="1"/>
  <c r="Y298" i="1"/>
  <c r="BP294" i="1"/>
  <c r="BN294" i="1"/>
  <c r="Z294" i="1"/>
  <c r="BP324" i="1"/>
  <c r="BN324" i="1"/>
  <c r="Z324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BP471" i="1"/>
  <c r="BN471" i="1"/>
  <c r="Z471" i="1"/>
  <c r="BP485" i="1"/>
  <c r="BN485" i="1"/>
  <c r="Z485" i="1"/>
  <c r="O556" i="1"/>
  <c r="Y279" i="1"/>
  <c r="Y339" i="1"/>
  <c r="Y406" i="1"/>
  <c r="Y489" i="1"/>
  <c r="H9" i="1"/>
  <c r="A10" i="1"/>
  <c r="B556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Y54" i="1"/>
  <c r="D556" i="1"/>
  <c r="Z58" i="1"/>
  <c r="Z61" i="1" s="1"/>
  <c r="BN58" i="1"/>
  <c r="BP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BN112" i="1"/>
  <c r="Z114" i="1"/>
  <c r="BN114" i="1"/>
  <c r="Z116" i="1"/>
  <c r="BN116" i="1"/>
  <c r="Z118" i="1"/>
  <c r="BN118" i="1"/>
  <c r="Z122" i="1"/>
  <c r="BN122" i="1"/>
  <c r="Y127" i="1"/>
  <c r="Z130" i="1"/>
  <c r="BN130" i="1"/>
  <c r="BP130" i="1"/>
  <c r="Z132" i="1"/>
  <c r="BN132" i="1"/>
  <c r="F556" i="1"/>
  <c r="Y144" i="1"/>
  <c r="Z139" i="1"/>
  <c r="Z143" i="1" s="1"/>
  <c r="BN139" i="1"/>
  <c r="BP139" i="1"/>
  <c r="BP159" i="1"/>
  <c r="BN159" i="1"/>
  <c r="Z159" i="1"/>
  <c r="BP163" i="1"/>
  <c r="BN163" i="1"/>
  <c r="Z163" i="1"/>
  <c r="I556" i="1"/>
  <c r="Y171" i="1"/>
  <c r="BP168" i="1"/>
  <c r="BN168" i="1"/>
  <c r="Z168" i="1"/>
  <c r="Z170" i="1" s="1"/>
  <c r="BP180" i="1"/>
  <c r="BN180" i="1"/>
  <c r="Z180" i="1"/>
  <c r="F9" i="1"/>
  <c r="J9" i="1"/>
  <c r="Y53" i="1"/>
  <c r="Y87" i="1"/>
  <c r="BP141" i="1"/>
  <c r="BN141" i="1"/>
  <c r="BP157" i="1"/>
  <c r="BN157" i="1"/>
  <c r="Z157" i="1"/>
  <c r="BP161" i="1"/>
  <c r="BN161" i="1"/>
  <c r="Z161" i="1"/>
  <c r="Y170" i="1"/>
  <c r="BP174" i="1"/>
  <c r="BN174" i="1"/>
  <c r="Z174" i="1"/>
  <c r="Z175" i="1" s="1"/>
  <c r="Y176" i="1"/>
  <c r="Y186" i="1"/>
  <c r="Y187" i="1"/>
  <c r="BP178" i="1"/>
  <c r="BN178" i="1"/>
  <c r="Z178" i="1"/>
  <c r="Y153" i="1"/>
  <c r="H556" i="1"/>
  <c r="Y164" i="1"/>
  <c r="Z182" i="1"/>
  <c r="BN182" i="1"/>
  <c r="Z184" i="1"/>
  <c r="BN184" i="1"/>
  <c r="Z190" i="1"/>
  <c r="BN190" i="1"/>
  <c r="BP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Z210" i="1"/>
  <c r="BN210" i="1"/>
  <c r="BP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Y232" i="1"/>
  <c r="K556" i="1"/>
  <c r="Z237" i="1"/>
  <c r="BN237" i="1"/>
  <c r="BP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Y269" i="1"/>
  <c r="Z272" i="1"/>
  <c r="BN272" i="1"/>
  <c r="BP272" i="1"/>
  <c r="Z274" i="1"/>
  <c r="BN274" i="1"/>
  <c r="BP276" i="1"/>
  <c r="BN276" i="1"/>
  <c r="Z276" i="1"/>
  <c r="Y286" i="1"/>
  <c r="Y292" i="1"/>
  <c r="BP288" i="1"/>
  <c r="BN288" i="1"/>
  <c r="Z288" i="1"/>
  <c r="Y291" i="1"/>
  <c r="BP295" i="1"/>
  <c r="BN295" i="1"/>
  <c r="Z295" i="1"/>
  <c r="Z297" i="1" s="1"/>
  <c r="Y314" i="1"/>
  <c r="BP323" i="1"/>
  <c r="BN323" i="1"/>
  <c r="Z323" i="1"/>
  <c r="BP327" i="1"/>
  <c r="BN327" i="1"/>
  <c r="Z327" i="1"/>
  <c r="BP331" i="1"/>
  <c r="BN331" i="1"/>
  <c r="Z331" i="1"/>
  <c r="Y227" i="1"/>
  <c r="Y264" i="1"/>
  <c r="BP278" i="1"/>
  <c r="BN278" i="1"/>
  <c r="Z278" i="1"/>
  <c r="Y280" i="1"/>
  <c r="BP283" i="1"/>
  <c r="BN283" i="1"/>
  <c r="Z283" i="1"/>
  <c r="BP289" i="1"/>
  <c r="BN289" i="1"/>
  <c r="Z289" i="1"/>
  <c r="BP311" i="1"/>
  <c r="BN311" i="1"/>
  <c r="Z311" i="1"/>
  <c r="Z313" i="1" s="1"/>
  <c r="BP325" i="1"/>
  <c r="BN325" i="1"/>
  <c r="Z325" i="1"/>
  <c r="BP329" i="1"/>
  <c r="BN329" i="1"/>
  <c r="Z329" i="1"/>
  <c r="Y303" i="1"/>
  <c r="Q556" i="1"/>
  <c r="Y308" i="1"/>
  <c r="R556" i="1"/>
  <c r="Y334" i="1"/>
  <c r="Y340" i="1"/>
  <c r="Y346" i="1"/>
  <c r="Y350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BP426" i="1"/>
  <c r="BN426" i="1"/>
  <c r="Z426" i="1"/>
  <c r="BP430" i="1"/>
  <c r="BN430" i="1"/>
  <c r="Z430" i="1"/>
  <c r="BP450" i="1"/>
  <c r="BN450" i="1"/>
  <c r="Z450" i="1"/>
  <c r="Y452" i="1"/>
  <c r="BP456" i="1"/>
  <c r="BN456" i="1"/>
  <c r="Z456" i="1"/>
  <c r="Z457" i="1" s="1"/>
  <c r="Y458" i="1"/>
  <c r="BP467" i="1"/>
  <c r="BN467" i="1"/>
  <c r="Z467" i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BP486" i="1"/>
  <c r="BN486" i="1"/>
  <c r="Z486" i="1"/>
  <c r="BP494" i="1"/>
  <c r="BN494" i="1"/>
  <c r="Z494" i="1"/>
  <c r="Y496" i="1"/>
  <c r="Y500" i="1"/>
  <c r="Y499" i="1"/>
  <c r="BP498" i="1"/>
  <c r="BN498" i="1"/>
  <c r="Z498" i="1"/>
  <c r="Z499" i="1" s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Z332" i="1"/>
  <c r="BN332" i="1"/>
  <c r="Y335" i="1"/>
  <c r="Z338" i="1"/>
  <c r="Z339" i="1" s="1"/>
  <c r="BN338" i="1"/>
  <c r="Z342" i="1"/>
  <c r="BN342" i="1"/>
  <c r="BP342" i="1"/>
  <c r="Z344" i="1"/>
  <c r="BN344" i="1"/>
  <c r="Z348" i="1"/>
  <c r="Z350" i="1" s="1"/>
  <c r="BN348" i="1"/>
  <c r="BP348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Y374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Y418" i="1"/>
  <c r="Y417" i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V556" i="1"/>
  <c r="Y451" i="1"/>
  <c r="BP448" i="1"/>
  <c r="BN448" i="1"/>
  <c r="Z448" i="1"/>
  <c r="Z451" i="1" s="1"/>
  <c r="BP468" i="1"/>
  <c r="BN468" i="1"/>
  <c r="Z468" i="1"/>
  <c r="BP472" i="1"/>
  <c r="BN472" i="1"/>
  <c r="Z472" i="1"/>
  <c r="Y480" i="1"/>
  <c r="BP484" i="1"/>
  <c r="BN484" i="1"/>
  <c r="Z484" i="1"/>
  <c r="Z489" i="1" s="1"/>
  <c r="BP488" i="1"/>
  <c r="BN488" i="1"/>
  <c r="Z488" i="1"/>
  <c r="Y490" i="1"/>
  <c r="Y495" i="1"/>
  <c r="BP492" i="1"/>
  <c r="BN492" i="1"/>
  <c r="Z492" i="1"/>
  <c r="Z495" i="1" s="1"/>
  <c r="T556" i="1"/>
  <c r="Y381" i="1"/>
  <c r="W556" i="1"/>
  <c r="Y457" i="1"/>
  <c r="X556" i="1"/>
  <c r="Y475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Y532" i="1"/>
  <c r="Y545" i="1"/>
  <c r="Z524" i="1"/>
  <c r="BN524" i="1"/>
  <c r="BP524" i="1"/>
  <c r="Z525" i="1"/>
  <c r="BN525" i="1"/>
  <c r="Z526" i="1"/>
  <c r="BN526" i="1"/>
  <c r="Z527" i="1"/>
  <c r="BN527" i="1"/>
  <c r="Z528" i="1"/>
  <c r="BN528" i="1"/>
  <c r="Z529" i="1"/>
  <c r="BN529" i="1"/>
  <c r="Z530" i="1"/>
  <c r="BN530" i="1"/>
  <c r="Z540" i="1"/>
  <c r="BN540" i="1"/>
  <c r="BP540" i="1"/>
  <c r="Z541" i="1"/>
  <c r="BN541" i="1"/>
  <c r="Z542" i="1"/>
  <c r="BN542" i="1"/>
  <c r="Z543" i="1"/>
  <c r="BN543" i="1"/>
  <c r="Z285" i="1" l="1"/>
  <c r="Z243" i="1"/>
  <c r="Z213" i="1"/>
  <c r="Z164" i="1"/>
  <c r="Z53" i="1"/>
  <c r="Z544" i="1"/>
  <c r="Z406" i="1"/>
  <c r="Z205" i="1"/>
  <c r="Z186" i="1"/>
  <c r="Y548" i="1"/>
  <c r="Y549" i="1" s="1"/>
  <c r="Y547" i="1"/>
  <c r="Y550" i="1"/>
  <c r="Z134" i="1"/>
  <c r="Z86" i="1"/>
  <c r="Z252" i="1"/>
  <c r="Z531" i="1"/>
  <c r="Z475" i="1"/>
  <c r="Z334" i="1"/>
  <c r="Z126" i="1"/>
  <c r="Z152" i="1"/>
  <c r="Z432" i="1"/>
  <c r="Z513" i="1"/>
  <c r="X549" i="1"/>
  <c r="Z345" i="1"/>
  <c r="Z369" i="1"/>
  <c r="Z291" i="1"/>
  <c r="Z279" i="1"/>
  <c r="Z269" i="1"/>
  <c r="Z263" i="1"/>
  <c r="Z226" i="1"/>
  <c r="Y546" i="1"/>
  <c r="Z551" i="1" l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<sst xmlns="http://schemas.openxmlformats.org/spreadsheetml/2006/main" count="2438" uniqueCount="829">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</sst>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828</v>
      </c>
      <c r="I5" s="664"/>
      <c r="J5" s="664"/>
      <c r="K5" s="664"/>
      <c r="L5" s="664"/>
      <c r="M5" s="470"/>
      <c r="N5" s="58"/>
      <c r="P5" s="24" t="s">
        <v>10</v>
      </c>
      <c r="Q5" s="746">
        <v>45502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Понедельник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0.45833333333333331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86</v>
      </c>
      <c r="Y57" s="383">
        <f>IFERROR(IF(X57="",0,CEILING((X57/$H57),1)*$H57),"")</f>
        <v>86.4</v>
      </c>
      <c r="Z57" s="36">
        <f>IFERROR(IF(Y57=0,"",ROUNDUP(Y57/H57,0)*0.02175),"")</f>
        <v>0.17399999999999999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89.822222222222209</v>
      </c>
      <c r="BN57" s="64">
        <f>IFERROR(Y57*I57/H57,"0")</f>
        <v>90.24</v>
      </c>
      <c r="BO57" s="64">
        <f>IFERROR(1/J57*(X57/H57),"0")</f>
        <v>0.14219576719576718</v>
      </c>
      <c r="BP57" s="64">
        <f>IFERROR(1/J57*(Y57/H57),"0")</f>
        <v>0.14285714285714285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7.9629629629629628</v>
      </c>
      <c r="Y61" s="384">
        <f>IFERROR(Y57/H57,"0")+IFERROR(Y58/H58,"0")+IFERROR(Y59/H59,"0")+IFERROR(Y60/H60,"0")</f>
        <v>8</v>
      </c>
      <c r="Z61" s="384">
        <f>IFERROR(IF(Z57="",0,Z57),"0")+IFERROR(IF(Z58="",0,Z58),"0")+IFERROR(IF(Z59="",0,Z59),"0")+IFERROR(IF(Z60="",0,Z60),"0")</f>
        <v>0.17399999999999999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86</v>
      </c>
      <c r="Y62" s="384">
        <f>IFERROR(SUM(Y57:Y60),"0")</f>
        <v>86.4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81</v>
      </c>
      <c r="Y66" s="383">
        <f t="shared" si="6"/>
        <v>86.4</v>
      </c>
      <c r="Z66" s="36">
        <f t="shared" si="7"/>
        <v>0.17399999999999999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84.6</v>
      </c>
      <c r="BN66" s="64">
        <f t="shared" si="9"/>
        <v>90.24</v>
      </c>
      <c r="BO66" s="64">
        <f t="shared" si="10"/>
        <v>0.1339285714285714</v>
      </c>
      <c r="BP66" s="64">
        <f t="shared" si="11"/>
        <v>0.14285714285714285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74</v>
      </c>
      <c r="Y68" s="383">
        <f t="shared" si="6"/>
        <v>78.399999999999991</v>
      </c>
      <c r="Z68" s="36">
        <f t="shared" si="7"/>
        <v>0.15225</v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77.171428571428564</v>
      </c>
      <c r="BN68" s="64">
        <f t="shared" si="9"/>
        <v>81.759999999999991</v>
      </c>
      <c r="BO68" s="64">
        <f t="shared" si="10"/>
        <v>0.11798469387755102</v>
      </c>
      <c r="BP68" s="64">
        <f t="shared" si="11"/>
        <v>0.125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130</v>
      </c>
      <c r="Y69" s="383">
        <f t="shared" si="6"/>
        <v>140.4</v>
      </c>
      <c r="Z69" s="36">
        <f t="shared" si="7"/>
        <v>0.28275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135.77777777777774</v>
      </c>
      <c r="BN69" s="64">
        <f t="shared" si="9"/>
        <v>146.63999999999999</v>
      </c>
      <c r="BO69" s="64">
        <f t="shared" si="10"/>
        <v>0.21494708994708991</v>
      </c>
      <c r="BP69" s="64">
        <f t="shared" si="11"/>
        <v>0.23214285714285712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97</v>
      </c>
      <c r="Y71" s="383">
        <f t="shared" si="6"/>
        <v>100.8</v>
      </c>
      <c r="Z71" s="36">
        <f t="shared" si="7"/>
        <v>0.19574999999999998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101.15714285714287</v>
      </c>
      <c r="BN71" s="64">
        <f t="shared" si="9"/>
        <v>105.12</v>
      </c>
      <c r="BO71" s="64">
        <f t="shared" si="10"/>
        <v>0.15465561224489796</v>
      </c>
      <c r="BP71" s="64">
        <f t="shared" si="11"/>
        <v>0.1607142857142857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32</v>
      </c>
      <c r="Y79" s="383">
        <f t="shared" si="6"/>
        <v>36</v>
      </c>
      <c r="Z79" s="36">
        <f t="shared" si="12"/>
        <v>7.4959999999999999E-2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33.493333333333332</v>
      </c>
      <c r="BN79" s="64">
        <f t="shared" si="9"/>
        <v>37.68</v>
      </c>
      <c r="BO79" s="64">
        <f t="shared" si="10"/>
        <v>5.9259259259259255E-2</v>
      </c>
      <c r="BP79" s="64">
        <f t="shared" si="11"/>
        <v>6.6666666666666666E-2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41.916005291005291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45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0.87970999999999999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414</v>
      </c>
      <c r="Y87" s="384">
        <f>IFERROR(SUM(Y65:Y85),"0")</f>
        <v>442.00000000000006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110</v>
      </c>
      <c r="Y112" s="383">
        <f t="shared" si="18"/>
        <v>117.60000000000001</v>
      </c>
      <c r="Z112" s="36">
        <f>IFERROR(IF(Y112=0,"",ROUNDUP(Y112/H112,0)*0.02175),"")</f>
        <v>0.30449999999999999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117.38571428571429</v>
      </c>
      <c r="BN112" s="64">
        <f t="shared" si="20"/>
        <v>125.49600000000001</v>
      </c>
      <c r="BO112" s="64">
        <f t="shared" si="21"/>
        <v>0.23384353741496597</v>
      </c>
      <c r="BP112" s="64">
        <f t="shared" si="22"/>
        <v>0.25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53</v>
      </c>
      <c r="Y117" s="383">
        <f t="shared" si="18"/>
        <v>54</v>
      </c>
      <c r="Z117" s="36">
        <f>IFERROR(IF(Y117=0,"",ROUNDUP(Y117/H117,0)*0.00753),"")</f>
        <v>0.15060000000000001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58.339259259259251</v>
      </c>
      <c r="BN117" s="64">
        <f t="shared" si="20"/>
        <v>59.44</v>
      </c>
      <c r="BO117" s="64">
        <f t="shared" si="21"/>
        <v>0.12583095916429249</v>
      </c>
      <c r="BP117" s="64">
        <f t="shared" si="22"/>
        <v>0.12820512820512819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32.724867724867721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34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0.4551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163</v>
      </c>
      <c r="Y127" s="384">
        <f>IFERROR(SUM(Y111:Y125),"0")</f>
        <v>171.60000000000002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109</v>
      </c>
      <c r="Y139" s="383">
        <f>IFERROR(IF(X139="",0,CEILING((X139/$H139),1)*$H139),"")</f>
        <v>109.2</v>
      </c>
      <c r="Z139" s="36">
        <f>IFERROR(IF(Y139=0,"",ROUNDUP(Y139/H139,0)*0.02175),"")</f>
        <v>0.28275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116.24071428571429</v>
      </c>
      <c r="BN139" s="64">
        <f>IFERROR(Y139*I139/H139,"0")</f>
        <v>116.45399999999999</v>
      </c>
      <c r="BO139" s="64">
        <f>IFERROR(1/J139*(X139/H139),"0")</f>
        <v>0.23171768707482993</v>
      </c>
      <c r="BP139" s="64">
        <f>IFERROR(1/J139*(Y139/H139),"0")</f>
        <v>0.23214285714285712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54</v>
      </c>
      <c r="Y141" s="383">
        <f>IFERROR(IF(X141="",0,CEILING((X141/$H141),1)*$H141),"")</f>
        <v>54</v>
      </c>
      <c r="Z141" s="36">
        <f>IFERROR(IF(Y141=0,"",ROUNDUP(Y141/H141,0)*0.00753),"")</f>
        <v>0.15060000000000001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59.44</v>
      </c>
      <c r="BN141" s="64">
        <f>IFERROR(Y141*I141/H141,"0")</f>
        <v>59.44</v>
      </c>
      <c r="BO141" s="64">
        <f>IFERROR(1/J141*(X141/H141),"0")</f>
        <v>0.12820512820512819</v>
      </c>
      <c r="BP141" s="64">
        <f>IFERROR(1/J141*(Y141/H141),"0")</f>
        <v>0.12820512820512819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32.976190476190474</v>
      </c>
      <c r="Y143" s="384">
        <f>IFERROR(Y138/H138,"0")+IFERROR(Y139/H139,"0")+IFERROR(Y140/H140,"0")+IFERROR(Y141/H141,"0")+IFERROR(Y142/H142,"0")</f>
        <v>33</v>
      </c>
      <c r="Z143" s="384">
        <f>IFERROR(IF(Z138="",0,Z138),"0")+IFERROR(IF(Z139="",0,Z139),"0")+IFERROR(IF(Z140="",0,Z140),"0")+IFERROR(IF(Z141="",0,Z141),"0")+IFERROR(IF(Z142="",0,Z142),"0")</f>
        <v>0.43335000000000001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163</v>
      </c>
      <c r="Y144" s="384">
        <f>IFERROR(SUM(Y138:Y142),"0")</f>
        <v>163.19999999999999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25</v>
      </c>
      <c r="Y158" s="383">
        <f t="shared" si="23"/>
        <v>25.200000000000003</v>
      </c>
      <c r="Z158" s="36">
        <f>IFERROR(IF(Y158=0,"",ROUNDUP(Y158/H158,0)*0.00753),"")</f>
        <v>4.5179999999999998E-2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26.190476190476193</v>
      </c>
      <c r="BN158" s="64">
        <f t="shared" si="25"/>
        <v>26.400000000000006</v>
      </c>
      <c r="BO158" s="64">
        <f t="shared" si="26"/>
        <v>3.815628815628816E-2</v>
      </c>
      <c r="BP158" s="64">
        <f t="shared" si="27"/>
        <v>3.8461538461538464E-2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17</v>
      </c>
      <c r="Y159" s="383">
        <f t="shared" si="23"/>
        <v>18.900000000000002</v>
      </c>
      <c r="Z159" s="36">
        <f>IFERROR(IF(Y159=0,"",ROUNDUP(Y159/H159,0)*0.00502),"")</f>
        <v>4.5179999999999998E-2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18.05238095238095</v>
      </c>
      <c r="BN159" s="64">
        <f t="shared" si="25"/>
        <v>20.07</v>
      </c>
      <c r="BO159" s="64">
        <f t="shared" si="26"/>
        <v>3.4595034595034595E-2</v>
      </c>
      <c r="BP159" s="64">
        <f t="shared" si="27"/>
        <v>3.8461538461538464E-2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4</v>
      </c>
      <c r="Y161" s="383">
        <f t="shared" si="23"/>
        <v>4.2</v>
      </c>
      <c r="Z161" s="36">
        <f>IFERROR(IF(Y161=0,"",ROUNDUP(Y161/H161,0)*0.00502),"")</f>
        <v>1.004E-2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4.1904761904761907</v>
      </c>
      <c r="BN161" s="64">
        <f t="shared" si="25"/>
        <v>4.4000000000000004</v>
      </c>
      <c r="BO161" s="64">
        <f t="shared" si="26"/>
        <v>8.1400081400081412E-3</v>
      </c>
      <c r="BP161" s="64">
        <f t="shared" si="27"/>
        <v>8.5470085470085479E-3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15.952380952380953</v>
      </c>
      <c r="Y164" s="384">
        <f>IFERROR(Y156/H156,"0")+IFERROR(Y157/H157,"0")+IFERROR(Y158/H158,"0")+IFERROR(Y159/H159,"0")+IFERROR(Y160/H160,"0")+IFERROR(Y161/H161,"0")+IFERROR(Y162/H162,"0")+IFERROR(Y163/H163,"0")</f>
        <v>17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0.10039999999999999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46</v>
      </c>
      <c r="Y165" s="384">
        <f>IFERROR(SUM(Y156:Y163),"0")</f>
        <v>48.300000000000011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48</v>
      </c>
      <c r="Y178" s="383">
        <f t="shared" ref="Y178:Y185" si="28">IFERROR(IF(X178="",0,CEILING((X178/$H178),1)*$H178),"")</f>
        <v>48.6</v>
      </c>
      <c r="Z178" s="36">
        <f>IFERROR(IF(Y178=0,"",ROUNDUP(Y178/H178,0)*0.00937),"")</f>
        <v>8.4330000000000002E-2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49.866666666666667</v>
      </c>
      <c r="BN178" s="64">
        <f t="shared" ref="BN178:BN185" si="30">IFERROR(Y178*I178/H178,"0")</f>
        <v>50.49</v>
      </c>
      <c r="BO178" s="64">
        <f t="shared" ref="BO178:BO185" si="31">IFERROR(1/J178*(X178/H178),"0")</f>
        <v>7.4074074074074056E-2</v>
      </c>
      <c r="BP178" s="64">
        <f t="shared" ref="BP178:BP185" si="32">IFERROR(1/J178*(Y178/H178),"0")</f>
        <v>7.4999999999999997E-2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19</v>
      </c>
      <c r="Y179" s="383">
        <f t="shared" si="28"/>
        <v>21.6</v>
      </c>
      <c r="Z179" s="36">
        <f>IFERROR(IF(Y179=0,"",ROUNDUP(Y179/H179,0)*0.00937),"")</f>
        <v>3.7479999999999999E-2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19.738888888888887</v>
      </c>
      <c r="BN179" s="64">
        <f t="shared" si="30"/>
        <v>22.44</v>
      </c>
      <c r="BO179" s="64">
        <f t="shared" si="31"/>
        <v>2.9320987654320983E-2</v>
      </c>
      <c r="BP179" s="64">
        <f t="shared" si="32"/>
        <v>3.3333333333333333E-2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12.407407407407405</v>
      </c>
      <c r="Y186" s="384">
        <f>IFERROR(Y178/H178,"0")+IFERROR(Y179/H179,"0")+IFERROR(Y180/H180,"0")+IFERROR(Y181/H181,"0")+IFERROR(Y182/H182,"0")+IFERROR(Y183/H183,"0")+IFERROR(Y184/H184,"0")+IFERROR(Y185/H185,"0")</f>
        <v>13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0.12181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67</v>
      </c>
      <c r="Y187" s="384">
        <f>IFERROR(SUM(Y178:Y185),"0")</f>
        <v>70.2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182</v>
      </c>
      <c r="Y193" s="383">
        <f t="shared" si="33"/>
        <v>182.7</v>
      </c>
      <c r="Z193" s="36">
        <f>IFERROR(IF(Y193=0,"",ROUNDUP(Y193/H193,0)*0.02175),"")</f>
        <v>0.45674999999999999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193.79862068965517</v>
      </c>
      <c r="BN193" s="64">
        <f t="shared" si="35"/>
        <v>194.54399999999998</v>
      </c>
      <c r="BO193" s="64">
        <f t="shared" si="36"/>
        <v>0.37356321839080459</v>
      </c>
      <c r="BP193" s="64">
        <f t="shared" si="37"/>
        <v>0.375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84</v>
      </c>
      <c r="Y194" s="383">
        <f t="shared" si="33"/>
        <v>84</v>
      </c>
      <c r="Z194" s="36">
        <f>IFERROR(IF(Y194=0,"",ROUNDUP(Y194/H194,0)*0.00753),"")</f>
        <v>0.26355000000000001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93.52000000000001</v>
      </c>
      <c r="BN194" s="64">
        <f t="shared" si="35"/>
        <v>93.52000000000001</v>
      </c>
      <c r="BO194" s="64">
        <f t="shared" si="36"/>
        <v>0.22435897435897434</v>
      </c>
      <c r="BP194" s="64">
        <f t="shared" si="37"/>
        <v>0.22435897435897434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60</v>
      </c>
      <c r="Y196" s="383">
        <f t="shared" si="33"/>
        <v>60</v>
      </c>
      <c r="Z196" s="36">
        <f>IFERROR(IF(Y196=0,"",ROUNDUP(Y196/H196,0)*0.00753),"")</f>
        <v>0.18825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65</v>
      </c>
      <c r="BN196" s="64">
        <f t="shared" si="35"/>
        <v>65</v>
      </c>
      <c r="BO196" s="64">
        <f t="shared" si="36"/>
        <v>0.16025641025641024</v>
      </c>
      <c r="BP196" s="64">
        <f t="shared" si="37"/>
        <v>0.16025641025641024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63</v>
      </c>
      <c r="Y198" s="383">
        <f t="shared" si="33"/>
        <v>64.8</v>
      </c>
      <c r="Z198" s="36">
        <f t="shared" ref="Z198:Z204" si="38">IFERROR(IF(Y198=0,"",ROUNDUP(Y198/H198,0)*0.00753),"")</f>
        <v>0.20331000000000002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70.612499999999997</v>
      </c>
      <c r="BN198" s="64">
        <f t="shared" si="35"/>
        <v>72.63</v>
      </c>
      <c r="BO198" s="64">
        <f t="shared" si="36"/>
        <v>0.16826923076923075</v>
      </c>
      <c r="BP198" s="64">
        <f t="shared" si="37"/>
        <v>0.17307692307692307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88</v>
      </c>
      <c r="Y200" s="383">
        <f t="shared" si="33"/>
        <v>88.8</v>
      </c>
      <c r="Z200" s="36">
        <f t="shared" si="38"/>
        <v>0.27861000000000002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97.973333333333343</v>
      </c>
      <c r="BN200" s="64">
        <f t="shared" si="35"/>
        <v>98.864000000000004</v>
      </c>
      <c r="BO200" s="64">
        <f t="shared" si="36"/>
        <v>0.23504273504273507</v>
      </c>
      <c r="BP200" s="64">
        <f t="shared" si="37"/>
        <v>0.23717948717948717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80</v>
      </c>
      <c r="Y201" s="383">
        <f t="shared" si="33"/>
        <v>81.599999999999994</v>
      </c>
      <c r="Z201" s="36">
        <f t="shared" si="38"/>
        <v>0.25602000000000003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89.066666666666677</v>
      </c>
      <c r="BN201" s="64">
        <f t="shared" si="35"/>
        <v>90.847999999999999</v>
      </c>
      <c r="BO201" s="64">
        <f t="shared" si="36"/>
        <v>0.21367521367521369</v>
      </c>
      <c r="BP201" s="64">
        <f t="shared" si="37"/>
        <v>0.21794871794871795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13</v>
      </c>
      <c r="Y203" s="383">
        <f t="shared" si="33"/>
        <v>14.399999999999999</v>
      </c>
      <c r="Z203" s="36">
        <f t="shared" si="38"/>
        <v>4.5179999999999998E-2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14.473333333333336</v>
      </c>
      <c r="BN203" s="64">
        <f t="shared" si="35"/>
        <v>16.032</v>
      </c>
      <c r="BO203" s="64">
        <f t="shared" si="36"/>
        <v>3.4722222222222224E-2</v>
      </c>
      <c r="BP203" s="64">
        <f t="shared" si="37"/>
        <v>3.8461538461538464E-2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58</v>
      </c>
      <c r="Y204" s="383">
        <f t="shared" si="33"/>
        <v>60</v>
      </c>
      <c r="Z204" s="36">
        <f t="shared" si="38"/>
        <v>0.18825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64.718333333333334</v>
      </c>
      <c r="BN204" s="64">
        <f t="shared" si="35"/>
        <v>66.95</v>
      </c>
      <c r="BO204" s="64">
        <f t="shared" si="36"/>
        <v>0.15491452991452992</v>
      </c>
      <c r="BP204" s="64">
        <f t="shared" si="37"/>
        <v>0.16025641025641024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206.7528735632184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210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1.87992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628</v>
      </c>
      <c r="Y206" s="384">
        <f>IFERROR(SUM(Y189:Y204),"0")</f>
        <v>636.29999999999995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16</v>
      </c>
      <c r="Y211" s="383">
        <f>IFERROR(IF(X211="",0,CEILING((X211/$H211),1)*$H211),"")</f>
        <v>16.8</v>
      </c>
      <c r="Z211" s="36">
        <f>IFERROR(IF(Y211=0,"",ROUNDUP(Y211/H211,0)*0.00753),"")</f>
        <v>5.271E-2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17.813333333333336</v>
      </c>
      <c r="BN211" s="64">
        <f>IFERROR(Y211*I211/H211,"0")</f>
        <v>18.704000000000001</v>
      </c>
      <c r="BO211" s="64">
        <f>IFERROR(1/J211*(X211/H211),"0")</f>
        <v>4.2735042735042736E-2</v>
      </c>
      <c r="BP211" s="64">
        <f>IFERROR(1/J211*(Y211/H211),"0")</f>
        <v>4.4871794871794879E-2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21</v>
      </c>
      <c r="Y212" s="383">
        <f>IFERROR(IF(X212="",0,CEILING((X212/$H212),1)*$H212),"")</f>
        <v>21.599999999999998</v>
      </c>
      <c r="Z212" s="36">
        <f>IFERROR(IF(Y212=0,"",ROUNDUP(Y212/H212,0)*0.00753),"")</f>
        <v>6.7769999999999997E-2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23.380000000000003</v>
      </c>
      <c r="BN212" s="64">
        <f>IFERROR(Y212*I212/H212,"0")</f>
        <v>24.047999999999998</v>
      </c>
      <c r="BO212" s="64">
        <f>IFERROR(1/J212*(X212/H212),"0")</f>
        <v>5.6089743589743585E-2</v>
      </c>
      <c r="BP212" s="64">
        <f>IFERROR(1/J212*(Y212/H212),"0")</f>
        <v>5.7692307692307689E-2</v>
      </c>
    </row>
    <row r="213" spans="1:68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15.416666666666668</v>
      </c>
      <c r="Y213" s="384">
        <f>IFERROR(Y208/H208,"0")+IFERROR(Y209/H209,"0")+IFERROR(Y210/H210,"0")+IFERROR(Y211/H211,"0")+IFERROR(Y212/H212,"0")</f>
        <v>16</v>
      </c>
      <c r="Z213" s="384">
        <f>IFERROR(IF(Z208="",0,Z208),"0")+IFERROR(IF(Z209="",0,Z209),"0")+IFERROR(IF(Z210="",0,Z210),"0")+IFERROR(IF(Z211="",0,Z211),"0")+IFERROR(IF(Z212="",0,Z212),"0")</f>
        <v>0.12048</v>
      </c>
      <c r="AA213" s="385"/>
      <c r="AB213" s="385"/>
      <c r="AC213" s="385"/>
    </row>
    <row r="214" spans="1:68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37</v>
      </c>
      <c r="Y214" s="384">
        <f>IFERROR(SUM(Y208:Y212),"0")</f>
        <v>38.4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17</v>
      </c>
      <c r="Y266" s="383">
        <f>IFERROR(IF(X266="",0,CEILING((X266/$H266),1)*$H266),"")</f>
        <v>21</v>
      </c>
      <c r="Z266" s="36">
        <f>IFERROR(IF(Y266=0,"",ROUNDUP(Y266/H266,0)*0.00753),"")</f>
        <v>3.7650000000000003E-2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18.05238095238095</v>
      </c>
      <c r="BN266" s="64">
        <f>IFERROR(Y266*I266/H266,"0")</f>
        <v>22.299999999999997</v>
      </c>
      <c r="BO266" s="64">
        <f>IFERROR(1/J266*(X266/H266),"0")</f>
        <v>2.5946275946275944E-2</v>
      </c>
      <c r="BP266" s="64">
        <f>IFERROR(1/J266*(Y266/H266),"0")</f>
        <v>3.2051282051282048E-2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4.0476190476190474</v>
      </c>
      <c r="Y269" s="384">
        <f>IFERROR(Y266/H266,"0")+IFERROR(Y267/H267,"0")+IFERROR(Y268/H268,"0")</f>
        <v>5</v>
      </c>
      <c r="Z269" s="384">
        <f>IFERROR(IF(Z266="",0,Z266),"0")+IFERROR(IF(Z267="",0,Z267),"0")+IFERROR(IF(Z268="",0,Z268),"0")</f>
        <v>3.7650000000000003E-2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17</v>
      </c>
      <c r="Y270" s="384">
        <f>IFERROR(SUM(Y266:Y268),"0")</f>
        <v>21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200</v>
      </c>
      <c r="Y283" s="383">
        <f>IFERROR(IF(X283="",0,CEILING((X283/$H283),1)*$H283),"")</f>
        <v>202.79999999999998</v>
      </c>
      <c r="Z283" s="36">
        <f>IFERROR(IF(Y283=0,"",ROUNDUP(Y283/H283,0)*0.02175),"")</f>
        <v>0.5655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214.46153846153848</v>
      </c>
      <c r="BN283" s="64">
        <f>IFERROR(Y283*I283/H283,"0")</f>
        <v>217.464</v>
      </c>
      <c r="BO283" s="64">
        <f>IFERROR(1/J283*(X283/H283),"0")</f>
        <v>0.45787545787545786</v>
      </c>
      <c r="BP283" s="64">
        <f>IFERROR(1/J283*(Y283/H283),"0")</f>
        <v>0.46428571428571425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25.641025641025642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0.5655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200</v>
      </c>
      <c r="Y286" s="384">
        <f>IFERROR(SUM(Y282:Y284),"0")</f>
        <v>202.79999999999998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5</v>
      </c>
      <c r="Y290" s="383">
        <f>IFERROR(IF(X290="",0,CEILING((X290/$H290),1)*$H290),"")</f>
        <v>5.0999999999999996</v>
      </c>
      <c r="Z290" s="36">
        <f>IFERROR(IF(Y290=0,"",ROUNDUP(Y290/H290,0)*0.00753),"")</f>
        <v>1.506E-2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5.6862745098039218</v>
      </c>
      <c r="BN290" s="64">
        <f>IFERROR(Y290*I290/H290,"0")</f>
        <v>5.8</v>
      </c>
      <c r="BO290" s="64">
        <f>IFERROR(1/J290*(X290/H290),"0")</f>
        <v>1.256913021618904E-2</v>
      </c>
      <c r="BP290" s="64">
        <f>IFERROR(1/J290*(Y290/H290),"0")</f>
        <v>1.282051282051282E-2</v>
      </c>
    </row>
    <row r="291" spans="1:68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1.9607843137254903</v>
      </c>
      <c r="Y291" s="384">
        <f>IFERROR(Y288/H288,"0")+IFERROR(Y289/H289,"0")+IFERROR(Y290/H290,"0")</f>
        <v>2</v>
      </c>
      <c r="Z291" s="384">
        <f>IFERROR(IF(Z288="",0,Z288),"0")+IFERROR(IF(Z289="",0,Z289),"0")+IFERROR(IF(Z290="",0,Z290),"0")</f>
        <v>1.506E-2</v>
      </c>
      <c r="AA291" s="385"/>
      <c r="AB291" s="385"/>
      <c r="AC291" s="385"/>
    </row>
    <row r="292" spans="1:68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5</v>
      </c>
      <c r="Y292" s="384">
        <f>IFERROR(SUM(Y288:Y290),"0")</f>
        <v>5.0999999999999996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13</v>
      </c>
      <c r="Y306" s="383">
        <f>IFERROR(IF(X306="",0,CEILING((X306/$H306),1)*$H306),"")</f>
        <v>14.4</v>
      </c>
      <c r="Z306" s="36">
        <f>IFERROR(IF(Y306=0,"",ROUNDUP(Y306/H306,0)*0.00753),"")</f>
        <v>6.0240000000000002E-2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14.791111111111112</v>
      </c>
      <c r="BN306" s="64">
        <f>IFERROR(Y306*I306/H306,"0")</f>
        <v>16.384</v>
      </c>
      <c r="BO306" s="64">
        <f>IFERROR(1/J306*(X306/H306),"0")</f>
        <v>4.6296296296296294E-2</v>
      </c>
      <c r="BP306" s="64">
        <f>IFERROR(1/J306*(Y306/H306),"0")</f>
        <v>5.128205128205128E-2</v>
      </c>
    </row>
    <row r="307" spans="1:68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7.2222222222222223</v>
      </c>
      <c r="Y307" s="384">
        <f>IFERROR(Y306/H306,"0")</f>
        <v>8</v>
      </c>
      <c r="Z307" s="384">
        <f>IFERROR(IF(Z306="",0,Z306),"0")</f>
        <v>6.0240000000000002E-2</v>
      </c>
      <c r="AA307" s="385"/>
      <c r="AB307" s="385"/>
      <c r="AC307" s="385"/>
    </row>
    <row r="308" spans="1:68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13</v>
      </c>
      <c r="Y308" s="384">
        <f>IFERROR(SUM(Y306:Y306),"0")</f>
        <v>14.4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72</v>
      </c>
      <c r="Y324" s="383">
        <f t="shared" si="59"/>
        <v>75</v>
      </c>
      <c r="Z324" s="36">
        <f>IFERROR(IF(Y324=0,"",ROUNDUP(Y324/H324,0)*0.02175),"")</f>
        <v>0.10874999999999999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74.304000000000002</v>
      </c>
      <c r="BN324" s="64">
        <f t="shared" si="61"/>
        <v>77.400000000000006</v>
      </c>
      <c r="BO324" s="64">
        <f t="shared" si="62"/>
        <v>9.9999999999999992E-2</v>
      </c>
      <c r="BP324" s="64">
        <f t="shared" si="63"/>
        <v>0.10416666666666666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hidden="1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350</v>
      </c>
      <c r="Y328" s="383">
        <f t="shared" si="59"/>
        <v>360</v>
      </c>
      <c r="Z328" s="36">
        <f>IFERROR(IF(Y328=0,"",ROUNDUP(Y328/H328,0)*0.02175),"")</f>
        <v>0.52200000000000002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361.2</v>
      </c>
      <c r="BN328" s="64">
        <f t="shared" si="61"/>
        <v>371.52000000000004</v>
      </c>
      <c r="BO328" s="64">
        <f t="shared" si="62"/>
        <v>0.48611111111111105</v>
      </c>
      <c r="BP328" s="64">
        <f t="shared" si="63"/>
        <v>0.5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28.133333333333333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29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0.63075000000000003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422</v>
      </c>
      <c r="Y335" s="384">
        <f>IFERROR(SUM(Y322:Y333),"0")</f>
        <v>435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450</v>
      </c>
      <c r="Y337" s="383">
        <f>IFERROR(IF(X337="",0,CEILING((X337/$H337),1)*$H337),"")</f>
        <v>450</v>
      </c>
      <c r="Z337" s="36">
        <f>IFERROR(IF(Y337=0,"",ROUNDUP(Y337/H337,0)*0.02175),"")</f>
        <v>0.65249999999999997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464.4</v>
      </c>
      <c r="BN337" s="64">
        <f>IFERROR(Y337*I337/H337,"0")</f>
        <v>464.4</v>
      </c>
      <c r="BO337" s="64">
        <f>IFERROR(1/J337*(X337/H337),"0")</f>
        <v>0.625</v>
      </c>
      <c r="BP337" s="64">
        <f>IFERROR(1/J337*(Y337/H337),"0")</f>
        <v>0.625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30</v>
      </c>
      <c r="Y339" s="384">
        <f>IFERROR(Y337/H337,"0")+IFERROR(Y338/H338,"0")</f>
        <v>30</v>
      </c>
      <c r="Z339" s="384">
        <f>IFERROR(IF(Z337="",0,Z337),"0")+IFERROR(IF(Z338="",0,Z338),"0")</f>
        <v>0.65249999999999997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450</v>
      </c>
      <c r="Y340" s="384">
        <f>IFERROR(SUM(Y337:Y338),"0")</f>
        <v>450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700</v>
      </c>
      <c r="Y364" s="383">
        <f>IFERROR(IF(X364="",0,CEILING((X364/$H364),1)*$H364),"")</f>
        <v>702</v>
      </c>
      <c r="Z364" s="36">
        <f>IFERROR(IF(Y364=0,"",ROUNDUP(Y364/H364,0)*0.02175),"")</f>
        <v>1.9574999999999998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750.61538461538464</v>
      </c>
      <c r="BN364" s="64">
        <f>IFERROR(Y364*I364/H364,"0")</f>
        <v>752.7600000000001</v>
      </c>
      <c r="BO364" s="64">
        <f>IFERROR(1/J364*(X364/H364),"0")</f>
        <v>1.6025641025641026</v>
      </c>
      <c r="BP364" s="64">
        <f>IFERROR(1/J364*(Y364/H364),"0")</f>
        <v>1.607142857142857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89.743589743589752</v>
      </c>
      <c r="Y369" s="384">
        <f>IFERROR(Y364/H364,"0")+IFERROR(Y365/H365,"0")+IFERROR(Y366/H366,"0")+IFERROR(Y367/H367,"0")+IFERROR(Y368/H368,"0")</f>
        <v>90</v>
      </c>
      <c r="Z369" s="384">
        <f>IFERROR(IF(Z364="",0,Z364),"0")+IFERROR(IF(Z365="",0,Z365),"0")+IFERROR(IF(Z366="",0,Z366),"0")+IFERROR(IF(Z367="",0,Z367),"0")+IFERROR(IF(Z368="",0,Z368),"0")</f>
        <v>1.9574999999999998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700</v>
      </c>
      <c r="Y370" s="384">
        <f>IFERROR(SUM(Y364:Y368),"0")</f>
        <v>702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66</v>
      </c>
      <c r="Y388" s="383">
        <f t="shared" si="64"/>
        <v>67.2</v>
      </c>
      <c r="Z388" s="36">
        <f t="shared" si="65"/>
        <v>0.12048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69.614285714285714</v>
      </c>
      <c r="BN388" s="64">
        <f t="shared" si="67"/>
        <v>70.88</v>
      </c>
      <c r="BO388" s="64">
        <f t="shared" si="68"/>
        <v>0.10073260073260072</v>
      </c>
      <c r="BP388" s="64">
        <f t="shared" si="69"/>
        <v>0.10256410256410256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15.714285714285714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16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0.12048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66</v>
      </c>
      <c r="Y407" s="384">
        <f>IFERROR(SUM(Y383:Y405),"0")</f>
        <v>67.2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250</v>
      </c>
      <c r="Y467" s="383">
        <f t="shared" si="76"/>
        <v>253.44</v>
      </c>
      <c r="Z467" s="36">
        <f t="shared" si="77"/>
        <v>0.57408000000000003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267.04545454545456</v>
      </c>
      <c r="BN467" s="64">
        <f t="shared" si="79"/>
        <v>270.71999999999997</v>
      </c>
      <c r="BO467" s="64">
        <f t="shared" si="80"/>
        <v>0.45527389277389274</v>
      </c>
      <c r="BP467" s="64">
        <f t="shared" si="81"/>
        <v>0.46153846153846156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750</v>
      </c>
      <c r="Y470" s="383">
        <f t="shared" si="76"/>
        <v>755.04000000000008</v>
      </c>
      <c r="Z470" s="36">
        <f t="shared" si="77"/>
        <v>1.71028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801.13636363636363</v>
      </c>
      <c r="BN470" s="64">
        <f t="shared" si="79"/>
        <v>806.5200000000001</v>
      </c>
      <c r="BO470" s="64">
        <f t="shared" si="80"/>
        <v>1.3658216783216783</v>
      </c>
      <c r="BP470" s="64">
        <f t="shared" si="81"/>
        <v>1.375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189.39393939393938</v>
      </c>
      <c r="Y475" s="384">
        <f>IFERROR(Y466/H466,"0")+IFERROR(Y467/H467,"0")+IFERROR(Y468/H468,"0")+IFERROR(Y469/H469,"0")+IFERROR(Y470/H470,"0")+IFERROR(Y471/H471,"0")+IFERROR(Y472/H472,"0")+IFERROR(Y473/H473,"0")+IFERROR(Y474/H474,"0")</f>
        <v>191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2.2843599999999999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1000</v>
      </c>
      <c r="Y476" s="384">
        <f>IFERROR(SUM(Y466:Y474),"0")</f>
        <v>1008.48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450</v>
      </c>
      <c r="Y478" s="383">
        <f>IFERROR(IF(X478="",0,CEILING((X478/$H478),1)*$H478),"")</f>
        <v>454.08000000000004</v>
      </c>
      <c r="Z478" s="36">
        <f>IFERROR(IF(Y478=0,"",ROUNDUP(Y478/H478,0)*0.01196),"")</f>
        <v>1.0285599999999999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480.68181818181819</v>
      </c>
      <c r="BN478" s="64">
        <f>IFERROR(Y478*I478/H478,"0")</f>
        <v>485.03999999999996</v>
      </c>
      <c r="BO478" s="64">
        <f>IFERROR(1/J478*(X478/H478),"0")</f>
        <v>0.81949300699300698</v>
      </c>
      <c r="BP478" s="64">
        <f>IFERROR(1/J478*(Y478/H478),"0")</f>
        <v>0.82692307692307698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85.22727272727272</v>
      </c>
      <c r="Y480" s="384">
        <f>IFERROR(Y478/H478,"0")+IFERROR(Y479/H479,"0")</f>
        <v>86</v>
      </c>
      <c r="Z480" s="384">
        <f>IFERROR(IF(Z478="",0,Z478),"0")+IFERROR(IF(Z479="",0,Z479),"0")</f>
        <v>1.0285599999999999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450</v>
      </c>
      <c r="Y481" s="384">
        <f>IFERROR(SUM(Y478:Y479),"0")</f>
        <v>454.08000000000004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121</v>
      </c>
      <c r="Y483" s="383">
        <f t="shared" ref="Y483:Y488" si="82">IFERROR(IF(X483="",0,CEILING((X483/$H483),1)*$H483),"")</f>
        <v>121.44000000000001</v>
      </c>
      <c r="Z483" s="36">
        <f>IFERROR(IF(Y483=0,"",ROUNDUP(Y483/H483,0)*0.01196),"")</f>
        <v>0.27507999999999999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129.24999999999997</v>
      </c>
      <c r="BN483" s="64">
        <f t="shared" ref="BN483:BN488" si="84">IFERROR(Y483*I483/H483,"0")</f>
        <v>129.72</v>
      </c>
      <c r="BO483" s="64">
        <f t="shared" ref="BO483:BO488" si="85">IFERROR(1/J483*(X483/H483),"0")</f>
        <v>0.2203525641025641</v>
      </c>
      <c r="BP483" s="64">
        <f t="shared" ref="BP483:BP488" si="86">IFERROR(1/J483*(Y483/H483),"0")</f>
        <v>0.22115384615384617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197</v>
      </c>
      <c r="Y484" s="383">
        <f t="shared" si="82"/>
        <v>200.64000000000001</v>
      </c>
      <c r="Z484" s="36">
        <f>IFERROR(IF(Y484=0,"",ROUNDUP(Y484/H484,0)*0.01196),"")</f>
        <v>0.45448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210.43181818181816</v>
      </c>
      <c r="BN484" s="64">
        <f t="shared" si="84"/>
        <v>214.32</v>
      </c>
      <c r="BO484" s="64">
        <f t="shared" si="85"/>
        <v>0.35875582750582752</v>
      </c>
      <c r="BP484" s="64">
        <f t="shared" si="86"/>
        <v>0.36538461538461542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353</v>
      </c>
      <c r="Y485" s="383">
        <f t="shared" si="82"/>
        <v>353.76</v>
      </c>
      <c r="Z485" s="36">
        <f>IFERROR(IF(Y485=0,"",ROUNDUP(Y485/H485,0)*0.01196),"")</f>
        <v>0.80132000000000003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377.06818181818176</v>
      </c>
      <c r="BN485" s="64">
        <f t="shared" si="84"/>
        <v>377.87999999999994</v>
      </c>
      <c r="BO485" s="64">
        <f t="shared" si="85"/>
        <v>0.64284673659673663</v>
      </c>
      <c r="BP485" s="64">
        <f t="shared" si="86"/>
        <v>0.64423076923076927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127.08333333333334</v>
      </c>
      <c r="Y489" s="384">
        <f>IFERROR(Y483/H483,"0")+IFERROR(Y484/H484,"0")+IFERROR(Y485/H485,"0")+IFERROR(Y486/H486,"0")+IFERROR(Y487/H487,"0")+IFERROR(Y488/H488,"0")</f>
        <v>128</v>
      </c>
      <c r="Z489" s="384">
        <f>IFERROR(IF(Z483="",0,Z483),"0")+IFERROR(IF(Z484="",0,Z484),"0")+IFERROR(IF(Z485="",0,Z485),"0")+IFERROR(IF(Z486="",0,Z486),"0")+IFERROR(IF(Z487="",0,Z487),"0")+IFERROR(IF(Z488="",0,Z488),"0")</f>
        <v>1.53088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671</v>
      </c>
      <c r="Y490" s="384">
        <f>IFERROR(SUM(Y483:Y488),"0")</f>
        <v>675.84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5598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5692.2999999999993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5960.5612138992774</v>
      </c>
      <c r="Y547" s="384">
        <f>IFERROR(SUM(BN22:BN543),"0")</f>
        <v>6060.558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11</v>
      </c>
      <c r="Y548" s="38">
        <f>ROUNDUP(SUM(BP22:BP543),0)</f>
        <v>11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6235.5612138992774</v>
      </c>
      <c r="Y549" s="384">
        <f>GrossWeightTotalR+PalletQtyTotalR*25</f>
        <v>6335.558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970.27676051504659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987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13.048250000000001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86.4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613.6</v>
      </c>
      <c r="F556" s="46">
        <f>IFERROR(Y138*1,"0")+IFERROR(Y139*1,"0")+IFERROR(Y140*1,"0")+IFERROR(Y141*1,"0")+IFERROR(Y142*1,"0")</f>
        <v>163.19999999999999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48.300000000000011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744.9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228.89999999999998</v>
      </c>
      <c r="P556" s="46">
        <f>IFERROR(Y301*1,"0")</f>
        <v>0</v>
      </c>
      <c r="Q556" s="46">
        <f>IFERROR(Y306*1,"0")+IFERROR(Y310*1,"0")+IFERROR(Y311*1,"0")+IFERROR(Y312*1,"0")+IFERROR(Y316*1,"0")</f>
        <v>14.4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885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702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67.2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2138.4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,96"/>
        <filter val="109,00"/>
        <filter val="11"/>
        <filter val="110,00"/>
        <filter val="12,41"/>
        <filter val="121,00"/>
        <filter val="127,08"/>
        <filter val="13,00"/>
        <filter val="130,00"/>
        <filter val="15,42"/>
        <filter val="15,71"/>
        <filter val="15,95"/>
        <filter val="16,00"/>
        <filter val="163,00"/>
        <filter val="17,00"/>
        <filter val="182,00"/>
        <filter val="189,39"/>
        <filter val="19,00"/>
        <filter val="197,00"/>
        <filter val="200,00"/>
        <filter val="206,75"/>
        <filter val="21,00"/>
        <filter val="25,00"/>
        <filter val="25,64"/>
        <filter val="250,00"/>
        <filter val="28,13"/>
        <filter val="30,00"/>
        <filter val="32,00"/>
        <filter val="32,72"/>
        <filter val="32,98"/>
        <filter val="350,00"/>
        <filter val="353,00"/>
        <filter val="37,00"/>
        <filter val="4,00"/>
        <filter val="4,05"/>
        <filter val="41,92"/>
        <filter val="414,00"/>
        <filter val="422,00"/>
        <filter val="450,00"/>
        <filter val="46,00"/>
        <filter val="48,00"/>
        <filter val="5 598,00"/>
        <filter val="5 960,56"/>
        <filter val="5,00"/>
        <filter val="53,00"/>
        <filter val="54,00"/>
        <filter val="58,00"/>
        <filter val="6 235,56"/>
        <filter val="60,00"/>
        <filter val="628,00"/>
        <filter val="63,00"/>
        <filter val="66,00"/>
        <filter val="67,00"/>
        <filter val="671,00"/>
        <filter val="7,22"/>
        <filter val="7,96"/>
        <filter val="700,00"/>
        <filter val="72,00"/>
        <filter val="74,00"/>
        <filter val="750,00"/>
        <filter val="80,00"/>
        <filter val="81,00"/>
        <filter val="84,00"/>
        <filter val="85,23"/>
        <filter val="86,00"/>
        <filter val="88,00"/>
        <filter val="89,74"/>
        <filter val="97,00"/>
        <filter val="970,28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