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DA8867-79A6-4F92-812A-FE97B8ADCB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Y495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P456" i="1"/>
  <c r="BO455" i="1"/>
  <c r="BM455" i="1"/>
  <c r="Y455" i="1"/>
  <c r="Y457" i="1" s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Z277" i="1" s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BO235" i="1"/>
  <c r="BM235" i="1"/>
  <c r="Y235" i="1"/>
  <c r="BP235" i="1" s="1"/>
  <c r="P235" i="1"/>
  <c r="X232" i="1"/>
  <c r="X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O192" i="1"/>
  <c r="BM192" i="1"/>
  <c r="Y192" i="1"/>
  <c r="P192" i="1"/>
  <c r="BO191" i="1"/>
  <c r="BM191" i="1"/>
  <c r="Y191" i="1"/>
  <c r="BO190" i="1"/>
  <c r="BM190" i="1"/>
  <c r="Y190" i="1"/>
  <c r="P190" i="1"/>
  <c r="BO189" i="1"/>
  <c r="BM189" i="1"/>
  <c r="Y189" i="1"/>
  <c r="P189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X171" i="1"/>
  <c r="X170" i="1"/>
  <c r="BO169" i="1"/>
  <c r="BM169" i="1"/>
  <c r="Y169" i="1"/>
  <c r="P169" i="1"/>
  <c r="BO168" i="1"/>
  <c r="BM168" i="1"/>
  <c r="Z168" i="1"/>
  <c r="Y168" i="1"/>
  <c r="P168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Z66" i="1"/>
  <c r="Y66" i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50" i="1" s="1"/>
  <c r="BO22" i="1"/>
  <c r="BM22" i="1"/>
  <c r="X547" i="1" s="1"/>
  <c r="Y22" i="1"/>
  <c r="Y23" i="1" s="1"/>
  <c r="P22" i="1"/>
  <c r="H10" i="1"/>
  <c r="A9" i="1"/>
  <c r="F10" i="1" s="1"/>
  <c r="D7" i="1"/>
  <c r="Q6" i="1"/>
  <c r="P2" i="1"/>
  <c r="BP82" i="1" l="1"/>
  <c r="BN82" i="1"/>
  <c r="Z82" i="1"/>
  <c r="BP104" i="1"/>
  <c r="BN104" i="1"/>
  <c r="Z104" i="1"/>
  <c r="BP132" i="1"/>
  <c r="BN132" i="1"/>
  <c r="Z132" i="1"/>
  <c r="BP173" i="1"/>
  <c r="BN173" i="1"/>
  <c r="Z173" i="1"/>
  <c r="BP230" i="1"/>
  <c r="BN230" i="1"/>
  <c r="Z230" i="1"/>
  <c r="BP241" i="1"/>
  <c r="BN241" i="1"/>
  <c r="Z241" i="1"/>
  <c r="BP248" i="1"/>
  <c r="BN248" i="1"/>
  <c r="Z248" i="1"/>
  <c r="BP250" i="1"/>
  <c r="BN250" i="1"/>
  <c r="Z250" i="1"/>
  <c r="BP295" i="1"/>
  <c r="BN295" i="1"/>
  <c r="Z295" i="1"/>
  <c r="BP337" i="1"/>
  <c r="BN337" i="1"/>
  <c r="Z337" i="1"/>
  <c r="BP450" i="1"/>
  <c r="BN450" i="1"/>
  <c r="Z450" i="1"/>
  <c r="BP484" i="1"/>
  <c r="BN484" i="1"/>
  <c r="Z484" i="1"/>
  <c r="Z33" i="1"/>
  <c r="BN33" i="1"/>
  <c r="BP66" i="1"/>
  <c r="BN66" i="1"/>
  <c r="BP72" i="1"/>
  <c r="BN72" i="1"/>
  <c r="Z72" i="1"/>
  <c r="BP85" i="1"/>
  <c r="BN85" i="1"/>
  <c r="Z85" i="1"/>
  <c r="BP116" i="1"/>
  <c r="BN116" i="1"/>
  <c r="Z116" i="1"/>
  <c r="BP161" i="1"/>
  <c r="BN161" i="1"/>
  <c r="Z161" i="1"/>
  <c r="BP185" i="1"/>
  <c r="BN185" i="1"/>
  <c r="Z185" i="1"/>
  <c r="BP238" i="1"/>
  <c r="BN238" i="1"/>
  <c r="Z238" i="1"/>
  <c r="M556" i="1"/>
  <c r="Y252" i="1"/>
  <c r="BP247" i="1"/>
  <c r="BN247" i="1"/>
  <c r="Z247" i="1"/>
  <c r="BP249" i="1"/>
  <c r="BN249" i="1"/>
  <c r="Z249" i="1"/>
  <c r="BP251" i="1"/>
  <c r="BN251" i="1"/>
  <c r="Z251" i="1"/>
  <c r="BP275" i="1"/>
  <c r="BN275" i="1"/>
  <c r="Z275" i="1"/>
  <c r="BP327" i="1"/>
  <c r="BN327" i="1"/>
  <c r="Z327" i="1"/>
  <c r="BP367" i="1"/>
  <c r="BN367" i="1"/>
  <c r="Z367" i="1"/>
  <c r="BP456" i="1"/>
  <c r="BN456" i="1"/>
  <c r="Z456" i="1"/>
  <c r="BP470" i="1"/>
  <c r="BN470" i="1"/>
  <c r="Z470" i="1"/>
  <c r="BP494" i="1"/>
  <c r="BN494" i="1"/>
  <c r="Z494" i="1"/>
  <c r="BP80" i="1"/>
  <c r="BN80" i="1"/>
  <c r="Z80" i="1"/>
  <c r="BP102" i="1"/>
  <c r="BN102" i="1"/>
  <c r="Z102" i="1"/>
  <c r="BP114" i="1"/>
  <c r="BN114" i="1"/>
  <c r="Z114" i="1"/>
  <c r="BP130" i="1"/>
  <c r="BN130" i="1"/>
  <c r="Z130" i="1"/>
  <c r="BP159" i="1"/>
  <c r="BN159" i="1"/>
  <c r="Z159" i="1"/>
  <c r="BP169" i="1"/>
  <c r="BN169" i="1"/>
  <c r="Z169" i="1"/>
  <c r="Z170" i="1" s="1"/>
  <c r="BP183" i="1"/>
  <c r="BN183" i="1"/>
  <c r="Z183" i="1"/>
  <c r="BP192" i="1"/>
  <c r="BN192" i="1"/>
  <c r="Z192" i="1"/>
  <c r="BP197" i="1"/>
  <c r="BN197" i="1"/>
  <c r="Z197" i="1"/>
  <c r="BP224" i="1"/>
  <c r="BN224" i="1"/>
  <c r="Z224" i="1"/>
  <c r="X548" i="1"/>
  <c r="X549" i="1" s="1"/>
  <c r="Y3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D556" i="1"/>
  <c r="E556" i="1"/>
  <c r="Z68" i="1"/>
  <c r="BN68" i="1"/>
  <c r="BP70" i="1"/>
  <c r="BN70" i="1"/>
  <c r="BP74" i="1"/>
  <c r="BN74" i="1"/>
  <c r="Z74" i="1"/>
  <c r="Y92" i="1"/>
  <c r="BP89" i="1"/>
  <c r="BN89" i="1"/>
  <c r="Z89" i="1"/>
  <c r="BP106" i="1"/>
  <c r="BN106" i="1"/>
  <c r="Z106" i="1"/>
  <c r="BP118" i="1"/>
  <c r="BN118" i="1"/>
  <c r="Z118" i="1"/>
  <c r="F556" i="1"/>
  <c r="BP139" i="1"/>
  <c r="BN139" i="1"/>
  <c r="Z139" i="1"/>
  <c r="BP163" i="1"/>
  <c r="BN163" i="1"/>
  <c r="Z163" i="1"/>
  <c r="BP179" i="1"/>
  <c r="BN179" i="1"/>
  <c r="Z179" i="1"/>
  <c r="Y206" i="1"/>
  <c r="BP189" i="1"/>
  <c r="BN189" i="1"/>
  <c r="Z189" i="1"/>
  <c r="BP193" i="1"/>
  <c r="BN193" i="1"/>
  <c r="Z193" i="1"/>
  <c r="BP204" i="1"/>
  <c r="BN204" i="1"/>
  <c r="Z204" i="1"/>
  <c r="Y108" i="1"/>
  <c r="Y126" i="1"/>
  <c r="H556" i="1"/>
  <c r="Y175" i="1"/>
  <c r="Y213" i="1"/>
  <c r="Z235" i="1"/>
  <c r="BN235" i="1"/>
  <c r="Z236" i="1"/>
  <c r="BN236" i="1"/>
  <c r="Z261" i="1"/>
  <c r="BN261" i="1"/>
  <c r="Z273" i="1"/>
  <c r="BN273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BP277" i="1"/>
  <c r="BN277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H9" i="1"/>
  <c r="A10" i="1"/>
  <c r="Y34" i="1"/>
  <c r="Y62" i="1"/>
  <c r="Y86" i="1"/>
  <c r="Y93" i="1"/>
  <c r="Y109" i="1"/>
  <c r="Y127" i="1"/>
  <c r="Y135" i="1"/>
  <c r="Y144" i="1"/>
  <c r="Y153" i="1"/>
  <c r="Y164" i="1"/>
  <c r="BP180" i="1"/>
  <c r="BN180" i="1"/>
  <c r="Z180" i="1"/>
  <c r="BP184" i="1"/>
  <c r="BN184" i="1"/>
  <c r="Z184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27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70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Z417" i="1"/>
  <c r="BP415" i="1"/>
  <c r="BN415" i="1"/>
  <c r="Z415" i="1"/>
  <c r="Y418" i="1"/>
  <c r="B556" i="1"/>
  <c r="Y24" i="1"/>
  <c r="Y54" i="1"/>
  <c r="F9" i="1"/>
  <c r="J9" i="1"/>
  <c r="Z22" i="1"/>
  <c r="Z23" i="1" s="1"/>
  <c r="BN22" i="1"/>
  <c r="BP22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Z134" i="1" s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361" i="1" l="1"/>
  <c r="Z297" i="1"/>
  <c r="Z374" i="1"/>
  <c r="Z252" i="1"/>
  <c r="Z432" i="1"/>
  <c r="Z406" i="1"/>
  <c r="Z243" i="1"/>
  <c r="Z108" i="1"/>
  <c r="Z92" i="1"/>
  <c r="Z205" i="1"/>
  <c r="Y550" i="1"/>
  <c r="Z544" i="1"/>
  <c r="Z531" i="1"/>
  <c r="Z334" i="1"/>
  <c r="Z489" i="1"/>
  <c r="Z369" i="1"/>
  <c r="Z285" i="1"/>
  <c r="Z186" i="1"/>
  <c r="Z164" i="1"/>
  <c r="Z152" i="1"/>
  <c r="Z143" i="1"/>
  <c r="Z126" i="1"/>
  <c r="Z86" i="1"/>
  <c r="Z61" i="1"/>
  <c r="Y547" i="1"/>
  <c r="Z513" i="1"/>
  <c r="Z475" i="1"/>
  <c r="Z313" i="1"/>
  <c r="Z226" i="1"/>
  <c r="Z34" i="1"/>
  <c r="Y548" i="1"/>
  <c r="Y546" i="1"/>
  <c r="Z279" i="1"/>
  <c r="Z263" i="1"/>
  <c r="Z551" i="1" l="1"/>
  <c r="Y549" i="1"/>
</calcChain>
</file>

<file path=xl/sharedStrings.xml><?xml version="1.0" encoding="utf-8"?>
<sst xmlns="http://schemas.openxmlformats.org/spreadsheetml/2006/main" count="2438" uniqueCount="829">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</sst>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828</v>
      </c>
      <c r="I5" s="664"/>
      <c r="J5" s="664"/>
      <c r="K5" s="664"/>
      <c r="L5" s="664"/>
      <c r="M5" s="470"/>
      <c r="N5" s="58"/>
      <c r="P5" s="24" t="s">
        <v>10</v>
      </c>
      <c r="Q5" s="746">
        <v>45502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Понедельник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0.45833333333333331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393</v>
      </c>
      <c r="Y51" s="383">
        <f>IFERROR(IF(X51="",0,CEILING((X51/$H51),1)*$H51),"")</f>
        <v>399.6</v>
      </c>
      <c r="Z51" s="36">
        <f>IFERROR(IF(Y51=0,"",ROUNDUP(Y51/H51,0)*0.02175),"")</f>
        <v>0.80474999999999997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410.46666666666664</v>
      </c>
      <c r="BN51" s="64">
        <f>IFERROR(Y51*I51/H51,"0")</f>
        <v>417.36</v>
      </c>
      <c r="BO51" s="64">
        <f>IFERROR(1/J51*(X51/H51),"0")</f>
        <v>0.64980158730158721</v>
      </c>
      <c r="BP51" s="64">
        <f>IFERROR(1/J51*(Y51/H51),"0")</f>
        <v>0.6607142857142857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36.388888888888886</v>
      </c>
      <c r="Y53" s="384">
        <f>IFERROR(Y51/H51,"0")+IFERROR(Y52/H52,"0")</f>
        <v>37</v>
      </c>
      <c r="Z53" s="384">
        <f>IFERROR(IF(Z51="",0,Z51),"0")+IFERROR(IF(Z52="",0,Z52),"0")</f>
        <v>0.80474999999999997</v>
      </c>
      <c r="AA53" s="385"/>
      <c r="AB53" s="385"/>
      <c r="AC53" s="385"/>
    </row>
    <row r="54" spans="1:68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393</v>
      </c>
      <c r="Y54" s="384">
        <f>IFERROR(SUM(Y51:Y52),"0")</f>
        <v>399.6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166</v>
      </c>
      <c r="Y57" s="383">
        <f>IFERROR(IF(X57="",0,CEILING((X57/$H57),1)*$H57),"")</f>
        <v>172.8</v>
      </c>
      <c r="Z57" s="36">
        <f>IFERROR(IF(Y57=0,"",ROUNDUP(Y57/H57,0)*0.02175),"")</f>
        <v>0.34799999999999998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173.37777777777774</v>
      </c>
      <c r="BN57" s="64">
        <f>IFERROR(Y57*I57/H57,"0")</f>
        <v>180.48</v>
      </c>
      <c r="BO57" s="64">
        <f>IFERROR(1/J57*(X57/H57),"0")</f>
        <v>0.27447089947089948</v>
      </c>
      <c r="BP57" s="64">
        <f>IFERROR(1/J57*(Y57/H57),"0")</f>
        <v>0.2857142857142857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188</v>
      </c>
      <c r="Y60" s="383">
        <f>IFERROR(IF(X60="",0,CEILING((X60/$H60),1)*$H60),"")</f>
        <v>188</v>
      </c>
      <c r="Z60" s="36">
        <f>IFERROR(IF(Y60=0,"",ROUNDUP(Y60/H60,0)*0.00937),"")</f>
        <v>0.44039</v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197.87</v>
      </c>
      <c r="BN60" s="64">
        <f>IFERROR(Y60*I60/H60,"0")</f>
        <v>197.87</v>
      </c>
      <c r="BO60" s="64">
        <f>IFERROR(1/J60*(X60/H60),"0")</f>
        <v>0.39166666666666666</v>
      </c>
      <c r="BP60" s="64">
        <f>IFERROR(1/J60*(Y60/H60),"0")</f>
        <v>0.39166666666666666</v>
      </c>
    </row>
    <row r="61" spans="1:68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62.370370370370367</v>
      </c>
      <c r="Y61" s="384">
        <f>IFERROR(Y57/H57,"0")+IFERROR(Y58/H58,"0")+IFERROR(Y59/H59,"0")+IFERROR(Y60/H60,"0")</f>
        <v>63</v>
      </c>
      <c r="Z61" s="384">
        <f>IFERROR(IF(Z57="",0,Z57),"0")+IFERROR(IF(Z58="",0,Z58),"0")+IFERROR(IF(Z59="",0,Z59),"0")+IFERROR(IF(Z60="",0,Z60),"0")</f>
        <v>0.78838999999999992</v>
      </c>
      <c r="AA61" s="385"/>
      <c r="AB61" s="385"/>
      <c r="AC61" s="385"/>
    </row>
    <row r="62" spans="1:68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354</v>
      </c>
      <c r="Y62" s="384">
        <f>IFERROR(SUM(Y57:Y60),"0")</f>
        <v>360.8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550</v>
      </c>
      <c r="Y66" s="383">
        <f t="shared" si="6"/>
        <v>550.80000000000007</v>
      </c>
      <c r="Z66" s="36">
        <f t="shared" si="7"/>
        <v>1.1092499999999998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574.44444444444446</v>
      </c>
      <c r="BN66" s="64">
        <f t="shared" si="9"/>
        <v>575.28</v>
      </c>
      <c r="BO66" s="64">
        <f t="shared" si="10"/>
        <v>0.90939153439153431</v>
      </c>
      <c r="BP66" s="64">
        <f t="shared" si="11"/>
        <v>0.9107142857142857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100</v>
      </c>
      <c r="Y68" s="383">
        <f t="shared" si="6"/>
        <v>100.8</v>
      </c>
      <c r="Z68" s="36">
        <f t="shared" si="7"/>
        <v>0.19574999999999998</v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104.28571428571429</v>
      </c>
      <c r="BN68" s="64">
        <f t="shared" si="9"/>
        <v>105.12</v>
      </c>
      <c r="BO68" s="64">
        <f t="shared" si="10"/>
        <v>0.15943877551020408</v>
      </c>
      <c r="BP68" s="64">
        <f t="shared" si="11"/>
        <v>0.1607142857142857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450</v>
      </c>
      <c r="Y69" s="383">
        <f t="shared" si="6"/>
        <v>453.6</v>
      </c>
      <c r="Z69" s="36">
        <f t="shared" si="7"/>
        <v>0.91349999999999998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469.99999999999994</v>
      </c>
      <c r="BN69" s="64">
        <f t="shared" si="9"/>
        <v>473.76</v>
      </c>
      <c r="BO69" s="64">
        <f t="shared" si="10"/>
        <v>0.74404761904761896</v>
      </c>
      <c r="BP69" s="64">
        <f t="shared" si="11"/>
        <v>0.75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450</v>
      </c>
      <c r="Y71" s="383">
        <f t="shared" si="6"/>
        <v>459.2</v>
      </c>
      <c r="Z71" s="36">
        <f t="shared" si="7"/>
        <v>0.89174999999999993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469.28571428571433</v>
      </c>
      <c r="BN71" s="64">
        <f t="shared" si="9"/>
        <v>478.88000000000005</v>
      </c>
      <c r="BO71" s="64">
        <f t="shared" si="10"/>
        <v>0.71747448979591832</v>
      </c>
      <c r="BP71" s="64">
        <f t="shared" si="11"/>
        <v>0.7321428571428571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80</v>
      </c>
      <c r="Y74" s="383">
        <f t="shared" si="6"/>
        <v>81.400000000000006</v>
      </c>
      <c r="Z74" s="36">
        <f t="shared" si="12"/>
        <v>0.20613999999999999</v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84.540540540540533</v>
      </c>
      <c r="BN74" s="64">
        <f t="shared" si="9"/>
        <v>86.02000000000001</v>
      </c>
      <c r="BO74" s="64">
        <f t="shared" si="10"/>
        <v>0.18018018018018017</v>
      </c>
      <c r="BP74" s="64">
        <f t="shared" si="11"/>
        <v>0.18333333333333332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69</v>
      </c>
      <c r="Y79" s="383">
        <f t="shared" si="6"/>
        <v>72</v>
      </c>
      <c r="Z79" s="36">
        <f t="shared" si="12"/>
        <v>0.14992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72.22</v>
      </c>
      <c r="BN79" s="64">
        <f t="shared" si="9"/>
        <v>75.36</v>
      </c>
      <c r="BO79" s="64">
        <f t="shared" si="10"/>
        <v>0.12777777777777777</v>
      </c>
      <c r="BP79" s="64">
        <f t="shared" si="11"/>
        <v>0.13333333333333333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93</v>
      </c>
      <c r="Y84" s="383">
        <f t="shared" si="6"/>
        <v>94.5</v>
      </c>
      <c r="Z84" s="36">
        <f>IFERROR(IF(Y84=0,"",ROUNDUP(Y84/H84,0)*0.00937),"")</f>
        <v>0.19677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97.96</v>
      </c>
      <c r="BN84" s="64">
        <f t="shared" si="9"/>
        <v>99.54</v>
      </c>
      <c r="BO84" s="64">
        <f t="shared" si="10"/>
        <v>0.17222222222222222</v>
      </c>
      <c r="BP84" s="64">
        <f t="shared" si="11"/>
        <v>0.17499999999999999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199.32135707135706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202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3.6630799999999994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1792</v>
      </c>
      <c r="Y87" s="384">
        <f>IFERROR(SUM(Y65:Y85),"0")</f>
        <v>1812.3000000000002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65</v>
      </c>
      <c r="Y89" s="383">
        <f>IFERROR(IF(X89="",0,CEILING((X89/$H89),1)*$H89),"")</f>
        <v>75.600000000000009</v>
      </c>
      <c r="Z89" s="36">
        <f>IFERROR(IF(Y89=0,"",ROUNDUP(Y89/H89,0)*0.02175),"")</f>
        <v>0.15225</v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67.888888888888872</v>
      </c>
      <c r="BN89" s="64">
        <f>IFERROR(Y89*I89/H89,"0")</f>
        <v>78.959999999999994</v>
      </c>
      <c r="BO89" s="64">
        <f>IFERROR(1/J89*(X89/H89),"0")</f>
        <v>0.12538580246913578</v>
      </c>
      <c r="BP89" s="64">
        <f>IFERROR(1/J89*(Y89/H89),"0")</f>
        <v>0.14583333333333331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68</v>
      </c>
      <c r="Y91" s="383">
        <f>IFERROR(IF(X91="",0,CEILING((X91/$H91),1)*$H91),"")</f>
        <v>69.599999999999994</v>
      </c>
      <c r="Z91" s="36">
        <f>IFERROR(IF(Y91=0,"",ROUNDUP(Y91/H91,0)*0.00753),"")</f>
        <v>0.21837000000000001</v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73.666666666666671</v>
      </c>
      <c r="BN91" s="64">
        <f>IFERROR(Y91*I91/H91,"0")</f>
        <v>75.399999999999991</v>
      </c>
      <c r="BO91" s="64">
        <f>IFERROR(1/J91*(X91/H91),"0")</f>
        <v>0.18162393162393164</v>
      </c>
      <c r="BP91" s="64">
        <f>IFERROR(1/J91*(Y91/H91),"0")</f>
        <v>0.1858974358974359</v>
      </c>
    </row>
    <row r="92" spans="1:68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34.351851851851855</v>
      </c>
      <c r="Y92" s="384">
        <f>IFERROR(Y89/H89,"0")+IFERROR(Y90/H90,"0")+IFERROR(Y91/H91,"0")</f>
        <v>36</v>
      </c>
      <c r="Z92" s="384">
        <f>IFERROR(IF(Z89="",0,Z89),"0")+IFERROR(IF(Z90="",0,Z90),"0")+IFERROR(IF(Z91="",0,Z91),"0")</f>
        <v>0.37062</v>
      </c>
      <c r="AA92" s="385"/>
      <c r="AB92" s="385"/>
      <c r="AC92" s="385"/>
    </row>
    <row r="93" spans="1:68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133</v>
      </c>
      <c r="Y93" s="384">
        <f>IFERROR(SUM(Y89:Y91),"0")</f>
        <v>145.19999999999999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129</v>
      </c>
      <c r="Y112" s="383">
        <f t="shared" si="18"/>
        <v>134.4</v>
      </c>
      <c r="Z112" s="36">
        <f>IFERROR(IF(Y112=0,"",ROUNDUP(Y112/H112,0)*0.02175),"")</f>
        <v>0.34799999999999998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137.66142857142856</v>
      </c>
      <c r="BN112" s="64">
        <f t="shared" si="20"/>
        <v>143.42400000000001</v>
      </c>
      <c r="BO112" s="64">
        <f t="shared" si="21"/>
        <v>0.27423469387755101</v>
      </c>
      <c r="BP112" s="64">
        <f t="shared" si="22"/>
        <v>0.2857142857142857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46</v>
      </c>
      <c r="Y113" s="383">
        <f t="shared" si="18"/>
        <v>50.400000000000006</v>
      </c>
      <c r="Z113" s="36">
        <f>IFERROR(IF(Y113=0,"",ROUNDUP(Y113/H113,0)*0.02175),"")</f>
        <v>0.1305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49.088571428571427</v>
      </c>
      <c r="BN113" s="64">
        <f t="shared" si="20"/>
        <v>53.784000000000006</v>
      </c>
      <c r="BO113" s="64">
        <f t="shared" si="21"/>
        <v>9.7789115646258501E-2</v>
      </c>
      <c r="BP113" s="64">
        <f t="shared" si="22"/>
        <v>0.10714285714285714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34</v>
      </c>
      <c r="Y117" s="383">
        <f t="shared" si="18"/>
        <v>35.1</v>
      </c>
      <c r="Z117" s="36">
        <f>IFERROR(IF(Y117=0,"",ROUNDUP(Y117/H117,0)*0.00753),"")</f>
        <v>9.7890000000000005E-2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37.425185185185185</v>
      </c>
      <c r="BN117" s="64">
        <f t="shared" si="20"/>
        <v>38.635999999999996</v>
      </c>
      <c r="BO117" s="64">
        <f t="shared" si="21"/>
        <v>8.0721747388414047E-2</v>
      </c>
      <c r="BP117" s="64">
        <f t="shared" si="22"/>
        <v>8.3333333333333329E-2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113</v>
      </c>
      <c r="Y119" s="383">
        <f t="shared" si="18"/>
        <v>113.4</v>
      </c>
      <c r="Z119" s="36">
        <f>IFERROR(IF(Y119=0,"",ROUNDUP(Y119/H119,0)*0.00937),"")</f>
        <v>0.39354</v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125.05333333333333</v>
      </c>
      <c r="BN119" s="64">
        <f t="shared" si="20"/>
        <v>125.496</v>
      </c>
      <c r="BO119" s="64">
        <f t="shared" si="21"/>
        <v>0.34876543209876537</v>
      </c>
      <c r="BP119" s="64">
        <f t="shared" si="22"/>
        <v>0.35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75.277777777777771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77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0.96992999999999996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322</v>
      </c>
      <c r="Y127" s="384">
        <f>IFERROR(SUM(Y111:Y125),"0")</f>
        <v>333.3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91">
        <v>4680115881532</v>
      </c>
      <c r="E129" s="392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61</v>
      </c>
      <c r="Y129" s="383">
        <f>IFERROR(IF(X129="",0,CEILING((X129/$H129),1)*$H129),"")</f>
        <v>67.2</v>
      </c>
      <c r="Z129" s="36">
        <f>IFERROR(IF(Y129=0,"",ROUNDUP(Y129/H129,0)*0.02175),"")</f>
        <v>0.17399999999999999</v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65.09571428571428</v>
      </c>
      <c r="BN129" s="64">
        <f>IFERROR(Y129*I129/H129,"0")</f>
        <v>71.712000000000003</v>
      </c>
      <c r="BO129" s="64">
        <f>IFERROR(1/J129*(X129/H129),"0")</f>
        <v>0.12967687074829931</v>
      </c>
      <c r="BP129" s="64">
        <f>IFERROR(1/J129*(Y129/H129),"0")</f>
        <v>0.14285714285714285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91">
        <v>4680115881532</v>
      </c>
      <c r="E130" s="392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7.2619047619047619</v>
      </c>
      <c r="Y134" s="384">
        <f>IFERROR(Y129/H129,"0")+IFERROR(Y130/H130,"0")+IFERROR(Y131/H131,"0")+IFERROR(Y132/H132,"0")+IFERROR(Y133/H133,"0")</f>
        <v>8</v>
      </c>
      <c r="Z134" s="384">
        <f>IFERROR(IF(Z129="",0,Z129),"0")+IFERROR(IF(Z130="",0,Z130),"0")+IFERROR(IF(Z131="",0,Z131),"0")+IFERROR(IF(Z132="",0,Z132),"0")+IFERROR(IF(Z133="",0,Z133),"0")</f>
        <v>0.17399999999999999</v>
      </c>
      <c r="AA134" s="385"/>
      <c r="AB134" s="385"/>
      <c r="AC134" s="385"/>
    </row>
    <row r="135" spans="1:68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61</v>
      </c>
      <c r="Y135" s="384">
        <f>IFERROR(SUM(Y129:Y133),"0")</f>
        <v>67.2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194</v>
      </c>
      <c r="Y139" s="383">
        <f>IFERROR(IF(X139="",0,CEILING((X139/$H139),1)*$H139),"")</f>
        <v>201.60000000000002</v>
      </c>
      <c r="Z139" s="36">
        <f>IFERROR(IF(Y139=0,"",ROUNDUP(Y139/H139,0)*0.02175),"")</f>
        <v>0.52200000000000002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206.88714285714286</v>
      </c>
      <c r="BN139" s="64">
        <f>IFERROR(Y139*I139/H139,"0")</f>
        <v>214.99200000000002</v>
      </c>
      <c r="BO139" s="64">
        <f>IFERROR(1/J139*(X139/H139),"0")</f>
        <v>0.41241496598639454</v>
      </c>
      <c r="BP139" s="64">
        <f>IFERROR(1/J139*(Y139/H139),"0")</f>
        <v>0.42857142857142855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113</v>
      </c>
      <c r="Y141" s="383">
        <f>IFERROR(IF(X141="",0,CEILING((X141/$H141),1)*$H141),"")</f>
        <v>113.4</v>
      </c>
      <c r="Z141" s="36">
        <f>IFERROR(IF(Y141=0,"",ROUNDUP(Y141/H141,0)*0.00753),"")</f>
        <v>0.31625999999999999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124.3837037037037</v>
      </c>
      <c r="BN141" s="64">
        <f>IFERROR(Y141*I141/H141,"0")</f>
        <v>124.824</v>
      </c>
      <c r="BO141" s="64">
        <f>IFERROR(1/J141*(X141/H141),"0")</f>
        <v>0.26828110161443491</v>
      </c>
      <c r="BP141" s="64">
        <f>IFERROR(1/J141*(Y141/H141),"0")</f>
        <v>0.26923076923076922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64.94708994708995</v>
      </c>
      <c r="Y143" s="384">
        <f>IFERROR(Y138/H138,"0")+IFERROR(Y139/H139,"0")+IFERROR(Y140/H140,"0")+IFERROR(Y141/H141,"0")+IFERROR(Y142/H142,"0")</f>
        <v>66</v>
      </c>
      <c r="Z143" s="384">
        <f>IFERROR(IF(Z138="",0,Z138),"0")+IFERROR(IF(Z139="",0,Z139),"0")+IFERROR(IF(Z140="",0,Z140),"0")+IFERROR(IF(Z141="",0,Z141),"0")+IFERROR(IF(Z142="",0,Z142),"0")</f>
        <v>0.83826000000000001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307</v>
      </c>
      <c r="Y144" s="384">
        <f>IFERROR(SUM(Y138:Y142),"0")</f>
        <v>315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121</v>
      </c>
      <c r="Y156" s="383">
        <f t="shared" ref="Y156:Y163" si="23">IFERROR(IF(X156="",0,CEILING((X156/$H156),1)*$H156),"")</f>
        <v>121.80000000000001</v>
      </c>
      <c r="Z156" s="36">
        <f>IFERROR(IF(Y156=0,"",ROUNDUP(Y156/H156,0)*0.00753),"")</f>
        <v>0.21837000000000001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128.49047619047619</v>
      </c>
      <c r="BN156" s="64">
        <f t="shared" ref="BN156:BN163" si="25">IFERROR(Y156*I156/H156,"0")</f>
        <v>129.34</v>
      </c>
      <c r="BO156" s="64">
        <f t="shared" ref="BO156:BO163" si="26">IFERROR(1/J156*(X156/H156),"0")</f>
        <v>0.18467643467643466</v>
      </c>
      <c r="BP156" s="64">
        <f t="shared" ref="BP156:BP163" si="27">IFERROR(1/J156*(Y156/H156),"0")</f>
        <v>0.1858974358974359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126</v>
      </c>
      <c r="Y158" s="383">
        <f t="shared" si="23"/>
        <v>126</v>
      </c>
      <c r="Z158" s="36">
        <f>IFERROR(IF(Y158=0,"",ROUNDUP(Y158/H158,0)*0.00753),"")</f>
        <v>0.22590000000000002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132.00000000000003</v>
      </c>
      <c r="BN158" s="64">
        <f t="shared" si="25"/>
        <v>132.00000000000003</v>
      </c>
      <c r="BO158" s="64">
        <f t="shared" si="26"/>
        <v>0.19230769230769229</v>
      </c>
      <c r="BP158" s="64">
        <f t="shared" si="27"/>
        <v>0.19230769230769229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63</v>
      </c>
      <c r="Y159" s="383">
        <f t="shared" si="23"/>
        <v>63</v>
      </c>
      <c r="Z159" s="36">
        <f>IFERROR(IF(Y159=0,"",ROUNDUP(Y159/H159,0)*0.00502),"")</f>
        <v>0.15060000000000001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66.900000000000006</v>
      </c>
      <c r="BN159" s="64">
        <f t="shared" si="25"/>
        <v>66.900000000000006</v>
      </c>
      <c r="BO159" s="64">
        <f t="shared" si="26"/>
        <v>0.12820512820512822</v>
      </c>
      <c r="BP159" s="64">
        <f t="shared" si="27"/>
        <v>0.12820512820512822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82</v>
      </c>
      <c r="Y161" s="383">
        <f t="shared" si="23"/>
        <v>84</v>
      </c>
      <c r="Z161" s="36">
        <f>IFERROR(IF(Y161=0,"",ROUNDUP(Y161/H161,0)*0.00502),"")</f>
        <v>0.20080000000000001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85.904761904761898</v>
      </c>
      <c r="BN161" s="64">
        <f t="shared" si="25"/>
        <v>88</v>
      </c>
      <c r="BO161" s="64">
        <f t="shared" si="26"/>
        <v>0.16687016687016687</v>
      </c>
      <c r="BP161" s="64">
        <f t="shared" si="27"/>
        <v>0.17094017094017094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127.85714285714286</v>
      </c>
      <c r="Y164" s="384">
        <f>IFERROR(Y156/H156,"0")+IFERROR(Y157/H157,"0")+IFERROR(Y158/H158,"0")+IFERROR(Y159/H159,"0")+IFERROR(Y160/H160,"0")+IFERROR(Y161/H161,"0")+IFERROR(Y162/H162,"0")+IFERROR(Y163/H163,"0")</f>
        <v>129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0.79566999999999999</v>
      </c>
      <c r="AA164" s="385"/>
      <c r="AB164" s="385"/>
      <c r="AC164" s="385"/>
    </row>
    <row r="165" spans="1:68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392</v>
      </c>
      <c r="Y165" s="384">
        <f>IFERROR(SUM(Y156:Y163),"0")</f>
        <v>394.8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64</v>
      </c>
      <c r="Y174" s="383">
        <f>IFERROR(IF(X174="",0,CEILING((X174/$H174),1)*$H174),"")</f>
        <v>65.100000000000009</v>
      </c>
      <c r="Z174" s="36">
        <f>IFERROR(IF(Y174=0,"",ROUNDUP(Y174/H174,0)*0.00753),"")</f>
        <v>0.23343</v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70.095238095238088</v>
      </c>
      <c r="BN174" s="64">
        <f>IFERROR(Y174*I174/H174,"0")</f>
        <v>71.300000000000011</v>
      </c>
      <c r="BO174" s="64">
        <f>IFERROR(1/J174*(X174/H174),"0")</f>
        <v>0.19536019536019533</v>
      </c>
      <c r="BP174" s="64">
        <f>IFERROR(1/J174*(Y174/H174),"0")</f>
        <v>0.19871794871794873</v>
      </c>
    </row>
    <row r="175" spans="1:68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30.476190476190474</v>
      </c>
      <c r="Y175" s="384">
        <f>IFERROR(Y173/H173,"0")+IFERROR(Y174/H174,"0")</f>
        <v>31.000000000000004</v>
      </c>
      <c r="Z175" s="384">
        <f>IFERROR(IF(Z173="",0,Z173),"0")+IFERROR(IF(Z174="",0,Z174),"0")</f>
        <v>0.23343</v>
      </c>
      <c r="AA175" s="385"/>
      <c r="AB175" s="385"/>
      <c r="AC175" s="385"/>
    </row>
    <row r="176" spans="1:68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64</v>
      </c>
      <c r="Y176" s="384">
        <f>IFERROR(SUM(Y173:Y174),"0")</f>
        <v>65.100000000000009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291</v>
      </c>
      <c r="Y178" s="383">
        <f t="shared" ref="Y178:Y185" si="28">IFERROR(IF(X178="",0,CEILING((X178/$H178),1)*$H178),"")</f>
        <v>291.60000000000002</v>
      </c>
      <c r="Z178" s="36">
        <f>IFERROR(IF(Y178=0,"",ROUNDUP(Y178/H178,0)*0.00937),"")</f>
        <v>0.50597999999999999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302.31666666666666</v>
      </c>
      <c r="BN178" s="64">
        <f t="shared" ref="BN178:BN185" si="30">IFERROR(Y178*I178/H178,"0")</f>
        <v>302.94</v>
      </c>
      <c r="BO178" s="64">
        <f t="shared" ref="BO178:BO185" si="31">IFERROR(1/J178*(X178/H178),"0")</f>
        <v>0.44907407407407401</v>
      </c>
      <c r="BP178" s="64">
        <f t="shared" ref="BP178:BP185" si="32">IFERROR(1/J178*(Y178/H178),"0")</f>
        <v>0.45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180</v>
      </c>
      <c r="Y179" s="383">
        <f t="shared" si="28"/>
        <v>183.60000000000002</v>
      </c>
      <c r="Z179" s="36">
        <f>IFERROR(IF(Y179=0,"",ROUNDUP(Y179/H179,0)*0.00937),"")</f>
        <v>0.31857999999999997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187</v>
      </c>
      <c r="BN179" s="64">
        <f t="shared" si="30"/>
        <v>190.74</v>
      </c>
      <c r="BO179" s="64">
        <f t="shared" si="31"/>
        <v>0.27777777777777773</v>
      </c>
      <c r="BP179" s="64">
        <f t="shared" si="32"/>
        <v>0.28333333333333333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213</v>
      </c>
      <c r="Y181" s="383">
        <f t="shared" si="28"/>
        <v>216</v>
      </c>
      <c r="Z181" s="36">
        <f>IFERROR(IF(Y181=0,"",ROUNDUP(Y181/H181,0)*0.00937),"")</f>
        <v>0.37480000000000002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221.28333333333333</v>
      </c>
      <c r="BN181" s="64">
        <f t="shared" si="30"/>
        <v>224.39999999999998</v>
      </c>
      <c r="BO181" s="64">
        <f t="shared" si="31"/>
        <v>0.32870370370370366</v>
      </c>
      <c r="BP181" s="64">
        <f t="shared" si="32"/>
        <v>0.33333333333333331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126.66666666666666</v>
      </c>
      <c r="Y186" s="384">
        <f>IFERROR(Y178/H178,"0")+IFERROR(Y179/H179,"0")+IFERROR(Y180/H180,"0")+IFERROR(Y181/H181,"0")+IFERROR(Y182/H182,"0")+IFERROR(Y183/H183,"0")+IFERROR(Y184/H184,"0")+IFERROR(Y185/H185,"0")</f>
        <v>128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1.19936</v>
      </c>
      <c r="AA186" s="385"/>
      <c r="AB186" s="385"/>
      <c r="AC186" s="385"/>
    </row>
    <row r="187" spans="1:68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684</v>
      </c>
      <c r="Y187" s="384">
        <f>IFERROR(SUM(Y178:Y185),"0")</f>
        <v>691.2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103</v>
      </c>
      <c r="Y191" s="383">
        <f t="shared" si="33"/>
        <v>109.2</v>
      </c>
      <c r="Z191" s="36">
        <f>IFERROR(IF(Y191=0,"",ROUNDUP(Y191/H191,0)*0.02175),"")</f>
        <v>0.30449999999999999</v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110.44769230769232</v>
      </c>
      <c r="BN191" s="64">
        <f t="shared" si="35"/>
        <v>117.09600000000002</v>
      </c>
      <c r="BO191" s="64">
        <f t="shared" si="36"/>
        <v>0.2358058608058608</v>
      </c>
      <c r="BP191" s="64">
        <f t="shared" si="37"/>
        <v>0.25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250</v>
      </c>
      <c r="Y193" s="383">
        <f t="shared" si="33"/>
        <v>252.29999999999998</v>
      </c>
      <c r="Z193" s="36">
        <f>IFERROR(IF(Y193=0,"",ROUNDUP(Y193/H193,0)*0.02175),"")</f>
        <v>0.63074999999999992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266.20689655172418</v>
      </c>
      <c r="BN193" s="64">
        <f t="shared" si="35"/>
        <v>268.65600000000001</v>
      </c>
      <c r="BO193" s="64">
        <f t="shared" si="36"/>
        <v>0.51313628899835795</v>
      </c>
      <c r="BP193" s="64">
        <f t="shared" si="37"/>
        <v>0.51785714285714279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200</v>
      </c>
      <c r="Y194" s="383">
        <f t="shared" si="33"/>
        <v>201.6</v>
      </c>
      <c r="Z194" s="36">
        <f>IFERROR(IF(Y194=0,"",ROUNDUP(Y194/H194,0)*0.00753),"")</f>
        <v>0.63251999999999997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222.66666666666666</v>
      </c>
      <c r="BN194" s="64">
        <f t="shared" si="35"/>
        <v>224.44800000000001</v>
      </c>
      <c r="BO194" s="64">
        <f t="shared" si="36"/>
        <v>0.53418803418803418</v>
      </c>
      <c r="BP194" s="64">
        <f t="shared" si="37"/>
        <v>0.53846153846153844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200</v>
      </c>
      <c r="Y196" s="383">
        <f t="shared" si="33"/>
        <v>201.6</v>
      </c>
      <c r="Z196" s="36">
        <f>IFERROR(IF(Y196=0,"",ROUNDUP(Y196/H196,0)*0.00753),"")</f>
        <v>0.63251999999999997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216.66666666666669</v>
      </c>
      <c r="BN196" s="64">
        <f t="shared" si="35"/>
        <v>218.4</v>
      </c>
      <c r="BO196" s="64">
        <f t="shared" si="36"/>
        <v>0.53418803418803418</v>
      </c>
      <c r="BP196" s="64">
        <f t="shared" si="37"/>
        <v>0.53846153846153844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160</v>
      </c>
      <c r="Y198" s="383">
        <f t="shared" si="33"/>
        <v>160.79999999999998</v>
      </c>
      <c r="Z198" s="36">
        <f t="shared" ref="Z198:Z204" si="38">IFERROR(IF(Y198=0,"",ROUNDUP(Y198/H198,0)*0.00753),"")</f>
        <v>0.50451000000000001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179.33333333333334</v>
      </c>
      <c r="BN198" s="64">
        <f t="shared" si="35"/>
        <v>180.23</v>
      </c>
      <c r="BO198" s="64">
        <f t="shared" si="36"/>
        <v>0.42735042735042739</v>
      </c>
      <c r="BP198" s="64">
        <f t="shared" si="37"/>
        <v>0.42948717948717946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280</v>
      </c>
      <c r="Y200" s="383">
        <f t="shared" si="33"/>
        <v>280.8</v>
      </c>
      <c r="Z200" s="36">
        <f t="shared" si="38"/>
        <v>0.88101000000000007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311.73333333333341</v>
      </c>
      <c r="BN200" s="64">
        <f t="shared" si="35"/>
        <v>312.62400000000008</v>
      </c>
      <c r="BO200" s="64">
        <f t="shared" si="36"/>
        <v>0.74786324786324787</v>
      </c>
      <c r="BP200" s="64">
        <f t="shared" si="37"/>
        <v>0.75000000000000011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300</v>
      </c>
      <c r="Y201" s="383">
        <f t="shared" si="33"/>
        <v>300</v>
      </c>
      <c r="Z201" s="36">
        <f t="shared" si="38"/>
        <v>0.94125000000000003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334</v>
      </c>
      <c r="BN201" s="64">
        <f t="shared" si="35"/>
        <v>334</v>
      </c>
      <c r="BO201" s="64">
        <f t="shared" si="36"/>
        <v>0.80128205128205121</v>
      </c>
      <c r="BP201" s="64">
        <f t="shared" si="37"/>
        <v>0.80128205128205121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120</v>
      </c>
      <c r="Y203" s="383">
        <f t="shared" si="33"/>
        <v>120</v>
      </c>
      <c r="Z203" s="36">
        <f t="shared" si="38"/>
        <v>0.3765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133.60000000000002</v>
      </c>
      <c r="BN203" s="64">
        <f t="shared" si="35"/>
        <v>133.60000000000002</v>
      </c>
      <c r="BO203" s="64">
        <f t="shared" si="36"/>
        <v>0.32051282051282048</v>
      </c>
      <c r="BP203" s="64">
        <f t="shared" si="37"/>
        <v>0.32051282051282048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140</v>
      </c>
      <c r="Y204" s="383">
        <f t="shared" si="33"/>
        <v>141.6</v>
      </c>
      <c r="Z204" s="36">
        <f t="shared" si="38"/>
        <v>0.44427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156.21666666666667</v>
      </c>
      <c r="BN204" s="64">
        <f t="shared" si="35"/>
        <v>158.00200000000001</v>
      </c>
      <c r="BO204" s="64">
        <f t="shared" si="36"/>
        <v>0.37393162393162394</v>
      </c>
      <c r="BP204" s="64">
        <f t="shared" si="37"/>
        <v>0.37820512820512819</v>
      </c>
    </row>
    <row r="205" spans="1:68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625.27409372236968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629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5.3478300000000001</v>
      </c>
      <c r="AA205" s="385"/>
      <c r="AB205" s="385"/>
      <c r="AC205" s="385"/>
    </row>
    <row r="206" spans="1:68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1753</v>
      </c>
      <c r="Y206" s="384">
        <f>IFERROR(SUM(Y189:Y204),"0")</f>
        <v>1767.8999999999999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26</v>
      </c>
      <c r="Y211" s="383">
        <f>IFERROR(IF(X211="",0,CEILING((X211/$H211),1)*$H211),"")</f>
        <v>26.4</v>
      </c>
      <c r="Z211" s="36">
        <f>IFERROR(IF(Y211=0,"",ROUNDUP(Y211/H211,0)*0.00753),"")</f>
        <v>8.2830000000000001E-2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28.946666666666673</v>
      </c>
      <c r="BN211" s="64">
        <f>IFERROR(Y211*I211/H211,"0")</f>
        <v>29.392000000000003</v>
      </c>
      <c r="BO211" s="64">
        <f>IFERROR(1/J211*(X211/H211),"0")</f>
        <v>6.9444444444444448E-2</v>
      </c>
      <c r="BP211" s="64">
        <f>IFERROR(1/J211*(Y211/H211),"0")</f>
        <v>7.0512820512820512E-2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44</v>
      </c>
      <c r="Y212" s="383">
        <f>IFERROR(IF(X212="",0,CEILING((X212/$H212),1)*$H212),"")</f>
        <v>45.6</v>
      </c>
      <c r="Z212" s="36">
        <f>IFERROR(IF(Y212=0,"",ROUNDUP(Y212/H212,0)*0.00753),"")</f>
        <v>0.14307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48.986666666666672</v>
      </c>
      <c r="BN212" s="64">
        <f>IFERROR(Y212*I212/H212,"0")</f>
        <v>50.768000000000008</v>
      </c>
      <c r="BO212" s="64">
        <f>IFERROR(1/J212*(X212/H212),"0")</f>
        <v>0.11752136752136753</v>
      </c>
      <c r="BP212" s="64">
        <f>IFERROR(1/J212*(Y212/H212),"0")</f>
        <v>0.12179487179487179</v>
      </c>
    </row>
    <row r="213" spans="1:68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29.166666666666671</v>
      </c>
      <c r="Y213" s="384">
        <f>IFERROR(Y208/H208,"0")+IFERROR(Y209/H209,"0")+IFERROR(Y210/H210,"0")+IFERROR(Y211/H211,"0")+IFERROR(Y212/H212,"0")</f>
        <v>30</v>
      </c>
      <c r="Z213" s="384">
        <f>IFERROR(IF(Z208="",0,Z208),"0")+IFERROR(IF(Z209="",0,Z209),"0")+IFERROR(IF(Z210="",0,Z210),"0")+IFERROR(IF(Z211="",0,Z211),"0")+IFERROR(IF(Z212="",0,Z212),"0")</f>
        <v>0.22589999999999999</v>
      </c>
      <c r="AA213" s="385"/>
      <c r="AB213" s="385"/>
      <c r="AC213" s="385"/>
    </row>
    <row r="214" spans="1:68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70</v>
      </c>
      <c r="Y214" s="384">
        <f>IFERROR(SUM(Y208:Y212),"0")</f>
        <v>72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311</v>
      </c>
      <c r="Y235" s="383">
        <f t="shared" ref="Y235:Y242" si="44">IFERROR(IF(X235="",0,CEILING((X235/$H235),1)*$H235),"")</f>
        <v>313.2</v>
      </c>
      <c r="Z235" s="36">
        <f>IFERROR(IF(Y235=0,"",ROUNDUP(Y235/H235,0)*0.02175),"")</f>
        <v>0.58724999999999994</v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323.86896551724141</v>
      </c>
      <c r="BN235" s="64">
        <f t="shared" ref="BN235:BN242" si="46">IFERROR(Y235*I235/H235,"0")</f>
        <v>326.15999999999997</v>
      </c>
      <c r="BO235" s="64">
        <f t="shared" ref="BO235:BO242" si="47">IFERROR(1/J235*(X235/H235),"0")</f>
        <v>0.47875615763546797</v>
      </c>
      <c r="BP235" s="64">
        <f t="shared" ref="BP235:BP242" si="48">IFERROR(1/J235*(Y235/H235),"0")</f>
        <v>0.4821428571428571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26.810344827586206</v>
      </c>
      <c r="Y243" s="384">
        <f>IFERROR(Y235/H235,"0")+IFERROR(Y236/H236,"0")+IFERROR(Y237/H237,"0")+IFERROR(Y238/H238,"0")+IFERROR(Y239/H239,"0")+IFERROR(Y240/H240,"0")+IFERROR(Y241/H241,"0")+IFERROR(Y242/H242,"0")</f>
        <v>27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0.58724999999999994</v>
      </c>
      <c r="AA243" s="385"/>
      <c r="AB243" s="385"/>
      <c r="AC243" s="385"/>
    </row>
    <row r="244" spans="1:68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311</v>
      </c>
      <c r="Y244" s="384">
        <f>IFERROR(SUM(Y235:Y242),"0")</f>
        <v>313.2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109</v>
      </c>
      <c r="Y272" s="383">
        <f t="shared" ref="Y272:Y278" si="54">IFERROR(IF(X272="",0,CEILING((X272/$H272),1)*$H272),"")</f>
        <v>109.2</v>
      </c>
      <c r="Z272" s="36">
        <f>IFERROR(IF(Y272=0,"",ROUNDUP(Y272/H272,0)*0.02175),"")</f>
        <v>0.30449999999999999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116.79769230769232</v>
      </c>
      <c r="BN272" s="64">
        <f t="shared" ref="BN272:BN278" si="56">IFERROR(Y272*I272/H272,"0")</f>
        <v>117.01200000000001</v>
      </c>
      <c r="BO272" s="64">
        <f t="shared" ref="BO272:BO278" si="57">IFERROR(1/J272*(X272/H272),"0")</f>
        <v>0.24954212454212454</v>
      </c>
      <c r="BP272" s="64">
        <f t="shared" ref="BP272:BP278" si="58">IFERROR(1/J272*(Y272/H272),"0")</f>
        <v>0.25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13.974358974358974</v>
      </c>
      <c r="Y279" s="384">
        <f>IFERROR(Y272/H272,"0")+IFERROR(Y273/H273,"0")+IFERROR(Y274/H274,"0")+IFERROR(Y275/H275,"0")+IFERROR(Y276/H276,"0")+IFERROR(Y277/H277,"0")+IFERROR(Y278/H278,"0")</f>
        <v>14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0.30449999999999999</v>
      </c>
      <c r="AA279" s="385"/>
      <c r="AB279" s="385"/>
      <c r="AC279" s="385"/>
    </row>
    <row r="280" spans="1:68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109</v>
      </c>
      <c r="Y280" s="384">
        <f>IFERROR(SUM(Y272:Y278),"0")</f>
        <v>109.2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82</v>
      </c>
      <c r="Y282" s="383">
        <f>IFERROR(IF(X282="",0,CEILING((X282/$H282),1)*$H282),"")</f>
        <v>84</v>
      </c>
      <c r="Z282" s="36">
        <f>IFERROR(IF(Y282=0,"",ROUNDUP(Y282/H282,0)*0.02175),"")</f>
        <v>0.21749999999999997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87.505714285714276</v>
      </c>
      <c r="BN282" s="64">
        <f>IFERROR(Y282*I282/H282,"0")</f>
        <v>89.64</v>
      </c>
      <c r="BO282" s="64">
        <f>IFERROR(1/J282*(X282/H282),"0")</f>
        <v>0.17431972789115643</v>
      </c>
      <c r="BP282" s="64">
        <f>IFERROR(1/J282*(Y282/H282),"0")</f>
        <v>0.17857142857142855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110</v>
      </c>
      <c r="Y283" s="383">
        <f>IFERROR(IF(X283="",0,CEILING((X283/$H283),1)*$H283),"")</f>
        <v>117</v>
      </c>
      <c r="Z283" s="36">
        <f>IFERROR(IF(Y283=0,"",ROUNDUP(Y283/H283,0)*0.02175),"")</f>
        <v>0.32624999999999998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117.95384615384617</v>
      </c>
      <c r="BN283" s="64">
        <f>IFERROR(Y283*I283/H283,"0")</f>
        <v>125.46000000000001</v>
      </c>
      <c r="BO283" s="64">
        <f>IFERROR(1/J283*(X283/H283),"0")</f>
        <v>0.25183150183150182</v>
      </c>
      <c r="BP283" s="64">
        <f>IFERROR(1/J283*(Y283/H283),"0")</f>
        <v>0.26785714285714285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73</v>
      </c>
      <c r="Y284" s="383">
        <f>IFERROR(IF(X284="",0,CEILING((X284/$H284),1)*$H284),"")</f>
        <v>75.600000000000009</v>
      </c>
      <c r="Z284" s="36">
        <f>IFERROR(IF(Y284=0,"",ROUNDUP(Y284/H284,0)*0.02175),"")</f>
        <v>0.19574999999999998</v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77.901428571428582</v>
      </c>
      <c r="BN284" s="64">
        <f>IFERROR(Y284*I284/H284,"0")</f>
        <v>80.676000000000016</v>
      </c>
      <c r="BO284" s="64">
        <f>IFERROR(1/J284*(X284/H284),"0")</f>
        <v>0.15518707482993196</v>
      </c>
      <c r="BP284" s="64">
        <f>IFERROR(1/J284*(Y284/H284),"0")</f>
        <v>0.1607142857142857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32.554945054945051</v>
      </c>
      <c r="Y285" s="384">
        <f>IFERROR(Y282/H282,"0")+IFERROR(Y283/H283,"0")+IFERROR(Y284/H284,"0")</f>
        <v>34</v>
      </c>
      <c r="Z285" s="384">
        <f>IFERROR(IF(Z282="",0,Z282),"0")+IFERROR(IF(Z283="",0,Z283),"0")+IFERROR(IF(Z284="",0,Z284),"0")</f>
        <v>0.73949999999999994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265</v>
      </c>
      <c r="Y286" s="384">
        <f>IFERROR(SUM(Y282:Y284),"0")</f>
        <v>276.60000000000002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35</v>
      </c>
      <c r="Y290" s="383">
        <f>IFERROR(IF(X290="",0,CEILING((X290/$H290),1)*$H290),"")</f>
        <v>35.699999999999996</v>
      </c>
      <c r="Z290" s="36">
        <f>IFERROR(IF(Y290=0,"",ROUNDUP(Y290/H290,0)*0.00753),"")</f>
        <v>0.10542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39.803921568627452</v>
      </c>
      <c r="BN290" s="64">
        <f>IFERROR(Y290*I290/H290,"0")</f>
        <v>40.599999999999994</v>
      </c>
      <c r="BO290" s="64">
        <f>IFERROR(1/J290*(X290/H290),"0")</f>
        <v>8.7983911513323285E-2</v>
      </c>
      <c r="BP290" s="64">
        <f>IFERROR(1/J290*(Y290/H290),"0")</f>
        <v>8.9743589743589744E-2</v>
      </c>
    </row>
    <row r="291" spans="1:68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13.725490196078432</v>
      </c>
      <c r="Y291" s="384">
        <f>IFERROR(Y288/H288,"0")+IFERROR(Y289/H289,"0")+IFERROR(Y290/H290,"0")</f>
        <v>14</v>
      </c>
      <c r="Z291" s="384">
        <f>IFERROR(IF(Z288="",0,Z288),"0")+IFERROR(IF(Z289="",0,Z289),"0")+IFERROR(IF(Z290="",0,Z290),"0")</f>
        <v>0.10542</v>
      </c>
      <c r="AA291" s="385"/>
      <c r="AB291" s="385"/>
      <c r="AC291" s="385"/>
    </row>
    <row r="292" spans="1:68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35</v>
      </c>
      <c r="Y292" s="384">
        <f>IFERROR(SUM(Y288:Y290),"0")</f>
        <v>35.699999999999996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26</v>
      </c>
      <c r="Y306" s="383">
        <f>IFERROR(IF(X306="",0,CEILING((X306/$H306),1)*$H306),"")</f>
        <v>27</v>
      </c>
      <c r="Z306" s="36">
        <f>IFERROR(IF(Y306=0,"",ROUNDUP(Y306/H306,0)*0.00753),"")</f>
        <v>0.11295000000000001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29.582222222222224</v>
      </c>
      <c r="BN306" s="64">
        <f>IFERROR(Y306*I306/H306,"0")</f>
        <v>30.72</v>
      </c>
      <c r="BO306" s="64">
        <f>IFERROR(1/J306*(X306/H306),"0")</f>
        <v>9.2592592592592587E-2</v>
      </c>
      <c r="BP306" s="64">
        <f>IFERROR(1/J306*(Y306/H306),"0")</f>
        <v>9.6153846153846145E-2</v>
      </c>
    </row>
    <row r="307" spans="1:68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14.444444444444445</v>
      </c>
      <c r="Y307" s="384">
        <f>IFERROR(Y306/H306,"0")</f>
        <v>15</v>
      </c>
      <c r="Z307" s="384">
        <f>IFERROR(IF(Z306="",0,Z306),"0")</f>
        <v>0.11295000000000001</v>
      </c>
      <c r="AA307" s="385"/>
      <c r="AB307" s="385"/>
      <c r="AC307" s="385"/>
    </row>
    <row r="308" spans="1:68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26</v>
      </c>
      <c r="Y308" s="384">
        <f>IFERROR(SUM(Y306:Y306),"0")</f>
        <v>27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hidden="1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28</v>
      </c>
      <c r="Y316" s="383">
        <f>IFERROR(IF(X316="",0,CEILING((X316/$H316),1)*$H316),"")</f>
        <v>28.049999999999997</v>
      </c>
      <c r="Z316" s="36">
        <f>IFERROR(IF(Y316=0,"",ROUNDUP(Y316/H316,0)*0.00753),"")</f>
        <v>8.2830000000000001E-2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32.666666666666664</v>
      </c>
      <c r="BN316" s="64">
        <f>IFERROR(Y316*I316/H316,"0")</f>
        <v>32.725000000000001</v>
      </c>
      <c r="BO316" s="64">
        <f>IFERROR(1/J316*(X316/H316),"0")</f>
        <v>7.0387129210658622E-2</v>
      </c>
      <c r="BP316" s="64">
        <f>IFERROR(1/J316*(Y316/H316),"0")</f>
        <v>7.0512820512820512E-2</v>
      </c>
    </row>
    <row r="317" spans="1:68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10.980392156862745</v>
      </c>
      <c r="Y317" s="384">
        <f>IFERROR(Y316/H316,"0")</f>
        <v>11</v>
      </c>
      <c r="Z317" s="384">
        <f>IFERROR(IF(Z316="",0,Z316),"0")</f>
        <v>8.2830000000000001E-2</v>
      </c>
      <c r="AA317" s="385"/>
      <c r="AB317" s="385"/>
      <c r="AC317" s="385"/>
    </row>
    <row r="318" spans="1:68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28</v>
      </c>
      <c r="Y318" s="384">
        <f>IFERROR(SUM(Y316:Y316),"0")</f>
        <v>28.049999999999997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137</v>
      </c>
      <c r="Y323" s="383">
        <f t="shared" si="59"/>
        <v>140.4</v>
      </c>
      <c r="Z323" s="36">
        <f>IFERROR(IF(Y323=0,"",ROUNDUP(Y323/H323,0)*0.02175),"")</f>
        <v>0.28275</v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143.08888888888887</v>
      </c>
      <c r="BN323" s="64">
        <f t="shared" si="61"/>
        <v>146.63999999999999</v>
      </c>
      <c r="BO323" s="64">
        <f t="shared" si="62"/>
        <v>0.22652116402116401</v>
      </c>
      <c r="BP323" s="64">
        <f t="shared" si="63"/>
        <v>0.23214285714285712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700</v>
      </c>
      <c r="Y324" s="383">
        <f t="shared" si="59"/>
        <v>705</v>
      </c>
      <c r="Z324" s="36">
        <f>IFERROR(IF(Y324=0,"",ROUNDUP(Y324/H324,0)*0.02175),"")</f>
        <v>1.0222499999999999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722.4</v>
      </c>
      <c r="BN324" s="64">
        <f t="shared" si="61"/>
        <v>727.56</v>
      </c>
      <c r="BO324" s="64">
        <f t="shared" si="62"/>
        <v>0.9722222222222221</v>
      </c>
      <c r="BP324" s="64">
        <f t="shared" si="63"/>
        <v>0.97916666666666663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600</v>
      </c>
      <c r="Y326" s="383">
        <f t="shared" si="59"/>
        <v>600</v>
      </c>
      <c r="Z326" s="36">
        <f>IFERROR(IF(Y326=0,"",ROUNDUP(Y326/H326,0)*0.02175),"")</f>
        <v>0.86999999999999988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619.20000000000005</v>
      </c>
      <c r="BN326" s="64">
        <f t="shared" si="61"/>
        <v>619.20000000000005</v>
      </c>
      <c r="BO326" s="64">
        <f t="shared" si="62"/>
        <v>0.83333333333333326</v>
      </c>
      <c r="BP326" s="64">
        <f t="shared" si="63"/>
        <v>0.83333333333333326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500</v>
      </c>
      <c r="Y328" s="383">
        <f t="shared" si="59"/>
        <v>510</v>
      </c>
      <c r="Z328" s="36">
        <f>IFERROR(IF(Y328=0,"",ROUNDUP(Y328/H328,0)*0.02175),"")</f>
        <v>0.73949999999999994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516</v>
      </c>
      <c r="BN328" s="64">
        <f t="shared" si="61"/>
        <v>526.32000000000005</v>
      </c>
      <c r="BO328" s="64">
        <f t="shared" si="62"/>
        <v>0.69444444444444442</v>
      </c>
      <c r="BP328" s="64">
        <f t="shared" si="63"/>
        <v>0.70833333333333326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132.68518518518519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134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2.9144999999999999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1937</v>
      </c>
      <c r="Y335" s="384">
        <f>IFERROR(SUM(Y322:Y333),"0")</f>
        <v>1955.4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500</v>
      </c>
      <c r="Y337" s="383">
        <f>IFERROR(IF(X337="",0,CEILING((X337/$H337),1)*$H337),"")</f>
        <v>510</v>
      </c>
      <c r="Z337" s="36">
        <f>IFERROR(IF(Y337=0,"",ROUNDUP(Y337/H337,0)*0.02175),"")</f>
        <v>0.73949999999999994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516</v>
      </c>
      <c r="BN337" s="64">
        <f>IFERROR(Y337*I337/H337,"0")</f>
        <v>526.32000000000005</v>
      </c>
      <c r="BO337" s="64">
        <f>IFERROR(1/J337*(X337/H337),"0")</f>
        <v>0.69444444444444442</v>
      </c>
      <c r="BP337" s="64">
        <f>IFERROR(1/J337*(Y337/H337),"0")</f>
        <v>0.70833333333333326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33.333333333333336</v>
      </c>
      <c r="Y339" s="384">
        <f>IFERROR(Y337/H337,"0")+IFERROR(Y338/H338,"0")</f>
        <v>34</v>
      </c>
      <c r="Z339" s="384">
        <f>IFERROR(IF(Z337="",0,Z337),"0")+IFERROR(IF(Z338="",0,Z338),"0")</f>
        <v>0.73949999999999994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500</v>
      </c>
      <c r="Y340" s="384">
        <f>IFERROR(SUM(Y337:Y338),"0")</f>
        <v>510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102</v>
      </c>
      <c r="Y348" s="383">
        <f>IFERROR(IF(X348="",0,CEILING((X348/$H348),1)*$H348),"")</f>
        <v>109.2</v>
      </c>
      <c r="Z348" s="36">
        <f>IFERROR(IF(Y348=0,"",ROUNDUP(Y348/H348,0)*0.02175),"")</f>
        <v>0.30449999999999999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109.37538461538462</v>
      </c>
      <c r="BN348" s="64">
        <f>IFERROR(Y348*I348/H348,"0")</f>
        <v>117.09600000000002</v>
      </c>
      <c r="BO348" s="64">
        <f>IFERROR(1/J348*(X348/H348),"0")</f>
        <v>0.23351648351648349</v>
      </c>
      <c r="BP348" s="64">
        <f>IFERROR(1/J348*(Y348/H348),"0")</f>
        <v>0.25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13.076923076923077</v>
      </c>
      <c r="Y350" s="384">
        <f>IFERROR(Y348/H348,"0")+IFERROR(Y349/H349,"0")</f>
        <v>14</v>
      </c>
      <c r="Z350" s="384">
        <f>IFERROR(IF(Z348="",0,Z348),"0")+IFERROR(IF(Z349="",0,Z349),"0")</f>
        <v>0.30449999999999999</v>
      </c>
      <c r="AA350" s="385"/>
      <c r="AB350" s="385"/>
      <c r="AC350" s="385"/>
    </row>
    <row r="351" spans="1:68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102</v>
      </c>
      <c r="Y351" s="384">
        <f>IFERROR(SUM(Y348:Y349),"0")</f>
        <v>109.2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400</v>
      </c>
      <c r="Y364" s="383">
        <f>IFERROR(IF(X364="",0,CEILING((X364/$H364),1)*$H364),"")</f>
        <v>405.59999999999997</v>
      </c>
      <c r="Z364" s="36">
        <f>IFERROR(IF(Y364=0,"",ROUNDUP(Y364/H364,0)*0.02175),"")</f>
        <v>1.131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428.92307692307696</v>
      </c>
      <c r="BN364" s="64">
        <f>IFERROR(Y364*I364/H364,"0")</f>
        <v>434.928</v>
      </c>
      <c r="BO364" s="64">
        <f>IFERROR(1/J364*(X364/H364),"0")</f>
        <v>0.91575091575091572</v>
      </c>
      <c r="BP364" s="64">
        <f>IFERROR(1/J364*(Y364/H364),"0")</f>
        <v>0.92857142857142849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51.282051282051285</v>
      </c>
      <c r="Y369" s="384">
        <f>IFERROR(Y364/H364,"0")+IFERROR(Y365/H365,"0")+IFERROR(Y366/H366,"0")+IFERROR(Y367/H367,"0")+IFERROR(Y368/H368,"0")</f>
        <v>52</v>
      </c>
      <c r="Z369" s="384">
        <f>IFERROR(IF(Z364="",0,Z364),"0")+IFERROR(IF(Z365="",0,Z365),"0")+IFERROR(IF(Z366="",0,Z366),"0")+IFERROR(IF(Z367="",0,Z367),"0")+IFERROR(IF(Z368="",0,Z368),"0")</f>
        <v>1.131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400</v>
      </c>
      <c r="Y370" s="384">
        <f>IFERROR(SUM(Y364:Y368),"0")</f>
        <v>405.59999999999997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4301031325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4</v>
      </c>
      <c r="Y396" s="383">
        <f t="shared" si="64"/>
        <v>4.2</v>
      </c>
      <c r="Z396" s="36">
        <f t="shared" si="70"/>
        <v>1.004E-2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4.2476190476190476</v>
      </c>
      <c r="BN396" s="64">
        <f t="shared" si="67"/>
        <v>4.46</v>
      </c>
      <c r="BO396" s="64">
        <f t="shared" si="68"/>
        <v>8.1400081400081412E-3</v>
      </c>
      <c r="BP396" s="64">
        <f t="shared" si="69"/>
        <v>8.5470085470085479E-3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1.9047619047619047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2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1.004E-2</v>
      </c>
      <c r="AA406" s="385"/>
      <c r="AB406" s="385"/>
      <c r="AC406" s="385"/>
    </row>
    <row r="407" spans="1:68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4</v>
      </c>
      <c r="Y407" s="384">
        <f>IFERROR(SUM(Y383:Y405),"0")</f>
        <v>4.2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1</v>
      </c>
      <c r="Y435" s="383">
        <f>IFERROR(IF(X435="",0,CEILING((X435/$H435),1)*$H435),"")</f>
        <v>2</v>
      </c>
      <c r="Z435" s="36">
        <f>IFERROR(IF(Y435=0,"",ROUNDUP(Y435/H435,0)*0.00627),"")</f>
        <v>6.2700000000000004E-3</v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1.3</v>
      </c>
      <c r="BN435" s="64">
        <f>IFERROR(Y435*I435/H435,"0")</f>
        <v>2.6</v>
      </c>
      <c r="BO435" s="64">
        <f>IFERROR(1/J435*(X435/H435),"0")</f>
        <v>2.5000000000000001E-3</v>
      </c>
      <c r="BP435" s="64">
        <f>IFERROR(1/J435*(Y435/H435),"0")</f>
        <v>5.0000000000000001E-3</v>
      </c>
    </row>
    <row r="436" spans="1:68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0.5</v>
      </c>
      <c r="Y436" s="384">
        <f>IFERROR(Y435/H435,"0")</f>
        <v>1</v>
      </c>
      <c r="Z436" s="384">
        <f>IFERROR(IF(Z435="",0,Z435),"0")</f>
        <v>6.2700000000000004E-3</v>
      </c>
      <c r="AA436" s="385"/>
      <c r="AB436" s="385"/>
      <c r="AC436" s="385"/>
    </row>
    <row r="437" spans="1:68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1</v>
      </c>
      <c r="Y437" s="384">
        <f>IFERROR(SUM(Y435:Y435),"0")</f>
        <v>2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161</v>
      </c>
      <c r="Y468" s="383">
        <f t="shared" si="76"/>
        <v>163.68</v>
      </c>
      <c r="Z468" s="36">
        <f t="shared" si="77"/>
        <v>0.37075999999999998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171.97727272727272</v>
      </c>
      <c r="BN468" s="64">
        <f t="shared" si="79"/>
        <v>174.84</v>
      </c>
      <c r="BO468" s="64">
        <f t="shared" si="80"/>
        <v>0.29319638694638694</v>
      </c>
      <c r="BP468" s="64">
        <f t="shared" si="81"/>
        <v>0.29807692307692307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400</v>
      </c>
      <c r="Y470" s="383">
        <f t="shared" si="76"/>
        <v>401.28000000000003</v>
      </c>
      <c r="Z470" s="36">
        <f t="shared" si="77"/>
        <v>0.90895999999999999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427.27272727272725</v>
      </c>
      <c r="BN470" s="64">
        <f t="shared" si="79"/>
        <v>428.64</v>
      </c>
      <c r="BO470" s="64">
        <f t="shared" si="80"/>
        <v>0.72843822843822836</v>
      </c>
      <c r="BP470" s="64">
        <f t="shared" si="81"/>
        <v>0.73076923076923084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87</v>
      </c>
      <c r="Y472" s="383">
        <f t="shared" si="76"/>
        <v>90</v>
      </c>
      <c r="Z472" s="36">
        <f>IFERROR(IF(Y472=0,"",ROUNDUP(Y472/H472,0)*0.00937),"")</f>
        <v>0.23424999999999999</v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92.8</v>
      </c>
      <c r="BN472" s="64">
        <f t="shared" si="79"/>
        <v>95.999999999999986</v>
      </c>
      <c r="BO472" s="64">
        <f t="shared" si="80"/>
        <v>0.20138888888888887</v>
      </c>
      <c r="BP472" s="64">
        <f t="shared" si="81"/>
        <v>0.20833333333333334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84</v>
      </c>
      <c r="Y473" s="383">
        <f t="shared" si="76"/>
        <v>84</v>
      </c>
      <c r="Z473" s="36">
        <f>IFERROR(IF(Y473=0,"",ROUNDUP(Y473/H473,0)*0.00753),"")</f>
        <v>0.26355000000000001</v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91</v>
      </c>
      <c r="BN473" s="64">
        <f t="shared" si="79"/>
        <v>91</v>
      </c>
      <c r="BO473" s="64">
        <f t="shared" si="80"/>
        <v>0.22435897435897434</v>
      </c>
      <c r="BP473" s="64">
        <f t="shared" si="81"/>
        <v>0.22435897435897434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165.41666666666666</v>
      </c>
      <c r="Y475" s="384">
        <f>IFERROR(Y466/H466,"0")+IFERROR(Y467/H467,"0")+IFERROR(Y468/H468,"0")+IFERROR(Y469/H469,"0")+IFERROR(Y470/H470,"0")+IFERROR(Y471/H471,"0")+IFERROR(Y472/H472,"0")+IFERROR(Y473/H473,"0")+IFERROR(Y474/H474,"0")</f>
        <v>167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1.77752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732</v>
      </c>
      <c r="Y476" s="384">
        <f>IFERROR(SUM(Y466:Y474),"0")</f>
        <v>738.96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220</v>
      </c>
      <c r="Y478" s="383">
        <f>IFERROR(IF(X478="",0,CEILING((X478/$H478),1)*$H478),"")</f>
        <v>221.76000000000002</v>
      </c>
      <c r="Z478" s="36">
        <f>IFERROR(IF(Y478=0,"",ROUNDUP(Y478/H478,0)*0.01196),"")</f>
        <v>0.50231999999999999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234.99999999999997</v>
      </c>
      <c r="BN478" s="64">
        <f>IFERROR(Y478*I478/H478,"0")</f>
        <v>236.88</v>
      </c>
      <c r="BO478" s="64">
        <f>IFERROR(1/J478*(X478/H478),"0")</f>
        <v>0.40064102564102566</v>
      </c>
      <c r="BP478" s="64">
        <f>IFERROR(1/J478*(Y478/H478),"0")</f>
        <v>0.40384615384615385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155</v>
      </c>
      <c r="Y479" s="383">
        <f>IFERROR(IF(X479="",0,CEILING((X479/$H479),1)*$H479),"")</f>
        <v>158.4</v>
      </c>
      <c r="Z479" s="36">
        <f>IFERROR(IF(Y479=0,"",ROUNDUP(Y479/H479,0)*0.00937),"")</f>
        <v>0.41227999999999998</v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165.33333333333331</v>
      </c>
      <c r="BN479" s="64">
        <f>IFERROR(Y479*I479/H479,"0")</f>
        <v>168.95999999999998</v>
      </c>
      <c r="BO479" s="64">
        <f>IFERROR(1/J479*(X479/H479),"0")</f>
        <v>0.35879629629629628</v>
      </c>
      <c r="BP479" s="64">
        <f>IFERROR(1/J479*(Y479/H479),"0")</f>
        <v>0.36666666666666664</v>
      </c>
    </row>
    <row r="480" spans="1:68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84.722222222222229</v>
      </c>
      <c r="Y480" s="384">
        <f>IFERROR(Y478/H478,"0")+IFERROR(Y479/H479,"0")</f>
        <v>86</v>
      </c>
      <c r="Z480" s="384">
        <f>IFERROR(IF(Z478="",0,Z478),"0")+IFERROR(IF(Z479="",0,Z479),"0")</f>
        <v>0.91459999999999997</v>
      </c>
      <c r="AA480" s="385"/>
      <c r="AB480" s="385"/>
      <c r="AC480" s="385"/>
    </row>
    <row r="481" spans="1:68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375</v>
      </c>
      <c r="Y481" s="384">
        <f>IFERROR(SUM(Y478:Y479),"0")</f>
        <v>380.16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120</v>
      </c>
      <c r="Y483" s="383">
        <f t="shared" ref="Y483:Y488" si="82">IFERROR(IF(X483="",0,CEILING((X483/$H483),1)*$H483),"")</f>
        <v>121.44000000000001</v>
      </c>
      <c r="Z483" s="36">
        <f>IFERROR(IF(Y483=0,"",ROUNDUP(Y483/H483,0)*0.01196),"")</f>
        <v>0.27507999999999999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128.18181818181816</v>
      </c>
      <c r="BN483" s="64">
        <f t="shared" ref="BN483:BN488" si="84">IFERROR(Y483*I483/H483,"0")</f>
        <v>129.72</v>
      </c>
      <c r="BO483" s="64">
        <f t="shared" ref="BO483:BO488" si="85">IFERROR(1/J483*(X483/H483),"0")</f>
        <v>0.21853146853146854</v>
      </c>
      <c r="BP483" s="64">
        <f t="shared" ref="BP483:BP488" si="86">IFERROR(1/J483*(Y483/H483),"0")</f>
        <v>0.22115384615384617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150</v>
      </c>
      <c r="Y484" s="383">
        <f t="shared" si="82"/>
        <v>153.12</v>
      </c>
      <c r="Z484" s="36">
        <f>IFERROR(IF(Y484=0,"",ROUNDUP(Y484/H484,0)*0.01196),"")</f>
        <v>0.34683999999999998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160.22727272727272</v>
      </c>
      <c r="BN484" s="64">
        <f t="shared" si="84"/>
        <v>163.56</v>
      </c>
      <c r="BO484" s="64">
        <f t="shared" si="85"/>
        <v>0.27316433566433568</v>
      </c>
      <c r="BP484" s="64">
        <f t="shared" si="86"/>
        <v>0.27884615384615385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150</v>
      </c>
      <c r="Y485" s="383">
        <f t="shared" si="82"/>
        <v>153.12</v>
      </c>
      <c r="Z485" s="36">
        <f>IFERROR(IF(Y485=0,"",ROUNDUP(Y485/H485,0)*0.01196),"")</f>
        <v>0.34683999999999998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160.22727272727272</v>
      </c>
      <c r="BN485" s="64">
        <f t="shared" si="84"/>
        <v>163.56</v>
      </c>
      <c r="BO485" s="64">
        <f t="shared" si="85"/>
        <v>0.27316433566433568</v>
      </c>
      <c r="BP485" s="64">
        <f t="shared" si="86"/>
        <v>0.27884615384615385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79.545454545454533</v>
      </c>
      <c r="Y489" s="384">
        <f>IFERROR(Y483/H483,"0")+IFERROR(Y484/H484,"0")+IFERROR(Y485/H485,"0")+IFERROR(Y486/H486,"0")+IFERROR(Y487/H487,"0")+IFERROR(Y488/H488,"0")</f>
        <v>81</v>
      </c>
      <c r="Z489" s="384">
        <f>IFERROR(IF(Z483="",0,Z483),"0")+IFERROR(IF(Z484="",0,Z484),"0")+IFERROR(IF(Z485="",0,Z485),"0")+IFERROR(IF(Z486="",0,Z486),"0")+IFERROR(IF(Z487="",0,Z487),"0")+IFERROR(IF(Z488="",0,Z488),"0")</f>
        <v>0.96876000000000007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420</v>
      </c>
      <c r="Y490" s="384">
        <f>IFERROR(SUM(Y483:Y488),"0")</f>
        <v>427.68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11570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11747.350000000002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12263.03168170949</v>
      </c>
      <c r="Y547" s="384">
        <f>IFERROR(SUM(BN22:BN543),"0")</f>
        <v>12451.010999999997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22</v>
      </c>
      <c r="Y548" s="38">
        <f>ROUNDUP(SUM(BP22:BP543),0)</f>
        <v>23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12813.03168170949</v>
      </c>
      <c r="Y549" s="384">
        <f>GrossWeightTotalR+PalletQtyTotalR*25</f>
        <v>13026.010999999997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2094.3165749291511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2122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26.11036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399.6</v>
      </c>
      <c r="D556" s="46">
        <f>IFERROR(Y57*1,"0")+IFERROR(Y58*1,"0")+IFERROR(Y59*1,"0")+IFERROR(Y60*1,"0")</f>
        <v>360.8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2358</v>
      </c>
      <c r="F556" s="46">
        <f>IFERROR(Y138*1,"0")+IFERROR(Y139*1,"0")+IFERROR(Y140*1,"0")+IFERROR(Y141*1,"0")+IFERROR(Y142*1,"0")</f>
        <v>315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394.8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2596.1999999999998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313.2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421.5</v>
      </c>
      <c r="P556" s="46">
        <f>IFERROR(Y301*1,"0")</f>
        <v>0</v>
      </c>
      <c r="Q556" s="46">
        <f>IFERROR(Y306*1,"0")+IFERROR(Y310*1,"0")+IFERROR(Y311*1,"0")+IFERROR(Y312*1,"0")+IFERROR(Y316*1,"0")</f>
        <v>55.05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2574.6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405.59999999999997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4.2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2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1546.8000000000002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50"/>
        <filter val="1 753,00"/>
        <filter val="1 792,00"/>
        <filter val="1 937,00"/>
        <filter val="1,00"/>
        <filter val="1,90"/>
        <filter val="10,98"/>
        <filter val="100,00"/>
        <filter val="102,00"/>
        <filter val="103,00"/>
        <filter val="109,00"/>
        <filter val="11 570,00"/>
        <filter val="110,00"/>
        <filter val="113,00"/>
        <filter val="12 263,03"/>
        <filter val="12 813,03"/>
        <filter val="120,00"/>
        <filter val="121,00"/>
        <filter val="126,00"/>
        <filter val="126,67"/>
        <filter val="127,86"/>
        <filter val="129,00"/>
        <filter val="13,08"/>
        <filter val="13,73"/>
        <filter val="13,97"/>
        <filter val="132,69"/>
        <filter val="133,00"/>
        <filter val="137,00"/>
        <filter val="14,44"/>
        <filter val="140,00"/>
        <filter val="150,00"/>
        <filter val="155,00"/>
        <filter val="160,00"/>
        <filter val="161,00"/>
        <filter val="165,42"/>
        <filter val="166,00"/>
        <filter val="180,00"/>
        <filter val="188,00"/>
        <filter val="194,00"/>
        <filter val="199,32"/>
        <filter val="2 094,32"/>
        <filter val="200,00"/>
        <filter val="213,00"/>
        <filter val="22"/>
        <filter val="220,00"/>
        <filter val="250,00"/>
        <filter val="26,00"/>
        <filter val="26,81"/>
        <filter val="265,00"/>
        <filter val="28,00"/>
        <filter val="280,00"/>
        <filter val="29,17"/>
        <filter val="291,00"/>
        <filter val="30,48"/>
        <filter val="300,00"/>
        <filter val="307,00"/>
        <filter val="311,00"/>
        <filter val="32,55"/>
        <filter val="322,00"/>
        <filter val="33,33"/>
        <filter val="34,00"/>
        <filter val="34,35"/>
        <filter val="35,00"/>
        <filter val="354,00"/>
        <filter val="36,39"/>
        <filter val="375,00"/>
        <filter val="392,00"/>
        <filter val="393,00"/>
        <filter val="4,00"/>
        <filter val="400,00"/>
        <filter val="420,00"/>
        <filter val="44,00"/>
        <filter val="450,00"/>
        <filter val="46,00"/>
        <filter val="500,00"/>
        <filter val="51,28"/>
        <filter val="550,00"/>
        <filter val="600,00"/>
        <filter val="61,00"/>
        <filter val="62,37"/>
        <filter val="625,27"/>
        <filter val="63,00"/>
        <filter val="64,00"/>
        <filter val="64,95"/>
        <filter val="65,00"/>
        <filter val="68,00"/>
        <filter val="684,00"/>
        <filter val="69,00"/>
        <filter val="7,26"/>
        <filter val="70,00"/>
        <filter val="700,00"/>
        <filter val="73,00"/>
        <filter val="732,00"/>
        <filter val="75,28"/>
        <filter val="79,55"/>
        <filter val="80,00"/>
        <filter val="82,00"/>
        <filter val="84,00"/>
        <filter val="84,72"/>
        <filter val="87,00"/>
        <filter val="93,00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