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07FC126-CDCA-4101-AFBE-81596400AF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Y441" i="1" s="1"/>
  <c r="X440" i="1"/>
  <c r="X442" i="1" s="1"/>
  <c r="O440" i="1"/>
  <c r="W438" i="1"/>
  <c r="W437" i="1"/>
  <c r="BO436" i="1"/>
  <c r="BN436" i="1"/>
  <c r="BM436" i="1"/>
  <c r="BL436" i="1"/>
  <c r="Y436" i="1"/>
  <c r="X436" i="1"/>
  <c r="BO435" i="1"/>
  <c r="BN435" i="1"/>
  <c r="BM435" i="1"/>
  <c r="BL435" i="1"/>
  <c r="Y435" i="1"/>
  <c r="X435" i="1"/>
  <c r="O435" i="1"/>
  <c r="BN434" i="1"/>
  <c r="BL434" i="1"/>
  <c r="X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O420" i="1"/>
  <c r="BN420" i="1"/>
  <c r="BM420" i="1"/>
  <c r="BL420" i="1"/>
  <c r="Y420" i="1"/>
  <c r="X420" i="1"/>
  <c r="O420" i="1"/>
  <c r="BN419" i="1"/>
  <c r="BL419" i="1"/>
  <c r="X419" i="1"/>
  <c r="O419" i="1"/>
  <c r="BO418" i="1"/>
  <c r="BN418" i="1"/>
  <c r="BM418" i="1"/>
  <c r="BL418" i="1"/>
  <c r="Y418" i="1"/>
  <c r="X418" i="1"/>
  <c r="O418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X415" i="1" s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BN393" i="1"/>
  <c r="BL393" i="1"/>
  <c r="X393" i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O382" i="1"/>
  <c r="BN382" i="1"/>
  <c r="BM382" i="1"/>
  <c r="BL382" i="1"/>
  <c r="Y382" i="1"/>
  <c r="X382" i="1"/>
  <c r="X384" i="1" s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7" i="1" s="1"/>
  <c r="O375" i="1"/>
  <c r="W373" i="1"/>
  <c r="W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O356" i="1"/>
  <c r="BN356" i="1"/>
  <c r="BM356" i="1"/>
  <c r="BL356" i="1"/>
  <c r="Y356" i="1"/>
  <c r="X356" i="1"/>
  <c r="O356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X352" i="1" s="1"/>
  <c r="O350" i="1"/>
  <c r="W348" i="1"/>
  <c r="W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X341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X316" i="1" s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X289" i="1" s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X284" i="1" s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O275" i="1" s="1"/>
  <c r="O275" i="1"/>
  <c r="BO274" i="1"/>
  <c r="BN274" i="1"/>
  <c r="BM274" i="1"/>
  <c r="BL274" i="1"/>
  <c r="Y274" i="1"/>
  <c r="X274" i="1"/>
  <c r="O274" i="1"/>
  <c r="BN273" i="1"/>
  <c r="BL273" i="1"/>
  <c r="X273" i="1"/>
  <c r="BO273" i="1" s="1"/>
  <c r="O273" i="1"/>
  <c r="BO272" i="1"/>
  <c r="BN272" i="1"/>
  <c r="BM272" i="1"/>
  <c r="BL272" i="1"/>
  <c r="Y272" i="1"/>
  <c r="X272" i="1"/>
  <c r="O272" i="1"/>
  <c r="BN271" i="1"/>
  <c r="BL271" i="1"/>
  <c r="X271" i="1"/>
  <c r="X277" i="1" s="1"/>
  <c r="O271" i="1"/>
  <c r="BO270" i="1"/>
  <c r="BN270" i="1"/>
  <c r="BM270" i="1"/>
  <c r="BL270" i="1"/>
  <c r="Y270" i="1"/>
  <c r="X270" i="1"/>
  <c r="X278" i="1" s="1"/>
  <c r="O270" i="1"/>
  <c r="W268" i="1"/>
  <c r="W267" i="1"/>
  <c r="BO266" i="1"/>
  <c r="BN266" i="1"/>
  <c r="BM266" i="1"/>
  <c r="BL266" i="1"/>
  <c r="Y266" i="1"/>
  <c r="X266" i="1"/>
  <c r="O266" i="1"/>
  <c r="BN265" i="1"/>
  <c r="BL265" i="1"/>
  <c r="X265" i="1"/>
  <c r="X267" i="1" s="1"/>
  <c r="O265" i="1"/>
  <c r="BO264" i="1"/>
  <c r="BN264" i="1"/>
  <c r="BM264" i="1"/>
  <c r="BL264" i="1"/>
  <c r="Y264" i="1"/>
  <c r="X264" i="1"/>
  <c r="X268" i="1" s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BO259" i="1" s="1"/>
  <c r="O259" i="1"/>
  <c r="BO258" i="1"/>
  <c r="BN258" i="1"/>
  <c r="BM258" i="1"/>
  <c r="BL258" i="1"/>
  <c r="Y258" i="1"/>
  <c r="X258" i="1"/>
  <c r="O258" i="1"/>
  <c r="BN257" i="1"/>
  <c r="BL257" i="1"/>
  <c r="X257" i="1"/>
  <c r="X261" i="1" s="1"/>
  <c r="O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W249" i="1"/>
  <c r="W248" i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BN244" i="1"/>
  <c r="BL244" i="1"/>
  <c r="X244" i="1"/>
  <c r="BO244" i="1" s="1"/>
  <c r="BN243" i="1"/>
  <c r="BL243" i="1"/>
  <c r="X243" i="1"/>
  <c r="L559" i="1" s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BN231" i="1"/>
  <c r="BL231" i="1"/>
  <c r="X231" i="1"/>
  <c r="K559" i="1" s="1"/>
  <c r="O231" i="1"/>
  <c r="W228" i="1"/>
  <c r="W227" i="1"/>
  <c r="BN226" i="1"/>
  <c r="BL226" i="1"/>
  <c r="X226" i="1"/>
  <c r="X228" i="1" s="1"/>
  <c r="O226" i="1"/>
  <c r="BO225" i="1"/>
  <c r="BN225" i="1"/>
  <c r="BM225" i="1"/>
  <c r="BL225" i="1"/>
  <c r="Y225" i="1"/>
  <c r="X225" i="1"/>
  <c r="X227" i="1" s="1"/>
  <c r="O225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O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X222" i="1" s="1"/>
  <c r="O215" i="1"/>
  <c r="BO214" i="1"/>
  <c r="BN214" i="1"/>
  <c r="BM214" i="1"/>
  <c r="BL214" i="1"/>
  <c r="Y214" i="1"/>
  <c r="X214" i="1"/>
  <c r="BO213" i="1"/>
  <c r="BN213" i="1"/>
  <c r="BM213" i="1"/>
  <c r="BL213" i="1"/>
  <c r="Y213" i="1"/>
  <c r="X213" i="1"/>
  <c r="J559" i="1" s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O205" i="1" s="1"/>
  <c r="BN204" i="1"/>
  <c r="BL204" i="1"/>
  <c r="X204" i="1"/>
  <c r="X209" i="1" s="1"/>
  <c r="O204" i="1"/>
  <c r="W202" i="1"/>
  <c r="W201" i="1"/>
  <c r="BN200" i="1"/>
  <c r="BL200" i="1"/>
  <c r="X200" i="1"/>
  <c r="BO200" i="1" s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W183" i="1"/>
  <c r="W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W172" i="1"/>
  <c r="X171" i="1"/>
  <c r="W171" i="1"/>
  <c r="BO170" i="1"/>
  <c r="BN170" i="1"/>
  <c r="BM170" i="1"/>
  <c r="BL170" i="1"/>
  <c r="Y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G559" i="1" s="1"/>
  <c r="O143" i="1"/>
  <c r="W139" i="1"/>
  <c r="W138" i="1"/>
  <c r="BN137" i="1"/>
  <c r="BL137" i="1"/>
  <c r="X137" i="1"/>
  <c r="BO137" i="1" s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X129" i="1" s="1"/>
  <c r="O125" i="1"/>
  <c r="BO124" i="1"/>
  <c r="BN124" i="1"/>
  <c r="BM124" i="1"/>
  <c r="BL124" i="1"/>
  <c r="Y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X121" i="1" s="1"/>
  <c r="O107" i="1"/>
  <c r="BO106" i="1"/>
  <c r="BN106" i="1"/>
  <c r="BM106" i="1"/>
  <c r="BL106" i="1"/>
  <c r="Y106" i="1"/>
  <c r="X106" i="1"/>
  <c r="X122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X93" i="1" s="1"/>
  <c r="O91" i="1"/>
  <c r="BO90" i="1"/>
  <c r="BN90" i="1"/>
  <c r="BM90" i="1"/>
  <c r="BL90" i="1"/>
  <c r="Y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59" i="1" s="1"/>
  <c r="O59" i="1"/>
  <c r="W56" i="1"/>
  <c r="W55" i="1"/>
  <c r="BN54" i="1"/>
  <c r="BL54" i="1"/>
  <c r="X54" i="1"/>
  <c r="X56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6" i="1" s="1"/>
  <c r="O28" i="1"/>
  <c r="BO27" i="1"/>
  <c r="BN27" i="1"/>
  <c r="BM27" i="1"/>
  <c r="BL27" i="1"/>
  <c r="Y27" i="1"/>
  <c r="X27" i="1"/>
  <c r="X37" i="1" s="1"/>
  <c r="O27" i="1"/>
  <c r="W25" i="1"/>
  <c r="W549" i="1" s="1"/>
  <c r="W24" i="1"/>
  <c r="BO23" i="1"/>
  <c r="BN23" i="1"/>
  <c r="BM23" i="1"/>
  <c r="BL23" i="1"/>
  <c r="Y23" i="1"/>
  <c r="X23" i="1"/>
  <c r="O23" i="1"/>
  <c r="BN22" i="1"/>
  <c r="W551" i="1" s="1"/>
  <c r="BL22" i="1"/>
  <c r="W550" i="1" s="1"/>
  <c r="W552" i="1" s="1"/>
  <c r="X22" i="1"/>
  <c r="B559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W553" i="1"/>
  <c r="X25" i="1"/>
  <c r="Y28" i="1"/>
  <c r="Y36" i="1" s="1"/>
  <c r="BM28" i="1"/>
  <c r="BO28" i="1"/>
  <c r="Y30" i="1"/>
  <c r="BM30" i="1"/>
  <c r="Y31" i="1"/>
  <c r="BM31" i="1"/>
  <c r="Y34" i="1"/>
  <c r="BM34" i="1"/>
  <c r="C559" i="1"/>
  <c r="Y54" i="1"/>
  <c r="Y55" i="1" s="1"/>
  <c r="BM54" i="1"/>
  <c r="BO54" i="1"/>
  <c r="X55" i="1"/>
  <c r="Y59" i="1"/>
  <c r="Y63" i="1" s="1"/>
  <c r="BM59" i="1"/>
  <c r="BO59" i="1"/>
  <c r="Y61" i="1"/>
  <c r="BM61" i="1"/>
  <c r="Y62" i="1"/>
  <c r="BM62" i="1"/>
  <c r="X63" i="1"/>
  <c r="Y67" i="1"/>
  <c r="Y87" i="1" s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BO91" i="1"/>
  <c r="Y97" i="1"/>
  <c r="Y103" i="1" s="1"/>
  <c r="BM97" i="1"/>
  <c r="BO97" i="1"/>
  <c r="Y99" i="1"/>
  <c r="BM99" i="1"/>
  <c r="Y101" i="1"/>
  <c r="BM101" i="1"/>
  <c r="Y107" i="1"/>
  <c r="Y121" i="1" s="1"/>
  <c r="BM107" i="1"/>
  <c r="BO107" i="1"/>
  <c r="Y109" i="1"/>
  <c r="BM109" i="1"/>
  <c r="Y111" i="1"/>
  <c r="BM111" i="1"/>
  <c r="Y113" i="1"/>
  <c r="BM113" i="1"/>
  <c r="Y117" i="1"/>
  <c r="BM117" i="1"/>
  <c r="Y125" i="1"/>
  <c r="Y129" i="1" s="1"/>
  <c r="BM125" i="1"/>
  <c r="BO125" i="1"/>
  <c r="Y127" i="1"/>
  <c r="BM127" i="1"/>
  <c r="F559" i="1"/>
  <c r="Y134" i="1"/>
  <c r="Y138" i="1" s="1"/>
  <c r="BM134" i="1"/>
  <c r="Y136" i="1"/>
  <c r="BM136" i="1"/>
  <c r="X139" i="1"/>
  <c r="X149" i="1"/>
  <c r="H559" i="1"/>
  <c r="X161" i="1"/>
  <c r="BO152" i="1"/>
  <c r="BM152" i="1"/>
  <c r="BO154" i="1"/>
  <c r="BM154" i="1"/>
  <c r="Y154" i="1"/>
  <c r="BO158" i="1"/>
  <c r="BM158" i="1"/>
  <c r="Y158" i="1"/>
  <c r="BO175" i="1"/>
  <c r="BM175" i="1"/>
  <c r="Y175" i="1"/>
  <c r="Y182" i="1" s="1"/>
  <c r="BO179" i="1"/>
  <c r="BM179" i="1"/>
  <c r="Y179" i="1"/>
  <c r="BO188" i="1"/>
  <c r="BM188" i="1"/>
  <c r="Y188" i="1"/>
  <c r="BO191" i="1"/>
  <c r="BM191" i="1"/>
  <c r="Y191" i="1"/>
  <c r="H9" i="1"/>
  <c r="X24" i="1"/>
  <c r="X64" i="1"/>
  <c r="X87" i="1"/>
  <c r="Y137" i="1"/>
  <c r="BM137" i="1"/>
  <c r="X138" i="1"/>
  <c r="Y143" i="1"/>
  <c r="Y148" i="1" s="1"/>
  <c r="BM143" i="1"/>
  <c r="BO143" i="1"/>
  <c r="Y144" i="1"/>
  <c r="BM144" i="1"/>
  <c r="Y145" i="1"/>
  <c r="BM145" i="1"/>
  <c r="Y146" i="1"/>
  <c r="BM146" i="1"/>
  <c r="Y147" i="1"/>
  <c r="BM147" i="1"/>
  <c r="X148" i="1"/>
  <c r="Y152" i="1"/>
  <c r="Y160" i="1" s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X182" i="1"/>
  <c r="BO177" i="1"/>
  <c r="BM177" i="1"/>
  <c r="Y177" i="1"/>
  <c r="BO181" i="1"/>
  <c r="BM181" i="1"/>
  <c r="Y181" i="1"/>
  <c r="X183" i="1"/>
  <c r="X202" i="1"/>
  <c r="X201" i="1"/>
  <c r="BO185" i="1"/>
  <c r="BM185" i="1"/>
  <c r="Y185" i="1"/>
  <c r="BO189" i="1"/>
  <c r="BM189" i="1"/>
  <c r="Y189" i="1"/>
  <c r="Y227" i="1"/>
  <c r="I559" i="1"/>
  <c r="X166" i="1"/>
  <c r="Y193" i="1"/>
  <c r="BM193" i="1"/>
  <c r="Y200" i="1"/>
  <c r="BM200" i="1"/>
  <c r="Y204" i="1"/>
  <c r="BM204" i="1"/>
  <c r="BO204" i="1"/>
  <c r="Y205" i="1"/>
  <c r="BM205" i="1"/>
  <c r="X210" i="1"/>
  <c r="Y215" i="1"/>
  <c r="Y222" i="1" s="1"/>
  <c r="BM215" i="1"/>
  <c r="BO215" i="1"/>
  <c r="Y218" i="1"/>
  <c r="BM218" i="1"/>
  <c r="Y220" i="1"/>
  <c r="BM220" i="1"/>
  <c r="X223" i="1"/>
  <c r="Y226" i="1"/>
  <c r="BM226" i="1"/>
  <c r="BO226" i="1"/>
  <c r="Y231" i="1"/>
  <c r="Y239" i="1" s="1"/>
  <c r="BM231" i="1"/>
  <c r="BO231" i="1"/>
  <c r="Y232" i="1"/>
  <c r="BM232" i="1"/>
  <c r="Y234" i="1"/>
  <c r="BM234" i="1"/>
  <c r="Y237" i="1"/>
  <c r="BM237" i="1"/>
  <c r="X240" i="1"/>
  <c r="Y243" i="1"/>
  <c r="Y248" i="1" s="1"/>
  <c r="BM243" i="1"/>
  <c r="BO243" i="1"/>
  <c r="Y244" i="1"/>
  <c r="BM244" i="1"/>
  <c r="Y245" i="1"/>
  <c r="BM245" i="1"/>
  <c r="Y246" i="1"/>
  <c r="BM246" i="1"/>
  <c r="Y247" i="1"/>
  <c r="BM247" i="1"/>
  <c r="X248" i="1"/>
  <c r="N559" i="1"/>
  <c r="Y257" i="1"/>
  <c r="Y261" i="1" s="1"/>
  <c r="BM257" i="1"/>
  <c r="BO257" i="1"/>
  <c r="Y259" i="1"/>
  <c r="BM259" i="1"/>
  <c r="X262" i="1"/>
  <c r="Y265" i="1"/>
  <c r="Y267" i="1" s="1"/>
  <c r="BM265" i="1"/>
  <c r="BO265" i="1"/>
  <c r="Y271" i="1"/>
  <c r="Y277" i="1" s="1"/>
  <c r="BM271" i="1"/>
  <c r="BO271" i="1"/>
  <c r="Y273" i="1"/>
  <c r="BM273" i="1"/>
  <c r="Y275" i="1"/>
  <c r="BM275" i="1"/>
  <c r="Y280" i="1"/>
  <c r="BM280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BO357" i="1"/>
  <c r="BM357" i="1"/>
  <c r="Y357" i="1"/>
  <c r="Y358" i="1" s="1"/>
  <c r="X359" i="1"/>
  <c r="X364" i="1"/>
  <c r="BO361" i="1"/>
  <c r="BM361" i="1"/>
  <c r="Y361" i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Y421" i="1"/>
  <c r="BO419" i="1"/>
  <c r="BM419" i="1"/>
  <c r="Y419" i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X239" i="1"/>
  <c r="X249" i="1"/>
  <c r="X283" i="1"/>
  <c r="BO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Y315" i="1" s="1"/>
  <c r="BO326" i="1"/>
  <c r="BM326" i="1"/>
  <c r="Y326" i="1"/>
  <c r="BO330" i="1"/>
  <c r="BM330" i="1"/>
  <c r="Y330" i="1"/>
  <c r="BO334" i="1"/>
  <c r="BM334" i="1"/>
  <c r="Y334" i="1"/>
  <c r="BO346" i="1"/>
  <c r="BM346" i="1"/>
  <c r="Y346" i="1"/>
  <c r="X348" i="1"/>
  <c r="X353" i="1"/>
  <c r="BO350" i="1"/>
  <c r="BM350" i="1"/>
  <c r="Y350" i="1"/>
  <c r="Y352" i="1" s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BO430" i="1"/>
  <c r="BM430" i="1"/>
  <c r="Y430" i="1"/>
  <c r="BO433" i="1"/>
  <c r="BM433" i="1"/>
  <c r="Y433" i="1"/>
  <c r="X437" i="1"/>
  <c r="Y456" i="1"/>
  <c r="BO454" i="1"/>
  <c r="BM454" i="1"/>
  <c r="Y454" i="1"/>
  <c r="X456" i="1"/>
  <c r="S559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Y501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519" i="1" l="1"/>
  <c r="Y495" i="1"/>
  <c r="Y481" i="1"/>
  <c r="Y410" i="1"/>
  <c r="Y336" i="1"/>
  <c r="X553" i="1"/>
  <c r="X550" i="1"/>
  <c r="Y547" i="1"/>
  <c r="Y534" i="1"/>
  <c r="Y437" i="1"/>
  <c r="Y372" i="1"/>
  <c r="Y364" i="1"/>
  <c r="Y347" i="1"/>
  <c r="Y295" i="1"/>
  <c r="Y283" i="1"/>
  <c r="Y209" i="1"/>
  <c r="Y201" i="1"/>
  <c r="Y554" i="1" s="1"/>
  <c r="X549" i="1"/>
  <c r="X551" i="1"/>
  <c r="X552" i="1" l="1"/>
</calcChain>
</file>

<file path=xl/sharedStrings.xml><?xml version="1.0" encoding="utf-8"?>
<sst xmlns="http://schemas.openxmlformats.org/spreadsheetml/2006/main" count="2423" uniqueCount="814">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</sst>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29" zoomScaleNormal="100" zoomScaleSheetLayoutView="100" workbookViewId="0">
      <selection activeCell="AA556" sqref="AA556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02" t="s">
        <v>0</v>
      </c>
      <c r="E1" s="503"/>
      <c r="F1" s="503"/>
      <c r="G1" s="12" t="s">
        <v>1</v>
      </c>
      <c r="H1" s="502" t="s">
        <v>2</v>
      </c>
      <c r="I1" s="503"/>
      <c r="J1" s="503"/>
      <c r="K1" s="503"/>
      <c r="L1" s="503"/>
      <c r="M1" s="503"/>
      <c r="N1" s="503"/>
      <c r="O1" s="503"/>
      <c r="P1" s="503"/>
      <c r="Q1" s="768" t="s">
        <v>3</v>
      </c>
      <c r="R1" s="503"/>
      <c r="S1" s="50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33" t="s">
        <v>8</v>
      </c>
      <c r="B5" s="517"/>
      <c r="C5" s="518"/>
      <c r="D5" s="426"/>
      <c r="E5" s="428"/>
      <c r="F5" s="721" t="s">
        <v>9</v>
      </c>
      <c r="G5" s="518"/>
      <c r="H5" s="426"/>
      <c r="I5" s="427"/>
      <c r="J5" s="427"/>
      <c r="K5" s="427"/>
      <c r="L5" s="428"/>
      <c r="M5" s="58"/>
      <c r="O5" s="24" t="s">
        <v>10</v>
      </c>
      <c r="P5" s="765">
        <v>45493</v>
      </c>
      <c r="Q5" s="548"/>
      <c r="S5" s="614" t="s">
        <v>11</v>
      </c>
      <c r="T5" s="441"/>
      <c r="U5" s="615" t="s">
        <v>12</v>
      </c>
      <c r="V5" s="548"/>
      <c r="AA5" s="51"/>
      <c r="AB5" s="51"/>
      <c r="AC5" s="51"/>
    </row>
    <row r="6" spans="1:30" s="373" customFormat="1" ht="24" customHeight="1" x14ac:dyDescent="0.2">
      <c r="A6" s="533" t="s">
        <v>13</v>
      </c>
      <c r="B6" s="517"/>
      <c r="C6" s="518"/>
      <c r="D6" s="685" t="s">
        <v>14</v>
      </c>
      <c r="E6" s="686"/>
      <c r="F6" s="686"/>
      <c r="G6" s="686"/>
      <c r="H6" s="686"/>
      <c r="I6" s="686"/>
      <c r="J6" s="686"/>
      <c r="K6" s="686"/>
      <c r="L6" s="548"/>
      <c r="M6" s="59"/>
      <c r="O6" s="24" t="s">
        <v>15</v>
      </c>
      <c r="P6" s="405" t="str">
        <f>IF(P5=0," ",CHOOSE(WEEKDAY(P5,2),"Понедельник","Вторник","Среда","Четверг","Пятница","Суббота","Воскресенье"))</f>
        <v>Суббота</v>
      </c>
      <c r="Q6" s="385"/>
      <c r="S6" s="440" t="s">
        <v>16</v>
      </c>
      <c r="T6" s="441"/>
      <c r="U6" s="678" t="s">
        <v>17</v>
      </c>
      <c r="V6" s="457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573"/>
      <c r="M7" s="60"/>
      <c r="O7" s="24"/>
      <c r="P7" s="42"/>
      <c r="Q7" s="42"/>
      <c r="S7" s="389"/>
      <c r="T7" s="441"/>
      <c r="U7" s="679"/>
      <c r="V7" s="680"/>
      <c r="AA7" s="51"/>
      <c r="AB7" s="51"/>
      <c r="AC7" s="51"/>
    </row>
    <row r="8" spans="1:30" s="373" customFormat="1" ht="25.5" customHeight="1" x14ac:dyDescent="0.2">
      <c r="A8" s="770" t="s">
        <v>18</v>
      </c>
      <c r="B8" s="415"/>
      <c r="C8" s="416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72">
        <v>0.41666666666666669</v>
      </c>
      <c r="Q8" s="573"/>
      <c r="S8" s="389"/>
      <c r="T8" s="441"/>
      <c r="U8" s="679"/>
      <c r="V8" s="680"/>
      <c r="AA8" s="51"/>
      <c r="AB8" s="51"/>
      <c r="AC8" s="51"/>
    </row>
    <row r="9" spans="1:30" s="373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53"/>
      <c r="E9" s="403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402" t="str">
        <f>IF(AND($A$9="Тип доверенности/получателя при получении в адресе перегруза:",$D$9="Разовая доверенность"),"Введите ФИО","")</f>
        <v/>
      </c>
      <c r="I9" s="403"/>
      <c r="J9" s="4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3"/>
      <c r="L9" s="403"/>
      <c r="M9" s="371"/>
      <c r="O9" s="26" t="s">
        <v>20</v>
      </c>
      <c r="P9" s="541"/>
      <c r="Q9" s="542"/>
      <c r="S9" s="389"/>
      <c r="T9" s="441"/>
      <c r="U9" s="681"/>
      <c r="V9" s="68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53"/>
      <c r="E10" s="403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62" t="str">
        <f>IFERROR(VLOOKUP($D$10,Proxy,2,FALSE),"")</f>
        <v/>
      </c>
      <c r="I10" s="389"/>
      <c r="J10" s="389"/>
      <c r="K10" s="389"/>
      <c r="L10" s="389"/>
      <c r="M10" s="372"/>
      <c r="O10" s="26" t="s">
        <v>21</v>
      </c>
      <c r="P10" s="624"/>
      <c r="Q10" s="625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7"/>
      <c r="Q11" s="548"/>
      <c r="T11" s="24" t="s">
        <v>26</v>
      </c>
      <c r="U11" s="611" t="s">
        <v>27</v>
      </c>
      <c r="V11" s="542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4" t="s">
        <v>28</v>
      </c>
      <c r="B12" s="517"/>
      <c r="C12" s="517"/>
      <c r="D12" s="517"/>
      <c r="E12" s="517"/>
      <c r="F12" s="517"/>
      <c r="G12" s="517"/>
      <c r="H12" s="517"/>
      <c r="I12" s="517"/>
      <c r="J12" s="517"/>
      <c r="K12" s="517"/>
      <c r="L12" s="518"/>
      <c r="M12" s="62"/>
      <c r="O12" s="24" t="s">
        <v>29</v>
      </c>
      <c r="P12" s="572"/>
      <c r="Q12" s="573"/>
      <c r="R12" s="23"/>
      <c r="T12" s="24"/>
      <c r="U12" s="503"/>
      <c r="V12" s="389"/>
      <c r="AA12" s="51"/>
      <c r="AB12" s="51"/>
      <c r="AC12" s="51"/>
    </row>
    <row r="13" spans="1:30" s="373" customFormat="1" ht="23.25" customHeight="1" x14ac:dyDescent="0.2">
      <c r="A13" s="714" t="s">
        <v>30</v>
      </c>
      <c r="B13" s="517"/>
      <c r="C13" s="517"/>
      <c r="D13" s="517"/>
      <c r="E13" s="517"/>
      <c r="F13" s="517"/>
      <c r="G13" s="517"/>
      <c r="H13" s="517"/>
      <c r="I13" s="517"/>
      <c r="J13" s="517"/>
      <c r="K13" s="517"/>
      <c r="L13" s="518"/>
      <c r="M13" s="62"/>
      <c r="N13" s="26"/>
      <c r="O13" s="26" t="s">
        <v>31</v>
      </c>
      <c r="P13" s="61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4" t="s">
        <v>32</v>
      </c>
      <c r="B14" s="517"/>
      <c r="C14" s="517"/>
      <c r="D14" s="517"/>
      <c r="E14" s="517"/>
      <c r="F14" s="517"/>
      <c r="G14" s="517"/>
      <c r="H14" s="517"/>
      <c r="I14" s="517"/>
      <c r="J14" s="517"/>
      <c r="K14" s="517"/>
      <c r="L14" s="518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8" t="s">
        <v>33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  <c r="M15" s="63"/>
      <c r="O15" s="529" t="s">
        <v>34</v>
      </c>
      <c r="P15" s="503"/>
      <c r="Q15" s="503"/>
      <c r="R15" s="503"/>
      <c r="S15" s="50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4" t="s">
        <v>35</v>
      </c>
      <c r="B17" s="434" t="s">
        <v>36</v>
      </c>
      <c r="C17" s="552" t="s">
        <v>37</v>
      </c>
      <c r="D17" s="434" t="s">
        <v>38</v>
      </c>
      <c r="E17" s="465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64"/>
      <c r="Q17" s="464"/>
      <c r="R17" s="464"/>
      <c r="S17" s="465"/>
      <c r="T17" s="757" t="s">
        <v>49</v>
      </c>
      <c r="U17" s="518"/>
      <c r="V17" s="434" t="s">
        <v>50</v>
      </c>
      <c r="W17" s="434" t="s">
        <v>51</v>
      </c>
      <c r="X17" s="780" t="s">
        <v>52</v>
      </c>
      <c r="Y17" s="434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94"/>
      <c r="BB17" s="750" t="s">
        <v>57</v>
      </c>
    </row>
    <row r="18" spans="1:67" ht="14.25" customHeight="1" x14ac:dyDescent="0.2">
      <c r="A18" s="435"/>
      <c r="B18" s="435"/>
      <c r="C18" s="435"/>
      <c r="D18" s="466"/>
      <c r="E18" s="468"/>
      <c r="F18" s="435"/>
      <c r="G18" s="435"/>
      <c r="H18" s="435"/>
      <c r="I18" s="435"/>
      <c r="J18" s="435"/>
      <c r="K18" s="435"/>
      <c r="L18" s="435"/>
      <c r="M18" s="435"/>
      <c r="N18" s="435"/>
      <c r="O18" s="466"/>
      <c r="P18" s="467"/>
      <c r="Q18" s="467"/>
      <c r="R18" s="467"/>
      <c r="S18" s="468"/>
      <c r="T18" s="374" t="s">
        <v>58</v>
      </c>
      <c r="U18" s="374" t="s">
        <v>59</v>
      </c>
      <c r="V18" s="435"/>
      <c r="W18" s="435"/>
      <c r="X18" s="781"/>
      <c r="Y18" s="435"/>
      <c r="Z18" s="641"/>
      <c r="AA18" s="641"/>
      <c r="AB18" s="478"/>
      <c r="AC18" s="479"/>
      <c r="AD18" s="480"/>
      <c r="AE18" s="495"/>
      <c r="BB18" s="389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395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5"/>
      <c r="AA20" s="375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0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1"/>
      <c r="O24" s="414" t="s">
        <v>70</v>
      </c>
      <c r="P24" s="415"/>
      <c r="Q24" s="415"/>
      <c r="R24" s="415"/>
      <c r="S24" s="415"/>
      <c r="T24" s="415"/>
      <c r="U24" s="41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1"/>
      <c r="O25" s="414" t="s">
        <v>70</v>
      </c>
      <c r="P25" s="415"/>
      <c r="Q25" s="415"/>
      <c r="R25" s="415"/>
      <c r="S25" s="415"/>
      <c r="T25" s="415"/>
      <c r="U25" s="41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7" t="s">
        <v>82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4">
        <v>4680115881853</v>
      </c>
      <c r="E33" s="385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23" t="s">
        <v>86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7"/>
      <c r="Q34" s="387"/>
      <c r="R34" s="387"/>
      <c r="S34" s="385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7"/>
      <c r="Q35" s="387"/>
      <c r="R35" s="387"/>
      <c r="S35" s="385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0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1"/>
      <c r="O36" s="414" t="s">
        <v>70</v>
      </c>
      <c r="P36" s="415"/>
      <c r="Q36" s="415"/>
      <c r="R36" s="415"/>
      <c r="S36" s="415"/>
      <c r="T36" s="415"/>
      <c r="U36" s="41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1"/>
      <c r="O37" s="414" t="s">
        <v>70</v>
      </c>
      <c r="P37" s="415"/>
      <c r="Q37" s="415"/>
      <c r="R37" s="415"/>
      <c r="S37" s="415"/>
      <c r="T37" s="415"/>
      <c r="U37" s="41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6"/>
      <c r="AA38" s="376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7"/>
      <c r="Q39" s="387"/>
      <c r="R39" s="387"/>
      <c r="S39" s="385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0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1"/>
      <c r="O40" s="414" t="s">
        <v>70</v>
      </c>
      <c r="P40" s="415"/>
      <c r="Q40" s="415"/>
      <c r="R40" s="415"/>
      <c r="S40" s="415"/>
      <c r="T40" s="415"/>
      <c r="U40" s="41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1"/>
      <c r="O41" s="414" t="s">
        <v>70</v>
      </c>
      <c r="P41" s="415"/>
      <c r="Q41" s="415"/>
      <c r="R41" s="415"/>
      <c r="S41" s="415"/>
      <c r="T41" s="415"/>
      <c r="U41" s="41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6"/>
      <c r="AA42" s="376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7"/>
      <c r="Q43" s="387"/>
      <c r="R43" s="387"/>
      <c r="S43" s="385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0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1"/>
      <c r="O44" s="414" t="s">
        <v>70</v>
      </c>
      <c r="P44" s="415"/>
      <c r="Q44" s="415"/>
      <c r="R44" s="415"/>
      <c r="S44" s="415"/>
      <c r="T44" s="415"/>
      <c r="U44" s="41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1"/>
      <c r="O45" s="414" t="s">
        <v>70</v>
      </c>
      <c r="P45" s="415"/>
      <c r="Q45" s="415"/>
      <c r="R45" s="415"/>
      <c r="S45" s="415"/>
      <c r="T45" s="415"/>
      <c r="U45" s="41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6"/>
      <c r="AA46" s="376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7"/>
      <c r="Q47" s="387"/>
      <c r="R47" s="387"/>
      <c r="S47" s="385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0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1"/>
      <c r="O48" s="414" t="s">
        <v>70</v>
      </c>
      <c r="P48" s="415"/>
      <c r="Q48" s="415"/>
      <c r="R48" s="415"/>
      <c r="S48" s="415"/>
      <c r="T48" s="415"/>
      <c r="U48" s="41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1"/>
      <c r="O49" s="414" t="s">
        <v>70</v>
      </c>
      <c r="P49" s="415"/>
      <c r="Q49" s="415"/>
      <c r="R49" s="415"/>
      <c r="S49" s="415"/>
      <c r="T49" s="415"/>
      <c r="U49" s="41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451" t="s">
        <v>103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8"/>
      <c r="AA50" s="48"/>
    </row>
    <row r="51" spans="1:67" ht="16.5" customHeight="1" x14ac:dyDescent="0.25">
      <c r="A51" s="395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5"/>
      <c r="AA51" s="375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6"/>
      <c r="AA52" s="376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4">
        <v>4680115881440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7"/>
      <c r="Q53" s="387"/>
      <c r="R53" s="387"/>
      <c r="S53" s="385"/>
      <c r="T53" s="34"/>
      <c r="U53" s="34"/>
      <c r="V53" s="35" t="s">
        <v>66</v>
      </c>
      <c r="W53" s="380">
        <v>0</v>
      </c>
      <c r="X53" s="38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4">
        <v>4680115881433</v>
      </c>
      <c r="E54" s="385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7"/>
      <c r="Q54" s="387"/>
      <c r="R54" s="387"/>
      <c r="S54" s="385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0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1"/>
      <c r="O55" s="414" t="s">
        <v>70</v>
      </c>
      <c r="P55" s="415"/>
      <c r="Q55" s="415"/>
      <c r="R55" s="415"/>
      <c r="S55" s="415"/>
      <c r="T55" s="415"/>
      <c r="U55" s="416"/>
      <c r="V55" s="37" t="s">
        <v>71</v>
      </c>
      <c r="W55" s="382">
        <f>IFERROR(W53/H53,"0")+IFERROR(W54/H54,"0")</f>
        <v>0</v>
      </c>
      <c r="X55" s="382">
        <f>IFERROR(X53/H53,"0")+IFERROR(X54/H54,"0")</f>
        <v>0</v>
      </c>
      <c r="Y55" s="382">
        <f>IFERROR(IF(Y53="",0,Y53),"0")+IFERROR(IF(Y54="",0,Y54),"0")</f>
        <v>0</v>
      </c>
      <c r="Z55" s="383"/>
      <c r="AA55" s="383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1"/>
      <c r="O56" s="414" t="s">
        <v>70</v>
      </c>
      <c r="P56" s="415"/>
      <c r="Q56" s="415"/>
      <c r="R56" s="415"/>
      <c r="S56" s="415"/>
      <c r="T56" s="415"/>
      <c r="U56" s="416"/>
      <c r="V56" s="37" t="s">
        <v>66</v>
      </c>
      <c r="W56" s="382">
        <f>IFERROR(SUM(W53:W54),"0")</f>
        <v>0</v>
      </c>
      <c r="X56" s="382">
        <f>IFERROR(SUM(X53:X54),"0")</f>
        <v>0</v>
      </c>
      <c r="Y56" s="37"/>
      <c r="Z56" s="383"/>
      <c r="AA56" s="383"/>
    </row>
    <row r="57" spans="1:67" ht="16.5" customHeight="1" x14ac:dyDescent="0.25">
      <c r="A57" s="395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5"/>
      <c r="AA57" s="375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6"/>
      <c r="AA58" s="376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4">
        <v>4680115881426</v>
      </c>
      <c r="E59" s="385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4">
        <v>4680115881426</v>
      </c>
      <c r="E60" s="385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4">
        <v>4680115881419</v>
      </c>
      <c r="E61" s="385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7"/>
      <c r="Q61" s="387"/>
      <c r="R61" s="387"/>
      <c r="S61" s="385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4">
        <v>4680115881525</v>
      </c>
      <c r="E62" s="385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9" t="s">
        <v>122</v>
      </c>
      <c r="P62" s="387"/>
      <c r="Q62" s="387"/>
      <c r="R62" s="387"/>
      <c r="S62" s="385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0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1"/>
      <c r="O63" s="414" t="s">
        <v>70</v>
      </c>
      <c r="P63" s="415"/>
      <c r="Q63" s="415"/>
      <c r="R63" s="415"/>
      <c r="S63" s="415"/>
      <c r="T63" s="415"/>
      <c r="U63" s="41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1"/>
      <c r="O64" s="414" t="s">
        <v>70</v>
      </c>
      <c r="P64" s="415"/>
      <c r="Q64" s="415"/>
      <c r="R64" s="415"/>
      <c r="S64" s="415"/>
      <c r="T64" s="415"/>
      <c r="U64" s="41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customHeight="1" x14ac:dyDescent="0.25">
      <c r="A65" s="395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5"/>
      <c r="AA65" s="375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6"/>
      <c r="AA66" s="376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4">
        <v>4607091382945</v>
      </c>
      <c r="E67" s="385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4">
        <v>4607091385670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4">
        <v>4607091385670</v>
      </c>
      <c r="E69" s="385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4">
        <v>4680115883956</v>
      </c>
      <c r="E70" s="385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4">
        <v>4680115881327</v>
      </c>
      <c r="E71" s="385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4">
        <v>4680115882133</v>
      </c>
      <c r="E72" s="385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4">
        <v>4680115882133</v>
      </c>
      <c r="E73" s="385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4">
        <v>4607091382952</v>
      </c>
      <c r="E74" s="385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4">
        <v>4607091385687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4">
        <v>4680115882539</v>
      </c>
      <c r="E76" s="385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4">
        <v>4607091384604</v>
      </c>
      <c r="E77" s="385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4">
        <v>4680115880283</v>
      </c>
      <c r="E78" s="385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4">
        <v>4680115883949</v>
      </c>
      <c r="E79" s="385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4">
        <v>4680115881303</v>
      </c>
      <c r="E80" s="385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4">
        <v>4680115882577</v>
      </c>
      <c r="E82" s="385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4">
        <v>4680115882720</v>
      </c>
      <c r="E83" s="385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4">
        <v>4680115880269</v>
      </c>
      <c r="E84" s="385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4">
        <v>4680115880429</v>
      </c>
      <c r="E85" s="385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4">
        <v>4680115881457</v>
      </c>
      <c r="E86" s="385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7"/>
      <c r="Q86" s="387"/>
      <c r="R86" s="387"/>
      <c r="S86" s="385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0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1"/>
      <c r="O87" s="414" t="s">
        <v>70</v>
      </c>
      <c r="P87" s="415"/>
      <c r="Q87" s="415"/>
      <c r="R87" s="415"/>
      <c r="S87" s="415"/>
      <c r="T87" s="415"/>
      <c r="U87" s="41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3"/>
      <c r="AA87" s="383"/>
    </row>
    <row r="88" spans="1:67" x14ac:dyDescent="0.2">
      <c r="A88" s="389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1"/>
      <c r="O88" s="414" t="s">
        <v>70</v>
      </c>
      <c r="P88" s="415"/>
      <c r="Q88" s="415"/>
      <c r="R88" s="415"/>
      <c r="S88" s="415"/>
      <c r="T88" s="415"/>
      <c r="U88" s="416"/>
      <c r="V88" s="37" t="s">
        <v>66</v>
      </c>
      <c r="W88" s="382">
        <f>IFERROR(SUM(W67:W86),"0")</f>
        <v>0</v>
      </c>
      <c r="X88" s="382">
        <f>IFERROR(SUM(X67:X86),"0")</f>
        <v>0</v>
      </c>
      <c r="Y88" s="37"/>
      <c r="Z88" s="383"/>
      <c r="AA88" s="383"/>
    </row>
    <row r="89" spans="1:67" ht="14.25" customHeight="1" x14ac:dyDescent="0.25">
      <c r="A89" s="388" t="s">
        <v>105</v>
      </c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89"/>
      <c r="O89" s="389"/>
      <c r="P89" s="389"/>
      <c r="Q89" s="389"/>
      <c r="R89" s="389"/>
      <c r="S89" s="389"/>
      <c r="T89" s="389"/>
      <c r="U89" s="389"/>
      <c r="V89" s="389"/>
      <c r="W89" s="389"/>
      <c r="X89" s="389"/>
      <c r="Y89" s="389"/>
      <c r="Z89" s="376"/>
      <c r="AA89" s="376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4">
        <v>4680115881488</v>
      </c>
      <c r="E90" s="385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0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1"/>
      <c r="O93" s="414" t="s">
        <v>70</v>
      </c>
      <c r="P93" s="415"/>
      <c r="Q93" s="415"/>
      <c r="R93" s="415"/>
      <c r="S93" s="415"/>
      <c r="T93" s="415"/>
      <c r="U93" s="41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1"/>
      <c r="O94" s="414" t="s">
        <v>70</v>
      </c>
      <c r="P94" s="415"/>
      <c r="Q94" s="415"/>
      <c r="R94" s="415"/>
      <c r="S94" s="415"/>
      <c r="T94" s="415"/>
      <c r="U94" s="41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customHeight="1" x14ac:dyDescent="0.25">
      <c r="A95" s="388" t="s">
        <v>61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76"/>
      <c r="AA95" s="376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0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0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1"/>
      <c r="O103" s="414" t="s">
        <v>70</v>
      </c>
      <c r="P103" s="415"/>
      <c r="Q103" s="415"/>
      <c r="R103" s="415"/>
      <c r="S103" s="415"/>
      <c r="T103" s="415"/>
      <c r="U103" s="41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1"/>
      <c r="O104" s="414" t="s">
        <v>70</v>
      </c>
      <c r="P104" s="415"/>
      <c r="Q104" s="415"/>
      <c r="R104" s="415"/>
      <c r="S104" s="415"/>
      <c r="T104" s="415"/>
      <c r="U104" s="41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88" t="s">
        <v>72</v>
      </c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89"/>
      <c r="O105" s="389"/>
      <c r="P105" s="389"/>
      <c r="Q105" s="389"/>
      <c r="R105" s="389"/>
      <c r="S105" s="389"/>
      <c r="T105" s="389"/>
      <c r="U105" s="389"/>
      <c r="V105" s="389"/>
      <c r="W105" s="389"/>
      <c r="X105" s="389"/>
      <c r="Y105" s="389"/>
      <c r="Z105" s="376"/>
      <c r="AA105" s="376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4">
        <v>4607091386967</v>
      </c>
      <c r="E106" s="385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4">
        <v>4607091386967</v>
      </c>
      <c r="E107" s="385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248</v>
      </c>
      <c r="X107" s="381">
        <f t="shared" si="18"/>
        <v>252</v>
      </c>
      <c r="Y107" s="36">
        <f>IFERROR(IF(X107=0,"",ROUNDUP(X107/H107,0)*0.02175),"")</f>
        <v>0.65249999999999997</v>
      </c>
      <c r="Z107" s="56"/>
      <c r="AA107" s="57"/>
      <c r="AE107" s="64"/>
      <c r="BB107" s="116" t="s">
        <v>1</v>
      </c>
      <c r="BL107" s="64">
        <f t="shared" si="19"/>
        <v>264.6514285714286</v>
      </c>
      <c r="BM107" s="64">
        <f t="shared" si="20"/>
        <v>268.91999999999996</v>
      </c>
      <c r="BN107" s="64">
        <f t="shared" si="21"/>
        <v>0.52721088435374142</v>
      </c>
      <c r="BO107" s="64">
        <f t="shared" si="22"/>
        <v>0.5357142857142857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105</v>
      </c>
      <c r="X108" s="381">
        <f t="shared" si="18"/>
        <v>109.2</v>
      </c>
      <c r="Y108" s="36">
        <f>IFERROR(IF(X108=0,"",ROUNDUP(X108/H108,0)*0.02175),"")</f>
        <v>0.28275</v>
      </c>
      <c r="Z108" s="56"/>
      <c r="AA108" s="57"/>
      <c r="AE108" s="64"/>
      <c r="BB108" s="117" t="s">
        <v>1</v>
      </c>
      <c r="BL108" s="64">
        <f t="shared" si="19"/>
        <v>112.05</v>
      </c>
      <c r="BM108" s="64">
        <f t="shared" si="20"/>
        <v>116.53200000000001</v>
      </c>
      <c r="BN108" s="64">
        <f t="shared" si="21"/>
        <v>0.2232142857142857</v>
      </c>
      <c r="BO108" s="64">
        <f t="shared" si="22"/>
        <v>0.23214285714285712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4">
        <v>4680115885233</v>
      </c>
      <c r="E115" s="385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4">
        <v>4680115884915</v>
      </c>
      <c r="E116" s="385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65" t="s">
        <v>202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15</v>
      </c>
      <c r="X116" s="381">
        <f t="shared" si="18"/>
        <v>16.2</v>
      </c>
      <c r="Y116" s="36">
        <f>IFERROR(IF(X116=0,"",ROUNDUP(X116/H116,0)*0.00753),"")</f>
        <v>6.7769999999999997E-2</v>
      </c>
      <c r="Z116" s="56"/>
      <c r="AA116" s="57"/>
      <c r="AE116" s="64"/>
      <c r="BB116" s="125" t="s">
        <v>1</v>
      </c>
      <c r="BL116" s="64">
        <f t="shared" si="19"/>
        <v>16.666666666666668</v>
      </c>
      <c r="BM116" s="64">
        <f t="shared" si="20"/>
        <v>18</v>
      </c>
      <c r="BN116" s="64">
        <f t="shared" si="21"/>
        <v>5.3418803418803423E-2</v>
      </c>
      <c r="BO116" s="64">
        <f t="shared" si="22"/>
        <v>5.7692307692307689E-2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4">
        <v>4607091385427</v>
      </c>
      <c r="E117" s="385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4">
        <v>4680115882645</v>
      </c>
      <c r="E118" s="385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4">
        <v>4680115884311</v>
      </c>
      <c r="E119" s="385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6" t="s">
        <v>209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38</v>
      </c>
      <c r="X119" s="381">
        <f t="shared" si="18"/>
        <v>39.6</v>
      </c>
      <c r="Y119" s="36">
        <f>IFERROR(IF(X119=0,"",ROUNDUP(X119/H119,0)*0.00753),"")</f>
        <v>0.16566</v>
      </c>
      <c r="Z119" s="56"/>
      <c r="AA119" s="57"/>
      <c r="AE119" s="64"/>
      <c r="BB119" s="128" t="s">
        <v>1</v>
      </c>
      <c r="BL119" s="64">
        <f t="shared" si="19"/>
        <v>43.615555555555552</v>
      </c>
      <c r="BM119" s="64">
        <f t="shared" si="20"/>
        <v>45.451999999999998</v>
      </c>
      <c r="BN119" s="64">
        <f t="shared" si="21"/>
        <v>0.13532763532763531</v>
      </c>
      <c r="BO119" s="64">
        <f t="shared" si="22"/>
        <v>0.14102564102564102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4">
        <v>4680115884403</v>
      </c>
      <c r="E120" s="385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3" t="s">
        <v>212</v>
      </c>
      <c r="P120" s="387"/>
      <c r="Q120" s="387"/>
      <c r="R120" s="387"/>
      <c r="S120" s="385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0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1"/>
      <c r="O121" s="414" t="s">
        <v>70</v>
      </c>
      <c r="P121" s="415"/>
      <c r="Q121" s="415"/>
      <c r="R121" s="415"/>
      <c r="S121" s="415"/>
      <c r="T121" s="415"/>
      <c r="U121" s="41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71.468253968253961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74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1.1686799999999997</v>
      </c>
      <c r="Z121" s="383"/>
      <c r="AA121" s="383"/>
    </row>
    <row r="122" spans="1:67" x14ac:dyDescent="0.2">
      <c r="A122" s="389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1"/>
      <c r="O122" s="414" t="s">
        <v>70</v>
      </c>
      <c r="P122" s="415"/>
      <c r="Q122" s="415"/>
      <c r="R122" s="415"/>
      <c r="S122" s="415"/>
      <c r="T122" s="415"/>
      <c r="U122" s="416"/>
      <c r="V122" s="37" t="s">
        <v>66</v>
      </c>
      <c r="W122" s="382">
        <f>IFERROR(SUM(W106:W120),"0")</f>
        <v>406</v>
      </c>
      <c r="X122" s="382">
        <f>IFERROR(SUM(X106:X120),"0")</f>
        <v>417</v>
      </c>
      <c r="Y122" s="37"/>
      <c r="Z122" s="383"/>
      <c r="AA122" s="383"/>
    </row>
    <row r="123" spans="1:67" ht="14.25" customHeight="1" x14ac:dyDescent="0.25">
      <c r="A123" s="388" t="s">
        <v>213</v>
      </c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89"/>
      <c r="Y123" s="389"/>
      <c r="Z123" s="376"/>
      <c r="AA123" s="376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84">
        <v>4680115881532</v>
      </c>
      <c r="E124" s="385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84">
        <v>4680115881532</v>
      </c>
      <c r="E125" s="385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4">
        <v>4680115882652</v>
      </c>
      <c r="E126" s="385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4">
        <v>4680115880238</v>
      </c>
      <c r="E127" s="385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4">
        <v>4680115881464</v>
      </c>
      <c r="E128" s="385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0"/>
      <c r="B129" s="389"/>
      <c r="C129" s="389"/>
      <c r="D129" s="389"/>
      <c r="E129" s="389"/>
      <c r="F129" s="389"/>
      <c r="G129" s="389"/>
      <c r="H129" s="389"/>
      <c r="I129" s="389"/>
      <c r="J129" s="389"/>
      <c r="K129" s="389"/>
      <c r="L129" s="389"/>
      <c r="M129" s="389"/>
      <c r="N129" s="391"/>
      <c r="O129" s="414" t="s">
        <v>70</v>
      </c>
      <c r="P129" s="415"/>
      <c r="Q129" s="415"/>
      <c r="R129" s="415"/>
      <c r="S129" s="415"/>
      <c r="T129" s="415"/>
      <c r="U129" s="416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1"/>
      <c r="O130" s="414" t="s">
        <v>70</v>
      </c>
      <c r="P130" s="415"/>
      <c r="Q130" s="415"/>
      <c r="R130" s="415"/>
      <c r="S130" s="415"/>
      <c r="T130" s="415"/>
      <c r="U130" s="416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customHeight="1" x14ac:dyDescent="0.25">
      <c r="A131" s="395" t="s">
        <v>223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75"/>
      <c r="AA131" s="375"/>
    </row>
    <row r="132" spans="1:67" ht="14.25" customHeight="1" x14ac:dyDescent="0.25">
      <c r="A132" s="388" t="s">
        <v>72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6"/>
      <c r="AA132" s="376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84">
        <v>4607091385168</v>
      </c>
      <c r="E133" s="385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7"/>
      <c r="Q133" s="387"/>
      <c r="R133" s="387"/>
      <c r="S133" s="385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84">
        <v>4607091385168</v>
      </c>
      <c r="E134" s="385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0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334</v>
      </c>
      <c r="X134" s="381">
        <f>IFERROR(IF(W134="",0,CEILING((W134/$H134),1)*$H134),"")</f>
        <v>336</v>
      </c>
      <c r="Y134" s="36">
        <f>IFERROR(IF(X134=0,"",ROUNDUP(X134/H134,0)*0.02175),"")</f>
        <v>0.86999999999999988</v>
      </c>
      <c r="Z134" s="56"/>
      <c r="AA134" s="57"/>
      <c r="AE134" s="64"/>
      <c r="BB134" s="136" t="s">
        <v>1</v>
      </c>
      <c r="BL134" s="64">
        <f>IFERROR(W134*I134/H134,"0")</f>
        <v>356.18714285714287</v>
      </c>
      <c r="BM134" s="64">
        <f>IFERROR(X134*I134/H134,"0")</f>
        <v>358.32</v>
      </c>
      <c r="BN134" s="64">
        <f>IFERROR(1/J134*(W134/H134),"0")</f>
        <v>0.71003401360544205</v>
      </c>
      <c r="BO134" s="64">
        <f>IFERROR(1/J134*(X134/H134),"0")</f>
        <v>0.71428571428571419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4">
        <v>4607091383256</v>
      </c>
      <c r="E135" s="385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4">
        <v>4607091385748</v>
      </c>
      <c r="E136" s="385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84">
        <v>4680115884533</v>
      </c>
      <c r="E137" s="385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0"/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91"/>
      <c r="O138" s="414" t="s">
        <v>70</v>
      </c>
      <c r="P138" s="415"/>
      <c r="Q138" s="415"/>
      <c r="R138" s="415"/>
      <c r="S138" s="415"/>
      <c r="T138" s="415"/>
      <c r="U138" s="416"/>
      <c r="V138" s="37" t="s">
        <v>71</v>
      </c>
      <c r="W138" s="382">
        <f>IFERROR(W133/H133,"0")+IFERROR(W134/H134,"0")+IFERROR(W135/H135,"0")+IFERROR(W136/H136,"0")+IFERROR(W137/H137,"0")</f>
        <v>39.761904761904759</v>
      </c>
      <c r="X138" s="382">
        <f>IFERROR(X133/H133,"0")+IFERROR(X134/H134,"0")+IFERROR(X135/H135,"0")+IFERROR(X136/H136,"0")+IFERROR(X137/H137,"0")</f>
        <v>40</v>
      </c>
      <c r="Y138" s="382">
        <f>IFERROR(IF(Y133="",0,Y133),"0")+IFERROR(IF(Y134="",0,Y134),"0")+IFERROR(IF(Y135="",0,Y135),"0")+IFERROR(IF(Y136="",0,Y136),"0")+IFERROR(IF(Y137="",0,Y137),"0")</f>
        <v>0.86999999999999988</v>
      </c>
      <c r="Z138" s="383"/>
      <c r="AA138" s="383"/>
    </row>
    <row r="139" spans="1:67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1"/>
      <c r="O139" s="414" t="s">
        <v>70</v>
      </c>
      <c r="P139" s="415"/>
      <c r="Q139" s="415"/>
      <c r="R139" s="415"/>
      <c r="S139" s="415"/>
      <c r="T139" s="415"/>
      <c r="U139" s="416"/>
      <c r="V139" s="37" t="s">
        <v>66</v>
      </c>
      <c r="W139" s="382">
        <f>IFERROR(SUM(W133:W137),"0")</f>
        <v>334</v>
      </c>
      <c r="X139" s="382">
        <f>IFERROR(SUM(X133:X137),"0")</f>
        <v>336</v>
      </c>
      <c r="Y139" s="37"/>
      <c r="Z139" s="383"/>
      <c r="AA139" s="383"/>
    </row>
    <row r="140" spans="1:67" ht="27.75" customHeight="1" x14ac:dyDescent="0.2">
      <c r="A140" s="451" t="s">
        <v>233</v>
      </c>
      <c r="B140" s="452"/>
      <c r="C140" s="452"/>
      <c r="D140" s="452"/>
      <c r="E140" s="452"/>
      <c r="F140" s="452"/>
      <c r="G140" s="452"/>
      <c r="H140" s="452"/>
      <c r="I140" s="452"/>
      <c r="J140" s="452"/>
      <c r="K140" s="452"/>
      <c r="L140" s="452"/>
      <c r="M140" s="452"/>
      <c r="N140" s="452"/>
      <c r="O140" s="452"/>
      <c r="P140" s="452"/>
      <c r="Q140" s="452"/>
      <c r="R140" s="452"/>
      <c r="S140" s="452"/>
      <c r="T140" s="452"/>
      <c r="U140" s="452"/>
      <c r="V140" s="452"/>
      <c r="W140" s="452"/>
      <c r="X140" s="452"/>
      <c r="Y140" s="452"/>
      <c r="Z140" s="48"/>
      <c r="AA140" s="48"/>
    </row>
    <row r="141" spans="1:67" ht="16.5" customHeight="1" x14ac:dyDescent="0.25">
      <c r="A141" s="395" t="s">
        <v>234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75"/>
      <c r="AA141" s="375"/>
    </row>
    <row r="142" spans="1:67" ht="14.25" customHeight="1" x14ac:dyDescent="0.25">
      <c r="A142" s="388" t="s">
        <v>113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6"/>
      <c r="AA142" s="376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4">
        <v>4607091383423</v>
      </c>
      <c r="E143" s="385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7"/>
      <c r="Q143" s="387"/>
      <c r="R143" s="387"/>
      <c r="S143" s="385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4">
        <v>4680115885707</v>
      </c>
      <c r="E144" s="385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3" t="s">
        <v>239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4">
        <v>4680115885660</v>
      </c>
      <c r="E145" s="385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4">
        <v>4680115885691</v>
      </c>
      <c r="E146" s="385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4" t="s">
        <v>245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84">
        <v>4680115885714</v>
      </c>
      <c r="E147" s="385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496" t="s">
        <v>248</v>
      </c>
      <c r="P147" s="387"/>
      <c r="Q147" s="387"/>
      <c r="R147" s="387"/>
      <c r="S147" s="385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0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1"/>
      <c r="O148" s="414" t="s">
        <v>70</v>
      </c>
      <c r="P148" s="415"/>
      <c r="Q148" s="415"/>
      <c r="R148" s="415"/>
      <c r="S148" s="415"/>
      <c r="T148" s="415"/>
      <c r="U148" s="41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89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1"/>
      <c r="O149" s="414" t="s">
        <v>70</v>
      </c>
      <c r="P149" s="415"/>
      <c r="Q149" s="415"/>
      <c r="R149" s="415"/>
      <c r="S149" s="415"/>
      <c r="T149" s="415"/>
      <c r="U149" s="41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395" t="s">
        <v>249</v>
      </c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89"/>
      <c r="O150" s="389"/>
      <c r="P150" s="389"/>
      <c r="Q150" s="389"/>
      <c r="R150" s="389"/>
      <c r="S150" s="389"/>
      <c r="T150" s="389"/>
      <c r="U150" s="389"/>
      <c r="V150" s="389"/>
      <c r="W150" s="389"/>
      <c r="X150" s="389"/>
      <c r="Y150" s="389"/>
      <c r="Z150" s="375"/>
      <c r="AA150" s="375"/>
    </row>
    <row r="151" spans="1:67" ht="14.25" customHeight="1" x14ac:dyDescent="0.25">
      <c r="A151" s="388" t="s">
        <v>61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6"/>
      <c r="AA151" s="376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84">
        <v>4680115880993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149</v>
      </c>
      <c r="X152" s="381">
        <f t="shared" ref="X152:X159" si="23">IFERROR(IF(W152="",0,CEILING((W152/$H152),1)*$H152),"")</f>
        <v>151.20000000000002</v>
      </c>
      <c r="Y152" s="36">
        <f>IFERROR(IF(X152=0,"",ROUNDUP(X152/H152,0)*0.00753),"")</f>
        <v>0.27107999999999999</v>
      </c>
      <c r="Z152" s="56"/>
      <c r="AA152" s="57"/>
      <c r="AE152" s="64"/>
      <c r="BB152" s="145" t="s">
        <v>1</v>
      </c>
      <c r="BL152" s="64">
        <f t="shared" ref="BL152:BL159" si="24">IFERROR(W152*I152/H152,"0")</f>
        <v>158.22380952380951</v>
      </c>
      <c r="BM152" s="64">
        <f t="shared" ref="BM152:BM159" si="25">IFERROR(X152*I152/H152,"0")</f>
        <v>160.56</v>
      </c>
      <c r="BN152" s="64">
        <f t="shared" ref="BN152:BN159" si="26">IFERROR(1/J152*(W152/H152),"0")</f>
        <v>0.22741147741147738</v>
      </c>
      <c r="BO152" s="64">
        <f t="shared" ref="BO152:BO159" si="27">IFERROR(1/J152*(X152/H152),"0")</f>
        <v>0.23076923076923075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84">
        <v>4680115881761</v>
      </c>
      <c r="E153" s="385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84">
        <v>4680115881563</v>
      </c>
      <c r="E154" s="385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84">
        <v>4680115880986</v>
      </c>
      <c r="E155" s="385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0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1"/>
      <c r="O160" s="414" t="s">
        <v>70</v>
      </c>
      <c r="P160" s="415"/>
      <c r="Q160" s="415"/>
      <c r="R160" s="415"/>
      <c r="S160" s="415"/>
      <c r="T160" s="415"/>
      <c r="U160" s="41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35.476190476190474</v>
      </c>
      <c r="X160" s="382">
        <f>IFERROR(X152/H152,"0")+IFERROR(X153/H153,"0")+IFERROR(X154/H154,"0")+IFERROR(X155/H155,"0")+IFERROR(X156/H156,"0")+IFERROR(X157/H157,"0")+IFERROR(X158/H158,"0")+IFERROR(X159/H159,"0")</f>
        <v>36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0.27107999999999999</v>
      </c>
      <c r="Z160" s="383"/>
      <c r="AA160" s="383"/>
    </row>
    <row r="161" spans="1:67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1"/>
      <c r="O161" s="414" t="s">
        <v>70</v>
      </c>
      <c r="P161" s="415"/>
      <c r="Q161" s="415"/>
      <c r="R161" s="415"/>
      <c r="S161" s="415"/>
      <c r="T161" s="415"/>
      <c r="U161" s="416"/>
      <c r="V161" s="37" t="s">
        <v>66</v>
      </c>
      <c r="W161" s="382">
        <f>IFERROR(SUM(W152:W159),"0")</f>
        <v>149</v>
      </c>
      <c r="X161" s="382">
        <f>IFERROR(SUM(X152:X159),"0")</f>
        <v>151.20000000000002</v>
      </c>
      <c r="Y161" s="37"/>
      <c r="Z161" s="383"/>
      <c r="AA161" s="383"/>
    </row>
    <row r="162" spans="1:67" ht="16.5" customHeight="1" x14ac:dyDescent="0.25">
      <c r="A162" s="395" t="s">
        <v>266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75"/>
      <c r="AA162" s="375"/>
    </row>
    <row r="163" spans="1:67" ht="14.25" customHeight="1" x14ac:dyDescent="0.25">
      <c r="A163" s="388" t="s">
        <v>113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6"/>
      <c r="AA163" s="376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0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1"/>
      <c r="O166" s="414" t="s">
        <v>70</v>
      </c>
      <c r="P166" s="415"/>
      <c r="Q166" s="415"/>
      <c r="R166" s="415"/>
      <c r="S166" s="415"/>
      <c r="T166" s="415"/>
      <c r="U166" s="41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1"/>
      <c r="O167" s="414" t="s">
        <v>70</v>
      </c>
      <c r="P167" s="415"/>
      <c r="Q167" s="415"/>
      <c r="R167" s="415"/>
      <c r="S167" s="415"/>
      <c r="T167" s="415"/>
      <c r="U167" s="41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88" t="s">
        <v>105</v>
      </c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89"/>
      <c r="O168" s="389"/>
      <c r="P168" s="389"/>
      <c r="Q168" s="389"/>
      <c r="R168" s="389"/>
      <c r="S168" s="389"/>
      <c r="T168" s="389"/>
      <c r="U168" s="389"/>
      <c r="V168" s="389"/>
      <c r="W168" s="389"/>
      <c r="X168" s="389"/>
      <c r="Y168" s="389"/>
      <c r="Z168" s="376"/>
      <c r="AA168" s="376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0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1"/>
      <c r="O171" s="414" t="s">
        <v>70</v>
      </c>
      <c r="P171" s="415"/>
      <c r="Q171" s="415"/>
      <c r="R171" s="415"/>
      <c r="S171" s="415"/>
      <c r="T171" s="415"/>
      <c r="U171" s="41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1"/>
      <c r="O172" s="414" t="s">
        <v>70</v>
      </c>
      <c r="P172" s="415"/>
      <c r="Q172" s="415"/>
      <c r="R172" s="415"/>
      <c r="S172" s="415"/>
      <c r="T172" s="415"/>
      <c r="U172" s="41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88" t="s">
        <v>61</v>
      </c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  <c r="X173" s="389"/>
      <c r="Y173" s="389"/>
      <c r="Z173" s="376"/>
      <c r="AA173" s="376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105</v>
      </c>
      <c r="X174" s="381">
        <f t="shared" ref="X174:X181" si="28">IFERROR(IF(W174="",0,CEILING((W174/$H174),1)*$H174),"")</f>
        <v>108</v>
      </c>
      <c r="Y174" s="36">
        <f>IFERROR(IF(X174=0,"",ROUNDUP(X174/H174,0)*0.00937),"")</f>
        <v>0.18740000000000001</v>
      </c>
      <c r="Z174" s="56"/>
      <c r="AA174" s="57"/>
      <c r="AE174" s="64"/>
      <c r="BB174" s="157" t="s">
        <v>1</v>
      </c>
      <c r="BL174" s="64">
        <f t="shared" ref="BL174:BL181" si="29">IFERROR(W174*I174/H174,"0")</f>
        <v>109.08333333333334</v>
      </c>
      <c r="BM174" s="64">
        <f t="shared" ref="BM174:BM181" si="30">IFERROR(X174*I174/H174,"0")</f>
        <v>112.19999999999999</v>
      </c>
      <c r="BN174" s="64">
        <f t="shared" ref="BN174:BN181" si="31">IFERROR(1/J174*(W174/H174),"0")</f>
        <v>0.16203703703703703</v>
      </c>
      <c r="BO174" s="64">
        <f t="shared" ref="BO174:BO181" si="32">IFERROR(1/J174*(X174/H174),"0")</f>
        <v>0.16666666666666666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84">
        <v>4680115884014</v>
      </c>
      <c r="E178" s="385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7"/>
      <c r="Q178" s="387"/>
      <c r="R178" s="387"/>
      <c r="S178" s="385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84">
        <v>4680115884007</v>
      </c>
      <c r="E179" s="385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7"/>
      <c r="Q179" s="387"/>
      <c r="R179" s="387"/>
      <c r="S179" s="385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84">
        <v>4680115884038</v>
      </c>
      <c r="E180" s="385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7"/>
      <c r="Q180" s="387"/>
      <c r="R180" s="387"/>
      <c r="S180" s="385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84">
        <v>4680115884021</v>
      </c>
      <c r="E181" s="385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0"/>
      <c r="B182" s="389"/>
      <c r="C182" s="389"/>
      <c r="D182" s="389"/>
      <c r="E182" s="389"/>
      <c r="F182" s="389"/>
      <c r="G182" s="389"/>
      <c r="H182" s="389"/>
      <c r="I182" s="389"/>
      <c r="J182" s="389"/>
      <c r="K182" s="389"/>
      <c r="L182" s="389"/>
      <c r="M182" s="389"/>
      <c r="N182" s="391"/>
      <c r="O182" s="414" t="s">
        <v>70</v>
      </c>
      <c r="P182" s="415"/>
      <c r="Q182" s="415"/>
      <c r="R182" s="415"/>
      <c r="S182" s="415"/>
      <c r="T182" s="415"/>
      <c r="U182" s="41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19.444444444444443</v>
      </c>
      <c r="X182" s="382">
        <f>IFERROR(X174/H174,"0")+IFERROR(X175/H175,"0")+IFERROR(X176/H176,"0")+IFERROR(X177/H177,"0")+IFERROR(X178/H178,"0")+IFERROR(X179/H179,"0")+IFERROR(X180/H180,"0")+IFERROR(X181/H181,"0")</f>
        <v>20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0.18740000000000001</v>
      </c>
      <c r="Z182" s="383"/>
      <c r="AA182" s="383"/>
    </row>
    <row r="183" spans="1:67" x14ac:dyDescent="0.2">
      <c r="A183" s="389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1"/>
      <c r="O183" s="414" t="s">
        <v>70</v>
      </c>
      <c r="P183" s="415"/>
      <c r="Q183" s="415"/>
      <c r="R183" s="415"/>
      <c r="S183" s="415"/>
      <c r="T183" s="415"/>
      <c r="U183" s="416"/>
      <c r="V183" s="37" t="s">
        <v>66</v>
      </c>
      <c r="W183" s="382">
        <f>IFERROR(SUM(W174:W181),"0")</f>
        <v>105</v>
      </c>
      <c r="X183" s="382">
        <f>IFERROR(SUM(X174:X181),"0")</f>
        <v>108</v>
      </c>
      <c r="Y183" s="37"/>
      <c r="Z183" s="383"/>
      <c r="AA183" s="383"/>
    </row>
    <row r="184" spans="1:67" ht="14.25" customHeight="1" x14ac:dyDescent="0.25">
      <c r="A184" s="388" t="s">
        <v>72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76"/>
      <c r="AA184" s="376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84">
        <v>4680115881556</v>
      </c>
      <c r="E185" s="385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84">
        <v>4680115881594</v>
      </c>
      <c r="E186" s="385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84">
        <v>4680115880962</v>
      </c>
      <c r="E187" s="385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0" t="s">
        <v>297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36</v>
      </c>
      <c r="X187" s="381">
        <f t="shared" si="33"/>
        <v>39</v>
      </c>
      <c r="Y187" s="36">
        <f>IFERROR(IF(X187=0,"",ROUNDUP(X187/H187,0)*0.02175),"")</f>
        <v>0.10874999999999999</v>
      </c>
      <c r="Z187" s="56"/>
      <c r="AA187" s="57"/>
      <c r="AE187" s="64"/>
      <c r="BB187" s="167" t="s">
        <v>1</v>
      </c>
      <c r="BL187" s="64">
        <f t="shared" si="34"/>
        <v>38.603076923076927</v>
      </c>
      <c r="BM187" s="64">
        <f t="shared" si="35"/>
        <v>41.820000000000007</v>
      </c>
      <c r="BN187" s="64">
        <f t="shared" si="36"/>
        <v>8.2417582417582416E-2</v>
      </c>
      <c r="BO187" s="64">
        <f t="shared" si="37"/>
        <v>8.9285714285714274E-2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84">
        <v>4680115881617</v>
      </c>
      <c r="E188" s="385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7"/>
      <c r="Q188" s="387"/>
      <c r="R188" s="387"/>
      <c r="S188" s="385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84">
        <v>4680115880573</v>
      </c>
      <c r="E189" s="385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74" t="s">
        <v>302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84">
        <v>4680115881228</v>
      </c>
      <c r="E190" s="385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94</v>
      </c>
      <c r="X190" s="381">
        <f t="shared" si="33"/>
        <v>96</v>
      </c>
      <c r="Y190" s="36">
        <f>IFERROR(IF(X190=0,"",ROUNDUP(X190/H190,0)*0.00753),"")</f>
        <v>0.30120000000000002</v>
      </c>
      <c r="Z190" s="56"/>
      <c r="AA190" s="57"/>
      <c r="AE190" s="64"/>
      <c r="BB190" s="170" t="s">
        <v>1</v>
      </c>
      <c r="BL190" s="64">
        <f t="shared" si="34"/>
        <v>104.65333333333334</v>
      </c>
      <c r="BM190" s="64">
        <f t="shared" si="35"/>
        <v>106.88000000000001</v>
      </c>
      <c r="BN190" s="64">
        <f t="shared" si="36"/>
        <v>0.25106837606837606</v>
      </c>
      <c r="BO190" s="64">
        <f t="shared" si="37"/>
        <v>0.25641025641025639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84">
        <v>4680115881037</v>
      </c>
      <c r="E191" s="385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84">
        <v>4680115881211</v>
      </c>
      <c r="E192" s="385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184</v>
      </c>
      <c r="X192" s="381">
        <f t="shared" si="33"/>
        <v>184.79999999999998</v>
      </c>
      <c r="Y192" s="36">
        <f>IFERROR(IF(X192=0,"",ROUNDUP(X192/H192,0)*0.00753),"")</f>
        <v>0.57981000000000005</v>
      </c>
      <c r="Z192" s="56"/>
      <c r="AA192" s="57"/>
      <c r="AE192" s="64"/>
      <c r="BB192" s="172" t="s">
        <v>1</v>
      </c>
      <c r="BL192" s="64">
        <f t="shared" si="34"/>
        <v>199.33333333333334</v>
      </c>
      <c r="BM192" s="64">
        <f t="shared" si="35"/>
        <v>200.2</v>
      </c>
      <c r="BN192" s="64">
        <f t="shared" si="36"/>
        <v>0.49145299145299148</v>
      </c>
      <c r="BO192" s="64">
        <f t="shared" si="37"/>
        <v>0.49358974358974356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84">
        <v>4680115881020</v>
      </c>
      <c r="E193" s="385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84">
        <v>4680115882195</v>
      </c>
      <c r="E194" s="385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255</v>
      </c>
      <c r="X194" s="381">
        <f t="shared" si="33"/>
        <v>256.8</v>
      </c>
      <c r="Y194" s="36">
        <f t="shared" ref="Y194:Y200" si="38">IFERROR(IF(X194=0,"",ROUNDUP(X194/H194,0)*0.00753),"")</f>
        <v>0.80571000000000004</v>
      </c>
      <c r="Z194" s="56"/>
      <c r="AA194" s="57"/>
      <c r="AE194" s="64"/>
      <c r="BB194" s="174" t="s">
        <v>1</v>
      </c>
      <c r="BL194" s="64">
        <f t="shared" si="34"/>
        <v>285.8125</v>
      </c>
      <c r="BM194" s="64">
        <f t="shared" si="35"/>
        <v>287.83000000000004</v>
      </c>
      <c r="BN194" s="64">
        <f t="shared" si="36"/>
        <v>0.68108974358974361</v>
      </c>
      <c r="BO194" s="64">
        <f t="shared" si="37"/>
        <v>0.68589743589743601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84">
        <v>4680115882607</v>
      </c>
      <c r="E195" s="385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3" t="s">
        <v>315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84">
        <v>4680115880092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6" t="s">
        <v>318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219</v>
      </c>
      <c r="X196" s="381">
        <f t="shared" si="33"/>
        <v>220.79999999999998</v>
      </c>
      <c r="Y196" s="36">
        <f t="shared" si="38"/>
        <v>0.69276000000000004</v>
      </c>
      <c r="Z196" s="56"/>
      <c r="AA196" s="57"/>
      <c r="AE196" s="64"/>
      <c r="BB196" s="176" t="s">
        <v>1</v>
      </c>
      <c r="BL196" s="64">
        <f t="shared" si="34"/>
        <v>243.82000000000002</v>
      </c>
      <c r="BM196" s="64">
        <f t="shared" si="35"/>
        <v>245.82399999999998</v>
      </c>
      <c r="BN196" s="64">
        <f t="shared" si="36"/>
        <v>0.58493589743589747</v>
      </c>
      <c r="BO196" s="64">
        <f t="shared" si="37"/>
        <v>0.58974358974358976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7" t="s">
        <v>321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157</v>
      </c>
      <c r="X197" s="381">
        <f t="shared" si="33"/>
        <v>158.4</v>
      </c>
      <c r="Y197" s="36">
        <f t="shared" si="38"/>
        <v>0.49698000000000003</v>
      </c>
      <c r="Z197" s="56"/>
      <c r="AA197" s="57"/>
      <c r="AE197" s="64"/>
      <c r="BB197" s="177" t="s">
        <v>1</v>
      </c>
      <c r="BL197" s="64">
        <f t="shared" si="34"/>
        <v>174.79333333333335</v>
      </c>
      <c r="BM197" s="64">
        <f t="shared" si="35"/>
        <v>176.35200000000003</v>
      </c>
      <c r="BN197" s="64">
        <f t="shared" si="36"/>
        <v>0.41933760683760685</v>
      </c>
      <c r="BO197" s="64">
        <f t="shared" si="37"/>
        <v>0.42307692307692307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84">
        <v>4680115882942</v>
      </c>
      <c r="E198" s="385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3" t="s">
        <v>324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327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184</v>
      </c>
      <c r="X199" s="381">
        <f t="shared" si="33"/>
        <v>184.79999999999998</v>
      </c>
      <c r="Y199" s="36">
        <f t="shared" si="38"/>
        <v>0.57981000000000005</v>
      </c>
      <c r="Z199" s="56"/>
      <c r="AA199" s="57"/>
      <c r="AE199" s="64"/>
      <c r="BB199" s="179" t="s">
        <v>1</v>
      </c>
      <c r="BL199" s="64">
        <f t="shared" si="34"/>
        <v>204.85333333333335</v>
      </c>
      <c r="BM199" s="64">
        <f t="shared" si="35"/>
        <v>205.744</v>
      </c>
      <c r="BN199" s="64">
        <f t="shared" si="36"/>
        <v>0.49145299145299148</v>
      </c>
      <c r="BO199" s="64">
        <f t="shared" si="37"/>
        <v>0.49358974358974356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161</v>
      </c>
      <c r="X200" s="381">
        <f t="shared" si="33"/>
        <v>163.19999999999999</v>
      </c>
      <c r="Y200" s="36">
        <f t="shared" si="38"/>
        <v>0.51204000000000005</v>
      </c>
      <c r="Z200" s="56"/>
      <c r="AA200" s="57"/>
      <c r="AE200" s="64"/>
      <c r="BB200" s="180" t="s">
        <v>1</v>
      </c>
      <c r="BL200" s="64">
        <f t="shared" si="34"/>
        <v>179.64916666666667</v>
      </c>
      <c r="BM200" s="64">
        <f t="shared" si="35"/>
        <v>182.10399999999998</v>
      </c>
      <c r="BN200" s="64">
        <f t="shared" si="36"/>
        <v>0.43002136752136755</v>
      </c>
      <c r="BO200" s="64">
        <f t="shared" si="37"/>
        <v>0.4358974358974359</v>
      </c>
    </row>
    <row r="201" spans="1:67" x14ac:dyDescent="0.2">
      <c r="A201" s="390"/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91"/>
      <c r="O201" s="414" t="s">
        <v>70</v>
      </c>
      <c r="P201" s="415"/>
      <c r="Q201" s="415"/>
      <c r="R201" s="415"/>
      <c r="S201" s="415"/>
      <c r="T201" s="415"/>
      <c r="U201" s="41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527.11538461538464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532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4.0770600000000004</v>
      </c>
      <c r="Z201" s="383"/>
      <c r="AA201" s="383"/>
    </row>
    <row r="202" spans="1:67" x14ac:dyDescent="0.2">
      <c r="A202" s="389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1"/>
      <c r="O202" s="414" t="s">
        <v>70</v>
      </c>
      <c r="P202" s="415"/>
      <c r="Q202" s="415"/>
      <c r="R202" s="415"/>
      <c r="S202" s="415"/>
      <c r="T202" s="415"/>
      <c r="U202" s="416"/>
      <c r="V202" s="37" t="s">
        <v>66</v>
      </c>
      <c r="W202" s="382">
        <f>IFERROR(SUM(W185:W200),"0")</f>
        <v>1290</v>
      </c>
      <c r="X202" s="382">
        <f>IFERROR(SUM(X185:X200),"0")</f>
        <v>1303.8</v>
      </c>
      <c r="Y202" s="37"/>
      <c r="Z202" s="383"/>
      <c r="AA202" s="383"/>
    </row>
    <row r="203" spans="1:67" ht="14.25" customHeight="1" x14ac:dyDescent="0.25">
      <c r="A203" s="388" t="s">
        <v>213</v>
      </c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89"/>
      <c r="O203" s="389"/>
      <c r="P203" s="389"/>
      <c r="Q203" s="389"/>
      <c r="R203" s="389"/>
      <c r="S203" s="389"/>
      <c r="T203" s="389"/>
      <c r="U203" s="389"/>
      <c r="V203" s="389"/>
      <c r="W203" s="389"/>
      <c r="X203" s="389"/>
      <c r="Y203" s="389"/>
      <c r="Z203" s="376"/>
      <c r="AA203" s="376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84">
        <v>4680115882874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8" t="s">
        <v>333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84">
        <v>4680115884434</v>
      </c>
      <c r="E206" s="385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7" t="s">
        <v>338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66</v>
      </c>
      <c r="X207" s="381">
        <f>IFERROR(IF(W207="",0,CEILING((W207/$H207),1)*$H207),"")</f>
        <v>67.2</v>
      </c>
      <c r="Y207" s="36">
        <f>IFERROR(IF(X207=0,"",ROUNDUP(X207/H207,0)*0.00753),"")</f>
        <v>0.21084</v>
      </c>
      <c r="Z207" s="56"/>
      <c r="AA207" s="57"/>
      <c r="AE207" s="64"/>
      <c r="BB207" s="184" t="s">
        <v>1</v>
      </c>
      <c r="BL207" s="64">
        <f>IFERROR(W207*I207/H207,"0")</f>
        <v>73.48</v>
      </c>
      <c r="BM207" s="64">
        <f>IFERROR(X207*I207/H207,"0")</f>
        <v>74.816000000000003</v>
      </c>
      <c r="BN207" s="64">
        <f>IFERROR(1/J207*(W207/H207),"0")</f>
        <v>0.17628205128205127</v>
      </c>
      <c r="BO207" s="64">
        <f>IFERROR(1/J207*(X207/H207),"0")</f>
        <v>0.17948717948717952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58" t="s">
        <v>341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78</v>
      </c>
      <c r="X208" s="381">
        <f>IFERROR(IF(W208="",0,CEILING((W208/$H208),1)*$H208),"")</f>
        <v>79.2</v>
      </c>
      <c r="Y208" s="36">
        <f>IFERROR(IF(X208=0,"",ROUNDUP(X208/H208,0)*0.00753),"")</f>
        <v>0.24849000000000002</v>
      </c>
      <c r="Z208" s="56"/>
      <c r="AA208" s="57"/>
      <c r="AE208" s="64"/>
      <c r="BB208" s="185" t="s">
        <v>1</v>
      </c>
      <c r="BL208" s="64">
        <f>IFERROR(W208*I208/H208,"0")</f>
        <v>86.840000000000018</v>
      </c>
      <c r="BM208" s="64">
        <f>IFERROR(X208*I208/H208,"0")</f>
        <v>88.176000000000016</v>
      </c>
      <c r="BN208" s="64">
        <f>IFERROR(1/J208*(W208/H208),"0")</f>
        <v>0.20833333333333331</v>
      </c>
      <c r="BO208" s="64">
        <f>IFERROR(1/J208*(X208/H208),"0")</f>
        <v>0.21153846153846154</v>
      </c>
    </row>
    <row r="209" spans="1:67" x14ac:dyDescent="0.2">
      <c r="A209" s="390"/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91"/>
      <c r="O209" s="414" t="s">
        <v>70</v>
      </c>
      <c r="P209" s="415"/>
      <c r="Q209" s="415"/>
      <c r="R209" s="415"/>
      <c r="S209" s="415"/>
      <c r="T209" s="415"/>
      <c r="U209" s="416"/>
      <c r="V209" s="37" t="s">
        <v>71</v>
      </c>
      <c r="W209" s="382">
        <f>IFERROR(W204/H204,"0")+IFERROR(W205/H205,"0")+IFERROR(W206/H206,"0")+IFERROR(W207/H207,"0")+IFERROR(W208/H208,"0")</f>
        <v>60</v>
      </c>
      <c r="X209" s="382">
        <f>IFERROR(X204/H204,"0")+IFERROR(X205/H205,"0")+IFERROR(X206/H206,"0")+IFERROR(X207/H207,"0")+IFERROR(X208/H208,"0")</f>
        <v>61</v>
      </c>
      <c r="Y209" s="382">
        <f>IFERROR(IF(Y204="",0,Y204),"0")+IFERROR(IF(Y205="",0,Y205),"0")+IFERROR(IF(Y206="",0,Y206),"0")+IFERROR(IF(Y207="",0,Y207),"0")+IFERROR(IF(Y208="",0,Y208),"0")</f>
        <v>0.45933000000000002</v>
      </c>
      <c r="Z209" s="383"/>
      <c r="AA209" s="383"/>
    </row>
    <row r="210" spans="1:67" x14ac:dyDescent="0.2">
      <c r="A210" s="389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1"/>
      <c r="O210" s="414" t="s">
        <v>70</v>
      </c>
      <c r="P210" s="415"/>
      <c r="Q210" s="415"/>
      <c r="R210" s="415"/>
      <c r="S210" s="415"/>
      <c r="T210" s="415"/>
      <c r="U210" s="416"/>
      <c r="V210" s="37" t="s">
        <v>66</v>
      </c>
      <c r="W210" s="382">
        <f>IFERROR(SUM(W204:W208),"0")</f>
        <v>144</v>
      </c>
      <c r="X210" s="382">
        <f>IFERROR(SUM(X204:X208),"0")</f>
        <v>146.4</v>
      </c>
      <c r="Y210" s="37"/>
      <c r="Z210" s="383"/>
      <c r="AA210" s="383"/>
    </row>
    <row r="211" spans="1:67" ht="16.5" customHeight="1" x14ac:dyDescent="0.25">
      <c r="A211" s="395" t="s">
        <v>342</v>
      </c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89"/>
      <c r="O211" s="389"/>
      <c r="P211" s="389"/>
      <c r="Q211" s="389"/>
      <c r="R211" s="389"/>
      <c r="S211" s="389"/>
      <c r="T211" s="389"/>
      <c r="U211" s="389"/>
      <c r="V211" s="389"/>
      <c r="W211" s="389"/>
      <c r="X211" s="389"/>
      <c r="Y211" s="389"/>
      <c r="Z211" s="375"/>
      <c r="AA211" s="375"/>
    </row>
    <row r="212" spans="1:67" ht="14.25" customHeight="1" x14ac:dyDescent="0.25">
      <c r="A212" s="388" t="s">
        <v>113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6"/>
      <c r="AA212" s="376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84">
        <v>4680115884274</v>
      </c>
      <c r="E213" s="385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7"/>
      <c r="Q213" s="387"/>
      <c r="R213" s="387"/>
      <c r="S213" s="385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51" t="s">
        <v>346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19</v>
      </c>
      <c r="X216" s="381">
        <f t="shared" si="39"/>
        <v>23.2</v>
      </c>
      <c r="Y216" s="36">
        <f>IFERROR(IF(X216=0,"",ROUNDUP(X216/H216,0)*0.02175),"")</f>
        <v>4.3499999999999997E-2</v>
      </c>
      <c r="Z216" s="56"/>
      <c r="AA216" s="57"/>
      <c r="AE216" s="64"/>
      <c r="BB216" s="189" t="s">
        <v>1</v>
      </c>
      <c r="BL216" s="64">
        <f t="shared" si="40"/>
        <v>19.786206896551725</v>
      </c>
      <c r="BM216" s="64">
        <f t="shared" si="41"/>
        <v>24.159999999999997</v>
      </c>
      <c r="BN216" s="64">
        <f t="shared" si="42"/>
        <v>2.9248768472906403E-2</v>
      </c>
      <c r="BO216" s="64">
        <f t="shared" si="43"/>
        <v>3.5714285714285712E-2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84">
        <v>4680115884250</v>
      </c>
      <c r="E217" s="385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8" t="s">
        <v>352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84">
        <v>4680115884281</v>
      </c>
      <c r="E218" s="385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84">
        <v>4680115884199</v>
      </c>
      <c r="E219" s="385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84">
        <v>4680115884267</v>
      </c>
      <c r="E220" s="385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7"/>
      <c r="Q220" s="387"/>
      <c r="R220" s="387"/>
      <c r="S220" s="385"/>
      <c r="T220" s="34"/>
      <c r="U220" s="34"/>
      <c r="V220" s="35" t="s">
        <v>66</v>
      </c>
      <c r="W220" s="380">
        <v>38</v>
      </c>
      <c r="X220" s="381">
        <f t="shared" si="39"/>
        <v>40</v>
      </c>
      <c r="Y220" s="36">
        <f>IFERROR(IF(X220=0,"",ROUNDUP(X220/H220,0)*0.00937),"")</f>
        <v>9.3700000000000006E-2</v>
      </c>
      <c r="Z220" s="56"/>
      <c r="AA220" s="57"/>
      <c r="AE220" s="64"/>
      <c r="BB220" s="193" t="s">
        <v>1</v>
      </c>
      <c r="BL220" s="64">
        <f t="shared" si="40"/>
        <v>40.28</v>
      </c>
      <c r="BM220" s="64">
        <f t="shared" si="41"/>
        <v>42.400000000000006</v>
      </c>
      <c r="BN220" s="64">
        <f t="shared" si="42"/>
        <v>7.9166666666666663E-2</v>
      </c>
      <c r="BO220" s="64">
        <f t="shared" si="43"/>
        <v>8.3333333333333329E-2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84">
        <v>4680115882973</v>
      </c>
      <c r="E221" s="385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7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7"/>
      <c r="Q221" s="387"/>
      <c r="R221" s="387"/>
      <c r="S221" s="385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0"/>
      <c r="B222" s="389"/>
      <c r="C222" s="389"/>
      <c r="D222" s="389"/>
      <c r="E222" s="389"/>
      <c r="F222" s="389"/>
      <c r="G222" s="389"/>
      <c r="H222" s="389"/>
      <c r="I222" s="389"/>
      <c r="J222" s="389"/>
      <c r="K222" s="389"/>
      <c r="L222" s="389"/>
      <c r="M222" s="389"/>
      <c r="N222" s="391"/>
      <c r="O222" s="414" t="s">
        <v>70</v>
      </c>
      <c r="P222" s="415"/>
      <c r="Q222" s="415"/>
      <c r="R222" s="415"/>
      <c r="S222" s="415"/>
      <c r="T222" s="415"/>
      <c r="U222" s="41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11.137931034482758</v>
      </c>
      <c r="X222" s="382">
        <f>IFERROR(X213/H213,"0")+IFERROR(X214/H214,"0")+IFERROR(X215/H215,"0")+IFERROR(X216/H216,"0")+IFERROR(X217/H217,"0")+IFERROR(X218/H218,"0")+IFERROR(X219/H219,"0")+IFERROR(X220/H220,"0")+IFERROR(X221/H221,"0")</f>
        <v>12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0.13719999999999999</v>
      </c>
      <c r="Z222" s="383"/>
      <c r="AA222" s="383"/>
    </row>
    <row r="223" spans="1:67" x14ac:dyDescent="0.2">
      <c r="A223" s="389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1"/>
      <c r="O223" s="414" t="s">
        <v>70</v>
      </c>
      <c r="P223" s="415"/>
      <c r="Q223" s="415"/>
      <c r="R223" s="415"/>
      <c r="S223" s="415"/>
      <c r="T223" s="415"/>
      <c r="U223" s="416"/>
      <c r="V223" s="37" t="s">
        <v>66</v>
      </c>
      <c r="W223" s="382">
        <f>IFERROR(SUM(W213:W221),"0")</f>
        <v>57</v>
      </c>
      <c r="X223" s="382">
        <f>IFERROR(SUM(X213:X221),"0")</f>
        <v>63.2</v>
      </c>
      <c r="Y223" s="37"/>
      <c r="Z223" s="383"/>
      <c r="AA223" s="383"/>
    </row>
    <row r="224" spans="1:67" ht="14.25" customHeight="1" x14ac:dyDescent="0.25">
      <c r="A224" s="388" t="s">
        <v>61</v>
      </c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  <c r="X224" s="389"/>
      <c r="Y224" s="389"/>
      <c r="Z224" s="376"/>
      <c r="AA224" s="376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84">
        <v>4607091389845</v>
      </c>
      <c r="E225" s="385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7"/>
      <c r="Q225" s="387"/>
      <c r="R225" s="387"/>
      <c r="S225" s="385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84">
        <v>4680115882881</v>
      </c>
      <c r="E226" s="385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0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7"/>
      <c r="Q226" s="387"/>
      <c r="R226" s="387"/>
      <c r="S226" s="385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0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91"/>
      <c r="O227" s="414" t="s">
        <v>70</v>
      </c>
      <c r="P227" s="415"/>
      <c r="Q227" s="415"/>
      <c r="R227" s="415"/>
      <c r="S227" s="415"/>
      <c r="T227" s="415"/>
      <c r="U227" s="41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1"/>
      <c r="O228" s="414" t="s">
        <v>70</v>
      </c>
      <c r="P228" s="415"/>
      <c r="Q228" s="415"/>
      <c r="R228" s="415"/>
      <c r="S228" s="415"/>
      <c r="T228" s="415"/>
      <c r="U228" s="41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customHeight="1" x14ac:dyDescent="0.25">
      <c r="A229" s="395" t="s">
        <v>365</v>
      </c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89"/>
      <c r="O229" s="389"/>
      <c r="P229" s="389"/>
      <c r="Q229" s="389"/>
      <c r="R229" s="389"/>
      <c r="S229" s="389"/>
      <c r="T229" s="389"/>
      <c r="U229" s="389"/>
      <c r="V229" s="389"/>
      <c r="W229" s="389"/>
      <c r="X229" s="389"/>
      <c r="Y229" s="389"/>
      <c r="Z229" s="375"/>
      <c r="AA229" s="375"/>
    </row>
    <row r="230" spans="1:67" ht="14.25" customHeight="1" x14ac:dyDescent="0.25">
      <c r="A230" s="388" t="s">
        <v>113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6"/>
      <c r="AA230" s="376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84">
        <v>4680115884137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84">
        <v>4680115884137</v>
      </c>
      <c r="E232" s="385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38" t="s">
        <v>369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84">
        <v>4680115884236</v>
      </c>
      <c r="E233" s="385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84">
        <v>4680115884175</v>
      </c>
      <c r="E234" s="385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84">
        <v>4680115884144</v>
      </c>
      <c r="E235" s="385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7"/>
      <c r="Q235" s="387"/>
      <c r="R235" s="387"/>
      <c r="S235" s="385"/>
      <c r="T235" s="34"/>
      <c r="U235" s="34"/>
      <c r="V235" s="35" t="s">
        <v>66</v>
      </c>
      <c r="W235" s="380">
        <v>20</v>
      </c>
      <c r="X235" s="381">
        <f t="shared" si="44"/>
        <v>20</v>
      </c>
      <c r="Y235" s="36">
        <f>IFERROR(IF(X235=0,"",ROUNDUP(X235/H235,0)*0.00937),"")</f>
        <v>4.6850000000000003E-2</v>
      </c>
      <c r="Z235" s="56"/>
      <c r="AA235" s="57"/>
      <c r="AE235" s="64"/>
      <c r="BB235" s="201" t="s">
        <v>1</v>
      </c>
      <c r="BL235" s="64">
        <f t="shared" si="45"/>
        <v>21.200000000000003</v>
      </c>
      <c r="BM235" s="64">
        <f t="shared" si="46"/>
        <v>21.200000000000003</v>
      </c>
      <c r="BN235" s="64">
        <f t="shared" si="47"/>
        <v>4.1666666666666664E-2</v>
      </c>
      <c r="BO235" s="64">
        <f t="shared" si="48"/>
        <v>4.1666666666666664E-2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84">
        <v>4680115885288</v>
      </c>
      <c r="E236" s="385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">
        <v>378</v>
      </c>
      <c r="P236" s="387"/>
      <c r="Q236" s="387"/>
      <c r="R236" s="387"/>
      <c r="S236" s="385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84">
        <v>4680115884182</v>
      </c>
      <c r="E237" s="385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7"/>
      <c r="Q237" s="387"/>
      <c r="R237" s="387"/>
      <c r="S237" s="385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84">
        <v>4680115884205</v>
      </c>
      <c r="E238" s="385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7"/>
      <c r="Q238" s="387"/>
      <c r="R238" s="387"/>
      <c r="S238" s="385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0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  <c r="N239" s="391"/>
      <c r="O239" s="414" t="s">
        <v>70</v>
      </c>
      <c r="P239" s="415"/>
      <c r="Q239" s="415"/>
      <c r="R239" s="415"/>
      <c r="S239" s="415"/>
      <c r="T239" s="415"/>
      <c r="U239" s="41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5</v>
      </c>
      <c r="X239" s="382">
        <f>IFERROR(X231/H231,"0")+IFERROR(X232/H232,"0")+IFERROR(X233/H233,"0")+IFERROR(X234/H234,"0")+IFERROR(X235/H235,"0")+IFERROR(X236/H236,"0")+IFERROR(X237/H237,"0")+IFERROR(X238/H238,"0")</f>
        <v>5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4.6850000000000003E-2</v>
      </c>
      <c r="Z239" s="383"/>
      <c r="AA239" s="383"/>
    </row>
    <row r="240" spans="1:67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1"/>
      <c r="O240" s="414" t="s">
        <v>70</v>
      </c>
      <c r="P240" s="415"/>
      <c r="Q240" s="415"/>
      <c r="R240" s="415"/>
      <c r="S240" s="415"/>
      <c r="T240" s="415"/>
      <c r="U240" s="416"/>
      <c r="V240" s="37" t="s">
        <v>66</v>
      </c>
      <c r="W240" s="382">
        <f>IFERROR(SUM(W231:W238),"0")</f>
        <v>20</v>
      </c>
      <c r="X240" s="382">
        <f>IFERROR(SUM(X231:X238),"0")</f>
        <v>20</v>
      </c>
      <c r="Y240" s="37"/>
      <c r="Z240" s="383"/>
      <c r="AA240" s="383"/>
    </row>
    <row r="241" spans="1:67" ht="16.5" customHeight="1" x14ac:dyDescent="0.25">
      <c r="A241" s="395" t="s">
        <v>383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75"/>
      <c r="AA241" s="375"/>
    </row>
    <row r="242" spans="1:67" ht="14.25" customHeight="1" x14ac:dyDescent="0.25">
      <c r="A242" s="388" t="s">
        <v>113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6"/>
      <c r="AA242" s="376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84">
        <v>4680115885806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06" t="s">
        <v>386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84">
        <v>4680115885820</v>
      </c>
      <c r="E244" s="385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4" t="s">
        <v>390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84">
        <v>4680115885844</v>
      </c>
      <c r="E245" s="385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9" t="s">
        <v>393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84">
        <v>4680115885837</v>
      </c>
      <c r="E246" s="385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693" t="s">
        <v>396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84">
        <v>4680115885851</v>
      </c>
      <c r="E247" s="385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32" t="s">
        <v>399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390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1"/>
      <c r="O248" s="414" t="s">
        <v>70</v>
      </c>
      <c r="P248" s="415"/>
      <c r="Q248" s="415"/>
      <c r="R248" s="415"/>
      <c r="S248" s="415"/>
      <c r="T248" s="415"/>
      <c r="U248" s="41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1"/>
      <c r="O249" s="414" t="s">
        <v>70</v>
      </c>
      <c r="P249" s="415"/>
      <c r="Q249" s="415"/>
      <c r="R249" s="415"/>
      <c r="S249" s="415"/>
      <c r="T249" s="415"/>
      <c r="U249" s="41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395" t="s">
        <v>400</v>
      </c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89"/>
      <c r="O250" s="389"/>
      <c r="P250" s="389"/>
      <c r="Q250" s="389"/>
      <c r="R250" s="389"/>
      <c r="S250" s="389"/>
      <c r="T250" s="389"/>
      <c r="U250" s="389"/>
      <c r="V250" s="389"/>
      <c r="W250" s="389"/>
      <c r="X250" s="389"/>
      <c r="Y250" s="389"/>
      <c r="Z250" s="375"/>
      <c r="AA250" s="375"/>
    </row>
    <row r="251" spans="1:67" ht="14.25" customHeight="1" x14ac:dyDescent="0.25">
      <c r="A251" s="388" t="s">
        <v>113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6"/>
      <c r="AA251" s="376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84">
        <v>4680115885608</v>
      </c>
      <c r="E252" s="385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6" t="s">
        <v>403</v>
      </c>
      <c r="P252" s="387"/>
      <c r="Q252" s="387"/>
      <c r="R252" s="387"/>
      <c r="S252" s="385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84">
        <v>4680115885622</v>
      </c>
      <c r="E253" s="385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83" t="s">
        <v>406</v>
      </c>
      <c r="P253" s="387"/>
      <c r="Q253" s="387"/>
      <c r="R253" s="387"/>
      <c r="S253" s="385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84">
        <v>4680115885554</v>
      </c>
      <c r="E254" s="385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97" t="s">
        <v>409</v>
      </c>
      <c r="P254" s="387"/>
      <c r="Q254" s="387"/>
      <c r="R254" s="387"/>
      <c r="S254" s="385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84">
        <v>4680115885615</v>
      </c>
      <c r="E255" s="385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4" t="s">
        <v>412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84">
        <v>4680115885646</v>
      </c>
      <c r="E256" s="385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04" t="s">
        <v>415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84">
        <v>4607091387308</v>
      </c>
      <c r="E257" s="385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84">
        <v>4607091387339</v>
      </c>
      <c r="E258" s="385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84">
        <v>4680115881938</v>
      </c>
      <c r="E259" s="385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7"/>
      <c r="Q259" s="387"/>
      <c r="R259" s="387"/>
      <c r="S259" s="385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84">
        <v>4607091387346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7"/>
      <c r="Q260" s="387"/>
      <c r="R260" s="387"/>
      <c r="S260" s="385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390"/>
      <c r="B261" s="389"/>
      <c r="C261" s="389"/>
      <c r="D261" s="389"/>
      <c r="E261" s="389"/>
      <c r="F261" s="389"/>
      <c r="G261" s="389"/>
      <c r="H261" s="389"/>
      <c r="I261" s="389"/>
      <c r="J261" s="389"/>
      <c r="K261" s="389"/>
      <c r="L261" s="389"/>
      <c r="M261" s="389"/>
      <c r="N261" s="391"/>
      <c r="O261" s="414" t="s">
        <v>70</v>
      </c>
      <c r="P261" s="415"/>
      <c r="Q261" s="415"/>
      <c r="R261" s="415"/>
      <c r="S261" s="415"/>
      <c r="T261" s="415"/>
      <c r="U261" s="41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89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1"/>
      <c r="O262" s="414" t="s">
        <v>70</v>
      </c>
      <c r="P262" s="415"/>
      <c r="Q262" s="415"/>
      <c r="R262" s="415"/>
      <c r="S262" s="415"/>
      <c r="T262" s="415"/>
      <c r="U262" s="41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388" t="s">
        <v>61</v>
      </c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389"/>
      <c r="P263" s="389"/>
      <c r="Q263" s="389"/>
      <c r="R263" s="389"/>
      <c r="S263" s="389"/>
      <c r="T263" s="389"/>
      <c r="U263" s="389"/>
      <c r="V263" s="389"/>
      <c r="W263" s="389"/>
      <c r="X263" s="389"/>
      <c r="Y263" s="389"/>
      <c r="Z263" s="376"/>
      <c r="AA263" s="376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84">
        <v>4607091387193</v>
      </c>
      <c r="E264" s="385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84">
        <v>4607091387230</v>
      </c>
      <c r="E265" s="385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84">
        <v>4607091387285</v>
      </c>
      <c r="E266" s="385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0"/>
      <c r="B267" s="389"/>
      <c r="C267" s="389"/>
      <c r="D267" s="389"/>
      <c r="E267" s="389"/>
      <c r="F267" s="389"/>
      <c r="G267" s="389"/>
      <c r="H267" s="389"/>
      <c r="I267" s="389"/>
      <c r="J267" s="389"/>
      <c r="K267" s="389"/>
      <c r="L267" s="389"/>
      <c r="M267" s="389"/>
      <c r="N267" s="391"/>
      <c r="O267" s="414" t="s">
        <v>70</v>
      </c>
      <c r="P267" s="415"/>
      <c r="Q267" s="415"/>
      <c r="R267" s="415"/>
      <c r="S267" s="415"/>
      <c r="T267" s="415"/>
      <c r="U267" s="416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1"/>
      <c r="O268" s="414" t="s">
        <v>70</v>
      </c>
      <c r="P268" s="415"/>
      <c r="Q268" s="415"/>
      <c r="R268" s="415"/>
      <c r="S268" s="415"/>
      <c r="T268" s="415"/>
      <c r="U268" s="416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customHeight="1" x14ac:dyDescent="0.25">
      <c r="A269" s="388" t="s">
        <v>72</v>
      </c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389"/>
      <c r="P269" s="389"/>
      <c r="Q269" s="389"/>
      <c r="R269" s="389"/>
      <c r="S269" s="389"/>
      <c r="T269" s="389"/>
      <c r="U269" s="389"/>
      <c r="V269" s="389"/>
      <c r="W269" s="389"/>
      <c r="X269" s="389"/>
      <c r="Y269" s="389"/>
      <c r="Z269" s="376"/>
      <c r="AA269" s="376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84">
        <v>4607091387766</v>
      </c>
      <c r="E270" s="385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84">
        <v>4607091387957</v>
      </c>
      <c r="E271" s="385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7"/>
      <c r="Q271" s="387"/>
      <c r="R271" s="387"/>
      <c r="S271" s="385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84">
        <v>4607091387964</v>
      </c>
      <c r="E272" s="385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7"/>
      <c r="Q272" s="387"/>
      <c r="R272" s="387"/>
      <c r="S272" s="385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84">
        <v>4680115884618</v>
      </c>
      <c r="E273" s="385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4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7"/>
      <c r="Q273" s="387"/>
      <c r="R273" s="387"/>
      <c r="S273" s="385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84">
        <v>4680115884588</v>
      </c>
      <c r="E274" s="385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84">
        <v>4607091387537</v>
      </c>
      <c r="E275" s="385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84">
        <v>4607091387513</v>
      </c>
      <c r="E276" s="385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x14ac:dyDescent="0.2">
      <c r="A277" s="390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1"/>
      <c r="O277" s="414" t="s">
        <v>70</v>
      </c>
      <c r="P277" s="415"/>
      <c r="Q277" s="415"/>
      <c r="R277" s="415"/>
      <c r="S277" s="415"/>
      <c r="T277" s="415"/>
      <c r="U277" s="41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1"/>
      <c r="O278" s="414" t="s">
        <v>70</v>
      </c>
      <c r="P278" s="415"/>
      <c r="Q278" s="415"/>
      <c r="R278" s="415"/>
      <c r="S278" s="415"/>
      <c r="T278" s="415"/>
      <c r="U278" s="41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customHeight="1" x14ac:dyDescent="0.25">
      <c r="A279" s="388" t="s">
        <v>213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76"/>
      <c r="AA279" s="376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84">
        <v>4607091380880</v>
      </c>
      <c r="E280" s="385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7" t="s">
        <v>446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230</v>
      </c>
      <c r="X280" s="381">
        <f>IFERROR(IF(W280="",0,CEILING((W280/$H280),1)*$H280),"")</f>
        <v>235.20000000000002</v>
      </c>
      <c r="Y280" s="36">
        <f>IFERROR(IF(X280=0,"",ROUNDUP(X280/H280,0)*0.02175),"")</f>
        <v>0.60899999999999999</v>
      </c>
      <c r="Z280" s="56"/>
      <c r="AA280" s="57"/>
      <c r="AE280" s="64"/>
      <c r="BB280" s="229" t="s">
        <v>1</v>
      </c>
      <c r="BL280" s="64">
        <f>IFERROR(W280*I280/H280,"0")</f>
        <v>245.44285714285715</v>
      </c>
      <c r="BM280" s="64">
        <f>IFERROR(X280*I280/H280,"0")</f>
        <v>250.99200000000002</v>
      </c>
      <c r="BN280" s="64">
        <f>IFERROR(1/J280*(W280/H280),"0")</f>
        <v>0.48894557823129248</v>
      </c>
      <c r="BO280" s="64">
        <f>IFERROR(1/J280*(X280/H280),"0")</f>
        <v>0.5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84">
        <v>4607091384482</v>
      </c>
      <c r="E281" s="385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109</v>
      </c>
      <c r="X281" s="381">
        <f>IFERROR(IF(W281="",0,CEILING((W281/$H281),1)*$H281),"")</f>
        <v>109.2</v>
      </c>
      <c r="Y281" s="36">
        <f>IFERROR(IF(X281=0,"",ROUNDUP(X281/H281,0)*0.02175),"")</f>
        <v>0.30449999999999999</v>
      </c>
      <c r="Z281" s="56"/>
      <c r="AA281" s="57"/>
      <c r="AE281" s="64"/>
      <c r="BB281" s="230" t="s">
        <v>1</v>
      </c>
      <c r="BL281" s="64">
        <f>IFERROR(W281*I281/H281,"0")</f>
        <v>116.88153846153847</v>
      </c>
      <c r="BM281" s="64">
        <f>IFERROR(X281*I281/H281,"0")</f>
        <v>117.09600000000002</v>
      </c>
      <c r="BN281" s="64">
        <f>IFERROR(1/J281*(W281/H281),"0")</f>
        <v>0.24954212454212454</v>
      </c>
      <c r="BO281" s="64">
        <f>IFERROR(1/J281*(X281/H281),"0")</f>
        <v>0.25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84">
        <v>4607091380897</v>
      </c>
      <c r="E282" s="385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0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1"/>
      <c r="O283" s="414" t="s">
        <v>70</v>
      </c>
      <c r="P283" s="415"/>
      <c r="Q283" s="415"/>
      <c r="R283" s="415"/>
      <c r="S283" s="415"/>
      <c r="T283" s="415"/>
      <c r="U283" s="416"/>
      <c r="V283" s="37" t="s">
        <v>71</v>
      </c>
      <c r="W283" s="382">
        <f>IFERROR(W280/H280,"0")+IFERROR(W281/H281,"0")+IFERROR(W282/H282,"0")</f>
        <v>41.355311355311358</v>
      </c>
      <c r="X283" s="382">
        <f>IFERROR(X280/H280,"0")+IFERROR(X281/H281,"0")+IFERROR(X282/H282,"0")</f>
        <v>42</v>
      </c>
      <c r="Y283" s="382">
        <f>IFERROR(IF(Y280="",0,Y280),"0")+IFERROR(IF(Y281="",0,Y281),"0")+IFERROR(IF(Y282="",0,Y282),"0")</f>
        <v>0.91349999999999998</v>
      </c>
      <c r="Z283" s="383"/>
      <c r="AA283" s="383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1"/>
      <c r="O284" s="414" t="s">
        <v>70</v>
      </c>
      <c r="P284" s="415"/>
      <c r="Q284" s="415"/>
      <c r="R284" s="415"/>
      <c r="S284" s="415"/>
      <c r="T284" s="415"/>
      <c r="U284" s="416"/>
      <c r="V284" s="37" t="s">
        <v>66</v>
      </c>
      <c r="W284" s="382">
        <f>IFERROR(SUM(W280:W282),"0")</f>
        <v>339</v>
      </c>
      <c r="X284" s="382">
        <f>IFERROR(SUM(X280:X282),"0")</f>
        <v>344.40000000000003</v>
      </c>
      <c r="Y284" s="37"/>
      <c r="Z284" s="383"/>
      <c r="AA284" s="383"/>
    </row>
    <row r="285" spans="1:67" ht="14.25" customHeight="1" x14ac:dyDescent="0.25">
      <c r="A285" s="388" t="s">
        <v>91</v>
      </c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389"/>
      <c r="P285" s="389"/>
      <c r="Q285" s="389"/>
      <c r="R285" s="389"/>
      <c r="S285" s="389"/>
      <c r="T285" s="389"/>
      <c r="U285" s="389"/>
      <c r="V285" s="389"/>
      <c r="W285" s="389"/>
      <c r="X285" s="389"/>
      <c r="Y285" s="389"/>
      <c r="Z285" s="376"/>
      <c r="AA285" s="376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84">
        <v>4607091388374</v>
      </c>
      <c r="E286" s="385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72" t="s">
        <v>453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84">
        <v>4607091388381</v>
      </c>
      <c r="E287" s="385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8" t="s">
        <v>456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84">
        <v>4607091388404</v>
      </c>
      <c r="E288" s="385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12</v>
      </c>
      <c r="X288" s="381">
        <f>IFERROR(IF(W288="",0,CEILING((W288/$H288),1)*$H288),"")</f>
        <v>12.75</v>
      </c>
      <c r="Y288" s="36">
        <f>IFERROR(IF(X288=0,"",ROUNDUP(X288/H288,0)*0.00753),"")</f>
        <v>3.7650000000000003E-2</v>
      </c>
      <c r="Z288" s="56"/>
      <c r="AA288" s="57"/>
      <c r="AE288" s="64"/>
      <c r="BB288" s="234" t="s">
        <v>1</v>
      </c>
      <c r="BL288" s="64">
        <f>IFERROR(W288*I288/H288,"0")</f>
        <v>13.647058823529411</v>
      </c>
      <c r="BM288" s="64">
        <f>IFERROR(X288*I288/H288,"0")</f>
        <v>14.500000000000002</v>
      </c>
      <c r="BN288" s="64">
        <f>IFERROR(1/J288*(W288/H288),"0")</f>
        <v>3.0165912518853696E-2</v>
      </c>
      <c r="BO288" s="64">
        <f>IFERROR(1/J288*(X288/H288),"0")</f>
        <v>3.2051282051282048E-2</v>
      </c>
    </row>
    <row r="289" spans="1:67" x14ac:dyDescent="0.2">
      <c r="A289" s="390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1"/>
      <c r="O289" s="414" t="s">
        <v>70</v>
      </c>
      <c r="P289" s="415"/>
      <c r="Q289" s="415"/>
      <c r="R289" s="415"/>
      <c r="S289" s="415"/>
      <c r="T289" s="415"/>
      <c r="U289" s="416"/>
      <c r="V289" s="37" t="s">
        <v>71</v>
      </c>
      <c r="W289" s="382">
        <f>IFERROR(W286/H286,"0")+IFERROR(W287/H287,"0")+IFERROR(W288/H288,"0")</f>
        <v>4.7058823529411766</v>
      </c>
      <c r="X289" s="382">
        <f>IFERROR(X286/H286,"0")+IFERROR(X287/H287,"0")+IFERROR(X288/H288,"0")</f>
        <v>5</v>
      </c>
      <c r="Y289" s="382">
        <f>IFERROR(IF(Y286="",0,Y286),"0")+IFERROR(IF(Y287="",0,Y287),"0")+IFERROR(IF(Y288="",0,Y288),"0")</f>
        <v>3.7650000000000003E-2</v>
      </c>
      <c r="Z289" s="383"/>
      <c r="AA289" s="383"/>
    </row>
    <row r="290" spans="1:67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1"/>
      <c r="O290" s="414" t="s">
        <v>70</v>
      </c>
      <c r="P290" s="415"/>
      <c r="Q290" s="415"/>
      <c r="R290" s="415"/>
      <c r="S290" s="415"/>
      <c r="T290" s="415"/>
      <c r="U290" s="416"/>
      <c r="V290" s="37" t="s">
        <v>66</v>
      </c>
      <c r="W290" s="382">
        <f>IFERROR(SUM(W286:W288),"0")</f>
        <v>12</v>
      </c>
      <c r="X290" s="382">
        <f>IFERROR(SUM(X286:X288),"0")</f>
        <v>12.75</v>
      </c>
      <c r="Y290" s="37"/>
      <c r="Z290" s="383"/>
      <c r="AA290" s="383"/>
    </row>
    <row r="291" spans="1:67" ht="14.25" customHeight="1" x14ac:dyDescent="0.25">
      <c r="A291" s="388" t="s">
        <v>459</v>
      </c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389"/>
      <c r="P291" s="389"/>
      <c r="Q291" s="389"/>
      <c r="R291" s="389"/>
      <c r="S291" s="389"/>
      <c r="T291" s="389"/>
      <c r="U291" s="389"/>
      <c r="V291" s="389"/>
      <c r="W291" s="389"/>
      <c r="X291" s="389"/>
      <c r="Y291" s="389"/>
      <c r="Z291" s="376"/>
      <c r="AA291" s="376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84">
        <v>4680115881808</v>
      </c>
      <c r="E292" s="385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7"/>
      <c r="Q292" s="387"/>
      <c r="R292" s="387"/>
      <c r="S292" s="385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84">
        <v>4680115881822</v>
      </c>
      <c r="E293" s="385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84">
        <v>4680115880016</v>
      </c>
      <c r="E294" s="385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x14ac:dyDescent="0.2">
      <c r="A295" s="390"/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91"/>
      <c r="O295" s="414" t="s">
        <v>70</v>
      </c>
      <c r="P295" s="415"/>
      <c r="Q295" s="415"/>
      <c r="R295" s="415"/>
      <c r="S295" s="415"/>
      <c r="T295" s="415"/>
      <c r="U295" s="41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x14ac:dyDescent="0.2">
      <c r="A296" s="389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1"/>
      <c r="O296" s="414" t="s">
        <v>70</v>
      </c>
      <c r="P296" s="415"/>
      <c r="Q296" s="415"/>
      <c r="R296" s="415"/>
      <c r="S296" s="415"/>
      <c r="T296" s="415"/>
      <c r="U296" s="41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customHeight="1" x14ac:dyDescent="0.25">
      <c r="A297" s="395" t="s">
        <v>468</v>
      </c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389"/>
      <c r="P297" s="389"/>
      <c r="Q297" s="389"/>
      <c r="R297" s="389"/>
      <c r="S297" s="389"/>
      <c r="T297" s="389"/>
      <c r="U297" s="389"/>
      <c r="V297" s="389"/>
      <c r="W297" s="389"/>
      <c r="X297" s="389"/>
      <c r="Y297" s="389"/>
      <c r="Z297" s="375"/>
      <c r="AA297" s="375"/>
    </row>
    <row r="298" spans="1:67" ht="14.25" customHeight="1" x14ac:dyDescent="0.25">
      <c r="A298" s="388" t="s">
        <v>113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6"/>
      <c r="AA298" s="376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84">
        <v>4607091387438</v>
      </c>
      <c r="E299" s="385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x14ac:dyDescent="0.2">
      <c r="A300" s="390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1"/>
      <c r="O300" s="414" t="s">
        <v>70</v>
      </c>
      <c r="P300" s="415"/>
      <c r="Q300" s="415"/>
      <c r="R300" s="415"/>
      <c r="S300" s="415"/>
      <c r="T300" s="415"/>
      <c r="U300" s="41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1"/>
      <c r="O301" s="414" t="s">
        <v>70</v>
      </c>
      <c r="P301" s="415"/>
      <c r="Q301" s="415"/>
      <c r="R301" s="415"/>
      <c r="S301" s="415"/>
      <c r="T301" s="415"/>
      <c r="U301" s="41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customHeight="1" x14ac:dyDescent="0.25">
      <c r="A302" s="388" t="s">
        <v>61</v>
      </c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389"/>
      <c r="P302" s="389"/>
      <c r="Q302" s="389"/>
      <c r="R302" s="389"/>
      <c r="S302" s="389"/>
      <c r="T302" s="389"/>
      <c r="U302" s="389"/>
      <c r="V302" s="389"/>
      <c r="W302" s="389"/>
      <c r="X302" s="389"/>
      <c r="Y302" s="389"/>
      <c r="Z302" s="376"/>
      <c r="AA302" s="376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0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91"/>
      <c r="O304" s="414" t="s">
        <v>70</v>
      </c>
      <c r="P304" s="415"/>
      <c r="Q304" s="415"/>
      <c r="R304" s="415"/>
      <c r="S304" s="415"/>
      <c r="T304" s="415"/>
      <c r="U304" s="41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1"/>
      <c r="O305" s="414" t="s">
        <v>70</v>
      </c>
      <c r="P305" s="415"/>
      <c r="Q305" s="415"/>
      <c r="R305" s="415"/>
      <c r="S305" s="415"/>
      <c r="T305" s="415"/>
      <c r="U305" s="41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395" t="s">
        <v>473</v>
      </c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375"/>
      <c r="AA306" s="375"/>
    </row>
    <row r="307" spans="1:67" ht="14.25" customHeight="1" x14ac:dyDescent="0.25">
      <c r="A307" s="388" t="s">
        <v>61</v>
      </c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389"/>
      <c r="P307" s="389"/>
      <c r="Q307" s="389"/>
      <c r="R307" s="389"/>
      <c r="S307" s="389"/>
      <c r="T307" s="389"/>
      <c r="U307" s="389"/>
      <c r="V307" s="389"/>
      <c r="W307" s="389"/>
      <c r="X307" s="389"/>
      <c r="Y307" s="389"/>
      <c r="Z307" s="376"/>
      <c r="AA307" s="376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84">
        <v>4607091383836</v>
      </c>
      <c r="E308" s="385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7"/>
      <c r="Q308" s="387"/>
      <c r="R308" s="387"/>
      <c r="S308" s="385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0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91"/>
      <c r="O309" s="414" t="s">
        <v>70</v>
      </c>
      <c r="P309" s="415"/>
      <c r="Q309" s="415"/>
      <c r="R309" s="415"/>
      <c r="S309" s="415"/>
      <c r="T309" s="415"/>
      <c r="U309" s="416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1"/>
      <c r="O310" s="414" t="s">
        <v>70</v>
      </c>
      <c r="P310" s="415"/>
      <c r="Q310" s="415"/>
      <c r="R310" s="415"/>
      <c r="S310" s="415"/>
      <c r="T310" s="415"/>
      <c r="U310" s="416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customHeight="1" x14ac:dyDescent="0.25">
      <c r="A311" s="388" t="s">
        <v>72</v>
      </c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89"/>
      <c r="O311" s="389"/>
      <c r="P311" s="389"/>
      <c r="Q311" s="389"/>
      <c r="R311" s="389"/>
      <c r="S311" s="389"/>
      <c r="T311" s="389"/>
      <c r="U311" s="389"/>
      <c r="V311" s="389"/>
      <c r="W311" s="389"/>
      <c r="X311" s="389"/>
      <c r="Y311" s="389"/>
      <c r="Z311" s="376"/>
      <c r="AA311" s="376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84">
        <v>4607091387919</v>
      </c>
      <c r="E312" s="385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7"/>
      <c r="Q312" s="387"/>
      <c r="R312" s="387"/>
      <c r="S312" s="385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84">
        <v>4680115883604</v>
      </c>
      <c r="E313" s="385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84">
        <v>4680115883567</v>
      </c>
      <c r="E314" s="385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390"/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91"/>
      <c r="O315" s="414" t="s">
        <v>70</v>
      </c>
      <c r="P315" s="415"/>
      <c r="Q315" s="415"/>
      <c r="R315" s="415"/>
      <c r="S315" s="415"/>
      <c r="T315" s="415"/>
      <c r="U315" s="41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1"/>
      <c r="O316" s="414" t="s">
        <v>70</v>
      </c>
      <c r="P316" s="415"/>
      <c r="Q316" s="415"/>
      <c r="R316" s="415"/>
      <c r="S316" s="415"/>
      <c r="T316" s="415"/>
      <c r="U316" s="41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customHeight="1" x14ac:dyDescent="0.25">
      <c r="A317" s="388" t="s">
        <v>91</v>
      </c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389"/>
      <c r="P317" s="389"/>
      <c r="Q317" s="389"/>
      <c r="R317" s="389"/>
      <c r="S317" s="389"/>
      <c r="T317" s="389"/>
      <c r="U317" s="389"/>
      <c r="V317" s="389"/>
      <c r="W317" s="389"/>
      <c r="X317" s="389"/>
      <c r="Y317" s="389"/>
      <c r="Z317" s="376"/>
      <c r="AA317" s="376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84">
        <v>4607091383102</v>
      </c>
      <c r="E318" s="385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7"/>
      <c r="Q318" s="387"/>
      <c r="R318" s="387"/>
      <c r="S318" s="385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390"/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91"/>
      <c r="O319" s="414" t="s">
        <v>70</v>
      </c>
      <c r="P319" s="415"/>
      <c r="Q319" s="415"/>
      <c r="R319" s="415"/>
      <c r="S319" s="415"/>
      <c r="T319" s="415"/>
      <c r="U319" s="41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1"/>
      <c r="O320" s="414" t="s">
        <v>70</v>
      </c>
      <c r="P320" s="415"/>
      <c r="Q320" s="415"/>
      <c r="R320" s="415"/>
      <c r="S320" s="415"/>
      <c r="T320" s="415"/>
      <c r="U320" s="41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customHeight="1" x14ac:dyDescent="0.2">
      <c r="A321" s="451" t="s">
        <v>484</v>
      </c>
      <c r="B321" s="452"/>
      <c r="C321" s="452"/>
      <c r="D321" s="452"/>
      <c r="E321" s="452"/>
      <c r="F321" s="452"/>
      <c r="G321" s="452"/>
      <c r="H321" s="452"/>
      <c r="I321" s="452"/>
      <c r="J321" s="452"/>
      <c r="K321" s="452"/>
      <c r="L321" s="452"/>
      <c r="M321" s="452"/>
      <c r="N321" s="452"/>
      <c r="O321" s="452"/>
      <c r="P321" s="452"/>
      <c r="Q321" s="452"/>
      <c r="R321" s="452"/>
      <c r="S321" s="452"/>
      <c r="T321" s="452"/>
      <c r="U321" s="452"/>
      <c r="V321" s="452"/>
      <c r="W321" s="452"/>
      <c r="X321" s="452"/>
      <c r="Y321" s="452"/>
      <c r="Z321" s="48"/>
      <c r="AA321" s="48"/>
    </row>
    <row r="322" spans="1:67" ht="16.5" customHeight="1" x14ac:dyDescent="0.25">
      <c r="A322" s="395" t="s">
        <v>485</v>
      </c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89"/>
      <c r="O322" s="389"/>
      <c r="P322" s="389"/>
      <c r="Q322" s="389"/>
      <c r="R322" s="389"/>
      <c r="S322" s="389"/>
      <c r="T322" s="389"/>
      <c r="U322" s="389"/>
      <c r="V322" s="389"/>
      <c r="W322" s="389"/>
      <c r="X322" s="389"/>
      <c r="Y322" s="389"/>
      <c r="Z322" s="375"/>
      <c r="AA322" s="375"/>
    </row>
    <row r="323" spans="1:67" ht="14.25" customHeight="1" x14ac:dyDescent="0.25">
      <c r="A323" s="388" t="s">
        <v>113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389"/>
      <c r="Z323" s="376"/>
      <c r="AA323" s="376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84">
        <v>4680115884885</v>
      </c>
      <c r="E324" s="385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7"/>
      <c r="Q324" s="387"/>
      <c r="R324" s="387"/>
      <c r="S324" s="385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84">
        <v>4680115884892</v>
      </c>
      <c r="E325" s="385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1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7"/>
      <c r="Q325" s="387"/>
      <c r="R325" s="387"/>
      <c r="S325" s="385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84">
        <v>4680115884830</v>
      </c>
      <c r="E326" s="385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7"/>
      <c r="Q326" s="387"/>
      <c r="R326" s="387"/>
      <c r="S326" s="385"/>
      <c r="T326" s="34"/>
      <c r="U326" s="34"/>
      <c r="V326" s="35" t="s">
        <v>66</v>
      </c>
      <c r="W326" s="380">
        <v>1280</v>
      </c>
      <c r="X326" s="381">
        <f t="shared" si="59"/>
        <v>1290</v>
      </c>
      <c r="Y326" s="36">
        <f>IFERROR(IF(X326=0,"",ROUNDUP(X326/H326,0)*0.02175),"")</f>
        <v>1.8704999999999998</v>
      </c>
      <c r="Z326" s="56"/>
      <c r="AA326" s="57"/>
      <c r="AE326" s="64"/>
      <c r="BB326" s="247" t="s">
        <v>1</v>
      </c>
      <c r="BL326" s="64">
        <f t="shared" si="60"/>
        <v>1320.96</v>
      </c>
      <c r="BM326" s="64">
        <f t="shared" si="61"/>
        <v>1331.28</v>
      </c>
      <c r="BN326" s="64">
        <f t="shared" si="62"/>
        <v>1.7777777777777777</v>
      </c>
      <c r="BO326" s="64">
        <f t="shared" si="63"/>
        <v>1.7916666666666665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84">
        <v>4680115884830</v>
      </c>
      <c r="E327" s="385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7"/>
      <c r="Q327" s="387"/>
      <c r="R327" s="387"/>
      <c r="S327" s="385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84">
        <v>4680115884847</v>
      </c>
      <c r="E328" s="385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7"/>
      <c r="Q328" s="387"/>
      <c r="R328" s="387"/>
      <c r="S328" s="385"/>
      <c r="T328" s="34"/>
      <c r="U328" s="34"/>
      <c r="V328" s="35" t="s">
        <v>66</v>
      </c>
      <c r="W328" s="380">
        <v>1085</v>
      </c>
      <c r="X328" s="381">
        <f t="shared" si="59"/>
        <v>1095</v>
      </c>
      <c r="Y328" s="36">
        <f>IFERROR(IF(X328=0,"",ROUNDUP(X328/H328,0)*0.02175),"")</f>
        <v>1.58775</v>
      </c>
      <c r="Z328" s="56"/>
      <c r="AA328" s="57"/>
      <c r="AE328" s="64"/>
      <c r="BB328" s="249" t="s">
        <v>1</v>
      </c>
      <c r="BL328" s="64">
        <f t="shared" si="60"/>
        <v>1119.72</v>
      </c>
      <c r="BM328" s="64">
        <f t="shared" si="61"/>
        <v>1130.0400000000002</v>
      </c>
      <c r="BN328" s="64">
        <f t="shared" si="62"/>
        <v>1.5069444444444442</v>
      </c>
      <c r="BO328" s="64">
        <f t="shared" si="63"/>
        <v>1.5208333333333333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84">
        <v>4680115884847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84">
        <v>4680115884854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854</v>
      </c>
      <c r="X330" s="381">
        <f t="shared" si="59"/>
        <v>855</v>
      </c>
      <c r="Y330" s="36">
        <f>IFERROR(IF(X330=0,"",ROUNDUP(X330/H330,0)*0.02175),"")</f>
        <v>1.2397499999999999</v>
      </c>
      <c r="Z330" s="56"/>
      <c r="AA330" s="57"/>
      <c r="AE330" s="64"/>
      <c r="BB330" s="251" t="s">
        <v>1</v>
      </c>
      <c r="BL330" s="64">
        <f t="shared" si="60"/>
        <v>881.32799999999997</v>
      </c>
      <c r="BM330" s="64">
        <f t="shared" si="61"/>
        <v>882.36</v>
      </c>
      <c r="BN330" s="64">
        <f t="shared" si="62"/>
        <v>1.1861111111111109</v>
      </c>
      <c r="BO330" s="64">
        <f t="shared" si="63"/>
        <v>1.1875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84">
        <v>4680115884854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84">
        <v>4680115884908</v>
      </c>
      <c r="E332" s="385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84">
        <v>4680115884861</v>
      </c>
      <c r="E333" s="385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84">
        <v>4680115884922</v>
      </c>
      <c r="E334" s="385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84">
        <v>4680115882638</v>
      </c>
      <c r="E335" s="385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0"/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91"/>
      <c r="O336" s="414" t="s">
        <v>70</v>
      </c>
      <c r="P336" s="415"/>
      <c r="Q336" s="415"/>
      <c r="R336" s="415"/>
      <c r="S336" s="415"/>
      <c r="T336" s="415"/>
      <c r="U336" s="41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214.6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216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4.6979999999999995</v>
      </c>
      <c r="Z336" s="383"/>
      <c r="AA336" s="383"/>
    </row>
    <row r="337" spans="1:67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89"/>
      <c r="N337" s="391"/>
      <c r="O337" s="414" t="s">
        <v>70</v>
      </c>
      <c r="P337" s="415"/>
      <c r="Q337" s="415"/>
      <c r="R337" s="415"/>
      <c r="S337" s="415"/>
      <c r="T337" s="415"/>
      <c r="U337" s="416"/>
      <c r="V337" s="37" t="s">
        <v>66</v>
      </c>
      <c r="W337" s="382">
        <f>IFERROR(SUM(W324:W335),"0")</f>
        <v>3219</v>
      </c>
      <c r="X337" s="382">
        <f>IFERROR(SUM(X324:X335),"0")</f>
        <v>3240</v>
      </c>
      <c r="Y337" s="37"/>
      <c r="Z337" s="383"/>
      <c r="AA337" s="383"/>
    </row>
    <row r="338" spans="1:67" ht="14.25" customHeight="1" x14ac:dyDescent="0.25">
      <c r="A338" s="388" t="s">
        <v>105</v>
      </c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89"/>
      <c r="O338" s="389"/>
      <c r="P338" s="389"/>
      <c r="Q338" s="389"/>
      <c r="R338" s="389"/>
      <c r="S338" s="389"/>
      <c r="T338" s="389"/>
      <c r="U338" s="389"/>
      <c r="V338" s="389"/>
      <c r="W338" s="389"/>
      <c r="X338" s="389"/>
      <c r="Y338" s="389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84">
        <v>4607091383980</v>
      </c>
      <c r="E339" s="385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7"/>
      <c r="Q339" s="387"/>
      <c r="R339" s="387"/>
      <c r="S339" s="385"/>
      <c r="T339" s="34"/>
      <c r="U339" s="34"/>
      <c r="V339" s="35" t="s">
        <v>66</v>
      </c>
      <c r="W339" s="380">
        <v>354</v>
      </c>
      <c r="X339" s="381">
        <f>IFERROR(IF(W339="",0,CEILING((W339/$H339),1)*$H339),"")</f>
        <v>360</v>
      </c>
      <c r="Y339" s="36">
        <f>IFERROR(IF(X339=0,"",ROUNDUP(X339/H339,0)*0.02175),"")</f>
        <v>0.52200000000000002</v>
      </c>
      <c r="Z339" s="56"/>
      <c r="AA339" s="57"/>
      <c r="AE339" s="64"/>
      <c r="BB339" s="257" t="s">
        <v>1</v>
      </c>
      <c r="BL339" s="64">
        <f>IFERROR(W339*I339/H339,"0")</f>
        <v>365.32800000000003</v>
      </c>
      <c r="BM339" s="64">
        <f>IFERROR(X339*I339/H339,"0")</f>
        <v>371.52000000000004</v>
      </c>
      <c r="BN339" s="64">
        <f>IFERROR(1/J339*(W339/H339),"0")</f>
        <v>0.4916666666666667</v>
      </c>
      <c r="BO339" s="64">
        <f>IFERROR(1/J339*(X339/H339),"0")</f>
        <v>0.5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84">
        <v>4607091384178</v>
      </c>
      <c r="E340" s="385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7"/>
      <c r="Q340" s="387"/>
      <c r="R340" s="387"/>
      <c r="S340" s="385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0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91"/>
      <c r="O341" s="414" t="s">
        <v>70</v>
      </c>
      <c r="P341" s="415"/>
      <c r="Q341" s="415"/>
      <c r="R341" s="415"/>
      <c r="S341" s="415"/>
      <c r="T341" s="415"/>
      <c r="U341" s="416"/>
      <c r="V341" s="37" t="s">
        <v>71</v>
      </c>
      <c r="W341" s="382">
        <f>IFERROR(W339/H339,"0")+IFERROR(W340/H340,"0")</f>
        <v>23.6</v>
      </c>
      <c r="X341" s="382">
        <f>IFERROR(X339/H339,"0")+IFERROR(X340/H340,"0")</f>
        <v>24</v>
      </c>
      <c r="Y341" s="382">
        <f>IFERROR(IF(Y339="",0,Y339),"0")+IFERROR(IF(Y340="",0,Y340),"0")</f>
        <v>0.52200000000000002</v>
      </c>
      <c r="Z341" s="383"/>
      <c r="AA341" s="383"/>
    </row>
    <row r="342" spans="1:67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91"/>
      <c r="O342" s="414" t="s">
        <v>70</v>
      </c>
      <c r="P342" s="415"/>
      <c r="Q342" s="415"/>
      <c r="R342" s="415"/>
      <c r="S342" s="415"/>
      <c r="T342" s="415"/>
      <c r="U342" s="416"/>
      <c r="V342" s="37" t="s">
        <v>66</v>
      </c>
      <c r="W342" s="382">
        <f>IFERROR(SUM(W339:W340),"0")</f>
        <v>354</v>
      </c>
      <c r="X342" s="382">
        <f>IFERROR(SUM(X339:X340),"0")</f>
        <v>360</v>
      </c>
      <c r="Y342" s="37"/>
      <c r="Z342" s="383"/>
      <c r="AA342" s="383"/>
    </row>
    <row r="343" spans="1:67" ht="14.25" customHeight="1" x14ac:dyDescent="0.25">
      <c r="A343" s="388" t="s">
        <v>72</v>
      </c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89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376"/>
      <c r="AA343" s="376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84">
        <v>4607091383928</v>
      </c>
      <c r="E344" s="385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84">
        <v>4607091383928</v>
      </c>
      <c r="E345" s="385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7"/>
      <c r="Q345" s="387"/>
      <c r="R345" s="387"/>
      <c r="S345" s="385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84">
        <v>4607091384260</v>
      </c>
      <c r="E346" s="385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7"/>
      <c r="Q346" s="387"/>
      <c r="R346" s="387"/>
      <c r="S346" s="385"/>
      <c r="T346" s="34"/>
      <c r="U346" s="34"/>
      <c r="V346" s="35" t="s">
        <v>66</v>
      </c>
      <c r="W346" s="380">
        <v>28</v>
      </c>
      <c r="X346" s="381">
        <f>IFERROR(IF(W346="",0,CEILING((W346/$H346),1)*$H346),"")</f>
        <v>31.2</v>
      </c>
      <c r="Y346" s="36">
        <f>IFERROR(IF(X346=0,"",ROUNDUP(X346/H346,0)*0.02175),"")</f>
        <v>8.6999999999999994E-2</v>
      </c>
      <c r="Z346" s="56"/>
      <c r="AA346" s="57"/>
      <c r="AE346" s="64"/>
      <c r="BB346" s="261" t="s">
        <v>1</v>
      </c>
      <c r="BL346" s="64">
        <f>IFERROR(W346*I346/H346,"0")</f>
        <v>30.024615384615387</v>
      </c>
      <c r="BM346" s="64">
        <f>IFERROR(X346*I346/H346,"0")</f>
        <v>33.456000000000003</v>
      </c>
      <c r="BN346" s="64">
        <f>IFERROR(1/J346*(W346/H346),"0")</f>
        <v>6.4102564102564097E-2</v>
      </c>
      <c r="BO346" s="64">
        <f>IFERROR(1/J346*(X346/H346),"0")</f>
        <v>7.1428571428571425E-2</v>
      </c>
    </row>
    <row r="347" spans="1:67" x14ac:dyDescent="0.2">
      <c r="A347" s="390"/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91"/>
      <c r="O347" s="414" t="s">
        <v>70</v>
      </c>
      <c r="P347" s="415"/>
      <c r="Q347" s="415"/>
      <c r="R347" s="415"/>
      <c r="S347" s="415"/>
      <c r="T347" s="415"/>
      <c r="U347" s="416"/>
      <c r="V347" s="37" t="s">
        <v>71</v>
      </c>
      <c r="W347" s="382">
        <f>IFERROR(W344/H344,"0")+IFERROR(W345/H345,"0")+IFERROR(W346/H346,"0")</f>
        <v>3.5897435897435899</v>
      </c>
      <c r="X347" s="382">
        <f>IFERROR(X344/H344,"0")+IFERROR(X345/H345,"0")+IFERROR(X346/H346,"0")</f>
        <v>4</v>
      </c>
      <c r="Y347" s="382">
        <f>IFERROR(IF(Y344="",0,Y344),"0")+IFERROR(IF(Y345="",0,Y345),"0")+IFERROR(IF(Y346="",0,Y346),"0")</f>
        <v>8.6999999999999994E-2</v>
      </c>
      <c r="Z347" s="383"/>
      <c r="AA347" s="383"/>
    </row>
    <row r="348" spans="1:67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91"/>
      <c r="O348" s="414" t="s">
        <v>70</v>
      </c>
      <c r="P348" s="415"/>
      <c r="Q348" s="415"/>
      <c r="R348" s="415"/>
      <c r="S348" s="415"/>
      <c r="T348" s="415"/>
      <c r="U348" s="416"/>
      <c r="V348" s="37" t="s">
        <v>66</v>
      </c>
      <c r="W348" s="382">
        <f>IFERROR(SUM(W344:W346),"0")</f>
        <v>28</v>
      </c>
      <c r="X348" s="382">
        <f>IFERROR(SUM(X344:X346),"0")</f>
        <v>31.2</v>
      </c>
      <c r="Y348" s="37"/>
      <c r="Z348" s="383"/>
      <c r="AA348" s="383"/>
    </row>
    <row r="349" spans="1:67" ht="14.25" customHeight="1" x14ac:dyDescent="0.25">
      <c r="A349" s="388" t="s">
        <v>213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84">
        <v>4607091384673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188</v>
      </c>
      <c r="X350" s="381">
        <f>IFERROR(IF(W350="",0,CEILING((W350/$H350),1)*$H350),"")</f>
        <v>195</v>
      </c>
      <c r="Y350" s="36">
        <f>IFERROR(IF(X350=0,"",ROUNDUP(X350/H350,0)*0.02175),"")</f>
        <v>0.54374999999999996</v>
      </c>
      <c r="Z350" s="56"/>
      <c r="AA350" s="57"/>
      <c r="AE350" s="64"/>
      <c r="BB350" s="262" t="s">
        <v>1</v>
      </c>
      <c r="BL350" s="64">
        <f>IFERROR(W350*I350/H350,"0")</f>
        <v>201.59384615384619</v>
      </c>
      <c r="BM350" s="64">
        <f>IFERROR(X350*I350/H350,"0")</f>
        <v>209.10000000000002</v>
      </c>
      <c r="BN350" s="64">
        <f>IFERROR(1/J350*(W350/H350),"0")</f>
        <v>0.43040293040293037</v>
      </c>
      <c r="BO350" s="64">
        <f>IFERROR(1/J350*(X350/H350),"0")</f>
        <v>0.4464285714285714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84">
        <v>4607091384673</v>
      </c>
      <c r="E351" s="385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7"/>
      <c r="Q351" s="387"/>
      <c r="R351" s="387"/>
      <c r="S351" s="385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0"/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91"/>
      <c r="O352" s="414" t="s">
        <v>70</v>
      </c>
      <c r="P352" s="415"/>
      <c r="Q352" s="415"/>
      <c r="R352" s="415"/>
      <c r="S352" s="415"/>
      <c r="T352" s="415"/>
      <c r="U352" s="416"/>
      <c r="V352" s="37" t="s">
        <v>71</v>
      </c>
      <c r="W352" s="382">
        <f>IFERROR(W350/H350,"0")+IFERROR(W351/H351,"0")</f>
        <v>24.102564102564102</v>
      </c>
      <c r="X352" s="382">
        <f>IFERROR(X350/H350,"0")+IFERROR(X351/H351,"0")</f>
        <v>25</v>
      </c>
      <c r="Y352" s="382">
        <f>IFERROR(IF(Y350="",0,Y350),"0")+IFERROR(IF(Y351="",0,Y351),"0")</f>
        <v>0.54374999999999996</v>
      </c>
      <c r="Z352" s="383"/>
      <c r="AA352" s="383"/>
    </row>
    <row r="353" spans="1:67" x14ac:dyDescent="0.2">
      <c r="A353" s="389"/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91"/>
      <c r="O353" s="414" t="s">
        <v>70</v>
      </c>
      <c r="P353" s="415"/>
      <c r="Q353" s="415"/>
      <c r="R353" s="415"/>
      <c r="S353" s="415"/>
      <c r="T353" s="415"/>
      <c r="U353" s="416"/>
      <c r="V353" s="37" t="s">
        <v>66</v>
      </c>
      <c r="W353" s="382">
        <f>IFERROR(SUM(W350:W351),"0")</f>
        <v>188</v>
      </c>
      <c r="X353" s="382">
        <f>IFERROR(SUM(X350:X351),"0")</f>
        <v>195</v>
      </c>
      <c r="Y353" s="37"/>
      <c r="Z353" s="383"/>
      <c r="AA353" s="383"/>
    </row>
    <row r="354" spans="1:67" ht="16.5" customHeight="1" x14ac:dyDescent="0.25">
      <c r="A354" s="395" t="s">
        <v>519</v>
      </c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389"/>
      <c r="Z354" s="375"/>
      <c r="AA354" s="375"/>
    </row>
    <row r="355" spans="1:67" ht="14.25" customHeight="1" x14ac:dyDescent="0.25">
      <c r="A355" s="388" t="s">
        <v>113</v>
      </c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389"/>
      <c r="P355" s="389"/>
      <c r="Q355" s="389"/>
      <c r="R355" s="389"/>
      <c r="S355" s="389"/>
      <c r="T355" s="389"/>
      <c r="U355" s="389"/>
      <c r="V355" s="389"/>
      <c r="W355" s="389"/>
      <c r="X355" s="389"/>
      <c r="Y355" s="389"/>
      <c r="Z355" s="376"/>
      <c r="AA355" s="376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84">
        <v>4680115881907</v>
      </c>
      <c r="E356" s="385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7"/>
      <c r="Q356" s="387"/>
      <c r="R356" s="387"/>
      <c r="S356" s="385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84">
        <v>4680115883925</v>
      </c>
      <c r="E357" s="385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7"/>
      <c r="Q357" s="387"/>
      <c r="R357" s="387"/>
      <c r="S357" s="385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0"/>
      <c r="B358" s="389"/>
      <c r="C358" s="389"/>
      <c r="D358" s="389"/>
      <c r="E358" s="389"/>
      <c r="F358" s="389"/>
      <c r="G358" s="389"/>
      <c r="H358" s="389"/>
      <c r="I358" s="389"/>
      <c r="J358" s="389"/>
      <c r="K358" s="389"/>
      <c r="L358" s="389"/>
      <c r="M358" s="389"/>
      <c r="N358" s="391"/>
      <c r="O358" s="414" t="s">
        <v>70</v>
      </c>
      <c r="P358" s="415"/>
      <c r="Q358" s="415"/>
      <c r="R358" s="415"/>
      <c r="S358" s="415"/>
      <c r="T358" s="415"/>
      <c r="U358" s="41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89"/>
      <c r="B359" s="389"/>
      <c r="C359" s="389"/>
      <c r="D359" s="389"/>
      <c r="E359" s="389"/>
      <c r="F359" s="389"/>
      <c r="G359" s="389"/>
      <c r="H359" s="389"/>
      <c r="I359" s="389"/>
      <c r="J359" s="389"/>
      <c r="K359" s="389"/>
      <c r="L359" s="389"/>
      <c r="M359" s="389"/>
      <c r="N359" s="391"/>
      <c r="O359" s="414" t="s">
        <v>70</v>
      </c>
      <c r="P359" s="415"/>
      <c r="Q359" s="415"/>
      <c r="R359" s="415"/>
      <c r="S359" s="415"/>
      <c r="T359" s="415"/>
      <c r="U359" s="41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388" t="s">
        <v>61</v>
      </c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76"/>
      <c r="AA360" s="376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84">
        <v>4607091384802</v>
      </c>
      <c r="E361" s="385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84">
        <v>4607091384802</v>
      </c>
      <c r="E362" s="385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84">
        <v>4607091384826</v>
      </c>
      <c r="E363" s="385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0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1"/>
      <c r="O364" s="414" t="s">
        <v>70</v>
      </c>
      <c r="P364" s="415"/>
      <c r="Q364" s="415"/>
      <c r="R364" s="415"/>
      <c r="S364" s="415"/>
      <c r="T364" s="415"/>
      <c r="U364" s="41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89"/>
      <c r="N365" s="391"/>
      <c r="O365" s="414" t="s">
        <v>70</v>
      </c>
      <c r="P365" s="415"/>
      <c r="Q365" s="415"/>
      <c r="R365" s="415"/>
      <c r="S365" s="415"/>
      <c r="T365" s="415"/>
      <c r="U365" s="41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388" t="s">
        <v>72</v>
      </c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89"/>
      <c r="O366" s="389"/>
      <c r="P366" s="389"/>
      <c r="Q366" s="389"/>
      <c r="R366" s="389"/>
      <c r="S366" s="389"/>
      <c r="T366" s="389"/>
      <c r="U366" s="389"/>
      <c r="V366" s="389"/>
      <c r="W366" s="389"/>
      <c r="X366" s="389"/>
      <c r="Y366" s="389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84">
        <v>4607091384246</v>
      </c>
      <c r="E367" s="385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238</v>
      </c>
      <c r="X367" s="381">
        <f>IFERROR(IF(W367="",0,CEILING((W367/$H367),1)*$H367),"")</f>
        <v>241.79999999999998</v>
      </c>
      <c r="Y367" s="36">
        <f>IFERROR(IF(X367=0,"",ROUNDUP(X367/H367,0)*0.02175),"")</f>
        <v>0.6742499999999999</v>
      </c>
      <c r="Z367" s="56"/>
      <c r="AA367" s="57"/>
      <c r="AE367" s="64"/>
      <c r="BB367" s="269" t="s">
        <v>1</v>
      </c>
      <c r="BL367" s="64">
        <f>IFERROR(W367*I367/H367,"0")</f>
        <v>255.2092307692308</v>
      </c>
      <c r="BM367" s="64">
        <f>IFERROR(X367*I367/H367,"0")</f>
        <v>259.28400000000005</v>
      </c>
      <c r="BN367" s="64">
        <f>IFERROR(1/J367*(W367/H367),"0")</f>
        <v>0.54487179487179482</v>
      </c>
      <c r="BO367" s="64">
        <f>IFERROR(1/J367*(X367/H367),"0")</f>
        <v>0.55357142857142849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84">
        <v>4680115881976</v>
      </c>
      <c r="E368" s="385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6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84">
        <v>4607091384253</v>
      </c>
      <c r="E369" s="385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7"/>
      <c r="Q369" s="387"/>
      <c r="R369" s="387"/>
      <c r="S369" s="385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84">
        <v>4607091384253</v>
      </c>
      <c r="E370" s="385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7"/>
      <c r="Q370" s="387"/>
      <c r="R370" s="387"/>
      <c r="S370" s="385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84">
        <v>4680115881969</v>
      </c>
      <c r="E371" s="385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7"/>
      <c r="Q371" s="387"/>
      <c r="R371" s="387"/>
      <c r="S371" s="385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0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91"/>
      <c r="O372" s="414" t="s">
        <v>70</v>
      </c>
      <c r="P372" s="415"/>
      <c r="Q372" s="415"/>
      <c r="R372" s="415"/>
      <c r="S372" s="415"/>
      <c r="T372" s="415"/>
      <c r="U372" s="416"/>
      <c r="V372" s="37" t="s">
        <v>71</v>
      </c>
      <c r="W372" s="382">
        <f>IFERROR(W367/H367,"0")+IFERROR(W368/H368,"0")+IFERROR(W369/H369,"0")+IFERROR(W370/H370,"0")+IFERROR(W371/H371,"0")</f>
        <v>30.512820512820515</v>
      </c>
      <c r="X372" s="382">
        <f>IFERROR(X367/H367,"0")+IFERROR(X368/H368,"0")+IFERROR(X369/H369,"0")+IFERROR(X370/H370,"0")+IFERROR(X371/H371,"0")</f>
        <v>31</v>
      </c>
      <c r="Y372" s="382">
        <f>IFERROR(IF(Y367="",0,Y367),"0")+IFERROR(IF(Y368="",0,Y368),"0")+IFERROR(IF(Y369="",0,Y369),"0")+IFERROR(IF(Y370="",0,Y370),"0")+IFERROR(IF(Y371="",0,Y371),"0")</f>
        <v>0.6742499999999999</v>
      </c>
      <c r="Z372" s="383"/>
      <c r="AA372" s="383"/>
    </row>
    <row r="373" spans="1:67" x14ac:dyDescent="0.2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91"/>
      <c r="O373" s="414" t="s">
        <v>70</v>
      </c>
      <c r="P373" s="415"/>
      <c r="Q373" s="415"/>
      <c r="R373" s="415"/>
      <c r="S373" s="415"/>
      <c r="T373" s="415"/>
      <c r="U373" s="416"/>
      <c r="V373" s="37" t="s">
        <v>66</v>
      </c>
      <c r="W373" s="382">
        <f>IFERROR(SUM(W367:W371),"0")</f>
        <v>238</v>
      </c>
      <c r="X373" s="382">
        <f>IFERROR(SUM(X367:X371),"0")</f>
        <v>241.79999999999998</v>
      </c>
      <c r="Y373" s="37"/>
      <c r="Z373" s="383"/>
      <c r="AA373" s="383"/>
    </row>
    <row r="374" spans="1:67" ht="14.25" customHeight="1" x14ac:dyDescent="0.25">
      <c r="A374" s="388" t="s">
        <v>213</v>
      </c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389"/>
      <c r="P374" s="389"/>
      <c r="Q374" s="389"/>
      <c r="R374" s="389"/>
      <c r="S374" s="389"/>
      <c r="T374" s="389"/>
      <c r="U374" s="389"/>
      <c r="V374" s="389"/>
      <c r="W374" s="389"/>
      <c r="X374" s="389"/>
      <c r="Y374" s="389"/>
      <c r="Z374" s="376"/>
      <c r="AA374" s="376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84">
        <v>4607091389357</v>
      </c>
      <c r="E375" s="385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84">
        <v>4607091389357</v>
      </c>
      <c r="E376" s="385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7"/>
      <c r="Q376" s="387"/>
      <c r="R376" s="387"/>
      <c r="S376" s="385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90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91"/>
      <c r="O377" s="414" t="s">
        <v>70</v>
      </c>
      <c r="P377" s="415"/>
      <c r="Q377" s="415"/>
      <c r="R377" s="415"/>
      <c r="S377" s="415"/>
      <c r="T377" s="415"/>
      <c r="U377" s="41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89"/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91"/>
      <c r="O378" s="414" t="s">
        <v>70</v>
      </c>
      <c r="P378" s="415"/>
      <c r="Q378" s="415"/>
      <c r="R378" s="415"/>
      <c r="S378" s="415"/>
      <c r="T378" s="415"/>
      <c r="U378" s="41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451" t="s">
        <v>541</v>
      </c>
      <c r="B379" s="452"/>
      <c r="C379" s="452"/>
      <c r="D379" s="452"/>
      <c r="E379" s="452"/>
      <c r="F379" s="452"/>
      <c r="G379" s="452"/>
      <c r="H379" s="452"/>
      <c r="I379" s="452"/>
      <c r="J379" s="452"/>
      <c r="K379" s="452"/>
      <c r="L379" s="452"/>
      <c r="M379" s="452"/>
      <c r="N379" s="452"/>
      <c r="O379" s="452"/>
      <c r="P379" s="452"/>
      <c r="Q379" s="452"/>
      <c r="R379" s="452"/>
      <c r="S379" s="452"/>
      <c r="T379" s="452"/>
      <c r="U379" s="452"/>
      <c r="V379" s="452"/>
      <c r="W379" s="452"/>
      <c r="X379" s="452"/>
      <c r="Y379" s="452"/>
      <c r="Z379" s="48"/>
      <c r="AA379" s="48"/>
    </row>
    <row r="380" spans="1:67" ht="16.5" customHeight="1" x14ac:dyDescent="0.25">
      <c r="A380" s="395" t="s">
        <v>542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75"/>
      <c r="AA380" s="375"/>
    </row>
    <row r="381" spans="1:67" ht="14.25" customHeight="1" x14ac:dyDescent="0.25">
      <c r="A381" s="388" t="s">
        <v>113</v>
      </c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389"/>
      <c r="P381" s="389"/>
      <c r="Q381" s="389"/>
      <c r="R381" s="389"/>
      <c r="S381" s="389"/>
      <c r="T381" s="389"/>
      <c r="U381" s="389"/>
      <c r="V381" s="389"/>
      <c r="W381" s="389"/>
      <c r="X381" s="389"/>
      <c r="Y381" s="389"/>
      <c r="Z381" s="376"/>
      <c r="AA381" s="376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84">
        <v>4607091389708</v>
      </c>
      <c r="E382" s="385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7"/>
      <c r="Q382" s="387"/>
      <c r="R382" s="387"/>
      <c r="S382" s="385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84">
        <v>4607091389692</v>
      </c>
      <c r="E383" s="385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7"/>
      <c r="Q383" s="387"/>
      <c r="R383" s="387"/>
      <c r="S383" s="385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390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89"/>
      <c r="N384" s="391"/>
      <c r="O384" s="414" t="s">
        <v>70</v>
      </c>
      <c r="P384" s="415"/>
      <c r="Q384" s="415"/>
      <c r="R384" s="415"/>
      <c r="S384" s="415"/>
      <c r="T384" s="415"/>
      <c r="U384" s="41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89"/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91"/>
      <c r="O385" s="414" t="s">
        <v>70</v>
      </c>
      <c r="P385" s="415"/>
      <c r="Q385" s="415"/>
      <c r="R385" s="415"/>
      <c r="S385" s="415"/>
      <c r="T385" s="415"/>
      <c r="U385" s="41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388" t="s">
        <v>61</v>
      </c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89"/>
      <c r="O386" s="389"/>
      <c r="P386" s="389"/>
      <c r="Q386" s="389"/>
      <c r="R386" s="389"/>
      <c r="S386" s="389"/>
      <c r="T386" s="389"/>
      <c r="U386" s="389"/>
      <c r="V386" s="389"/>
      <c r="W386" s="389"/>
      <c r="X386" s="389"/>
      <c r="Y386" s="389"/>
      <c r="Z386" s="376"/>
      <c r="AA386" s="376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84">
        <v>4607091389753</v>
      </c>
      <c r="E387" s="385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7"/>
      <c r="Q387" s="387"/>
      <c r="R387" s="387"/>
      <c r="S387" s="385"/>
      <c r="T387" s="34"/>
      <c r="U387" s="34"/>
      <c r="V387" s="35" t="s">
        <v>66</v>
      </c>
      <c r="W387" s="380">
        <v>75</v>
      </c>
      <c r="X387" s="381">
        <f t="shared" ref="X387:X409" si="64">IFERROR(IF(W387="",0,CEILING((W387/$H387),1)*$H387),"")</f>
        <v>75.600000000000009</v>
      </c>
      <c r="Y387" s="36">
        <f t="shared" ref="Y387:Y393" si="65">IFERROR(IF(X387=0,"",ROUNDUP(X387/H387,0)*0.00753),"")</f>
        <v>0.13553999999999999</v>
      </c>
      <c r="Z387" s="56"/>
      <c r="AA387" s="57"/>
      <c r="AE387" s="64"/>
      <c r="BB387" s="278" t="s">
        <v>1</v>
      </c>
      <c r="BL387" s="64">
        <f t="shared" ref="BL387:BL409" si="66">IFERROR(W387*I387/H387,"0")</f>
        <v>79.107142857142847</v>
      </c>
      <c r="BM387" s="64">
        <f t="shared" ref="BM387:BM409" si="67">IFERROR(X387*I387/H387,"0")</f>
        <v>79.739999999999995</v>
      </c>
      <c r="BN387" s="64">
        <f t="shared" ref="BN387:BN409" si="68">IFERROR(1/J387*(W387/H387),"0")</f>
        <v>0.11446886446886446</v>
      </c>
      <c r="BO387" s="64">
        <f t="shared" ref="BO387:BO409" si="69">IFERROR(1/J387*(X387/H387),"0")</f>
        <v>0.11538461538461538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84">
        <v>4607091389753</v>
      </c>
      <c r="E388" s="385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09" t="s">
        <v>550</v>
      </c>
      <c r="P388" s="387"/>
      <c r="Q388" s="387"/>
      <c r="R388" s="387"/>
      <c r="S388" s="385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84">
        <v>4607091389760</v>
      </c>
      <c r="E389" s="385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7"/>
      <c r="Q389" s="387"/>
      <c r="R389" s="387"/>
      <c r="S389" s="385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84">
        <v>4607091389760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66" t="s">
        <v>554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84">
        <v>4607091389746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30" t="s">
        <v>557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23" t="s">
        <v>557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36</v>
      </c>
      <c r="X392" s="381">
        <f t="shared" si="64"/>
        <v>37.800000000000004</v>
      </c>
      <c r="Y392" s="36">
        <f t="shared" si="65"/>
        <v>6.7769999999999997E-2</v>
      </c>
      <c r="Z392" s="56"/>
      <c r="AA392" s="57"/>
      <c r="AE392" s="64"/>
      <c r="BB392" s="283" t="s">
        <v>1</v>
      </c>
      <c r="BL392" s="64">
        <f t="shared" si="66"/>
        <v>37.971428571428568</v>
      </c>
      <c r="BM392" s="64">
        <f t="shared" si="67"/>
        <v>39.869999999999997</v>
      </c>
      <c r="BN392" s="64">
        <f t="shared" si="68"/>
        <v>5.4945054945054944E-2</v>
      </c>
      <c r="BO392" s="64">
        <f t="shared" si="69"/>
        <v>5.7692307692307689E-2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27" t="s">
        <v>563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84">
        <v>4680115883147</v>
      </c>
      <c r="E395" s="385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84">
        <v>4607091384338</v>
      </c>
      <c r="E396" s="385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84">
        <v>4607091384338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8" t="s">
        <v>568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84">
        <v>4680115883154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69" t="s">
        <v>571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84">
        <v>4680115883154</v>
      </c>
      <c r="E399" s="385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84">
        <v>4607091389524</v>
      </c>
      <c r="E400" s="385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84">
        <v>4607091389524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6" t="s">
        <v>576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84">
        <v>4680115883161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4" t="s">
        <v>579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84">
        <v>4680115883161</v>
      </c>
      <c r="E403" s="385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7"/>
      <c r="Q403" s="387"/>
      <c r="R403" s="387"/>
      <c r="S403" s="385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84">
        <v>4607091384345</v>
      </c>
      <c r="E404" s="385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4" t="s">
        <v>583</v>
      </c>
      <c r="P404" s="387"/>
      <c r="Q404" s="387"/>
      <c r="R404" s="387"/>
      <c r="S404" s="385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84">
        <v>4680115883178</v>
      </c>
      <c r="E405" s="385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7"/>
      <c r="Q405" s="387"/>
      <c r="R405" s="387"/>
      <c r="S405" s="385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84">
        <v>4607091389531</v>
      </c>
      <c r="E406" s="385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36</v>
      </c>
      <c r="X406" s="381">
        <f t="shared" si="64"/>
        <v>37.800000000000004</v>
      </c>
      <c r="Y406" s="36">
        <f t="shared" si="70"/>
        <v>9.0359999999999996E-2</v>
      </c>
      <c r="Z406" s="56"/>
      <c r="AA406" s="57"/>
      <c r="AE406" s="64"/>
      <c r="BB406" s="297" t="s">
        <v>1</v>
      </c>
      <c r="BL406" s="64">
        <f t="shared" si="66"/>
        <v>38.228571428571428</v>
      </c>
      <c r="BM406" s="64">
        <f t="shared" si="67"/>
        <v>40.14</v>
      </c>
      <c r="BN406" s="64">
        <f t="shared" si="68"/>
        <v>7.3260073260073263E-2</v>
      </c>
      <c r="BO406" s="64">
        <f t="shared" si="69"/>
        <v>7.6923076923076927E-2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84">
        <v>4607091389531</v>
      </c>
      <c r="E407" s="385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3" t="s">
        <v>589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84">
        <v>4680115883185</v>
      </c>
      <c r="E408" s="385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43" t="s">
        <v>592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84">
        <v>4680115883185</v>
      </c>
      <c r="E409" s="385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7"/>
      <c r="Q409" s="387"/>
      <c r="R409" s="387"/>
      <c r="S409" s="385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0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91"/>
      <c r="O410" s="414" t="s">
        <v>70</v>
      </c>
      <c r="P410" s="415"/>
      <c r="Q410" s="415"/>
      <c r="R410" s="415"/>
      <c r="S410" s="415"/>
      <c r="T410" s="415"/>
      <c r="U410" s="41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43.571428571428569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45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0.29366999999999999</v>
      </c>
      <c r="Z410" s="383"/>
      <c r="AA410" s="383"/>
    </row>
    <row r="411" spans="1:67" x14ac:dyDescent="0.2">
      <c r="A411" s="389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91"/>
      <c r="O411" s="414" t="s">
        <v>70</v>
      </c>
      <c r="P411" s="415"/>
      <c r="Q411" s="415"/>
      <c r="R411" s="415"/>
      <c r="S411" s="415"/>
      <c r="T411" s="415"/>
      <c r="U411" s="416"/>
      <c r="V411" s="37" t="s">
        <v>66</v>
      </c>
      <c r="W411" s="382">
        <f>IFERROR(SUM(W387:W409),"0")</f>
        <v>147</v>
      </c>
      <c r="X411" s="382">
        <f>IFERROR(SUM(X387:X409),"0")</f>
        <v>151.20000000000002</v>
      </c>
      <c r="Y411" s="37"/>
      <c r="Z411" s="383"/>
      <c r="AA411" s="383"/>
    </row>
    <row r="412" spans="1:67" ht="14.25" customHeight="1" x14ac:dyDescent="0.25">
      <c r="A412" s="388" t="s">
        <v>72</v>
      </c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389"/>
      <c r="P412" s="389"/>
      <c r="Q412" s="389"/>
      <c r="R412" s="389"/>
      <c r="S412" s="389"/>
      <c r="T412" s="389"/>
      <c r="U412" s="389"/>
      <c r="V412" s="389"/>
      <c r="W412" s="389"/>
      <c r="X412" s="389"/>
      <c r="Y412" s="389"/>
      <c r="Z412" s="376"/>
      <c r="AA412" s="376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84">
        <v>4607091389654</v>
      </c>
      <c r="E413" s="385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7"/>
      <c r="Q413" s="387"/>
      <c r="R413" s="387"/>
      <c r="S413" s="385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84">
        <v>4607091384352</v>
      </c>
      <c r="E414" s="385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7"/>
      <c r="Q414" s="387"/>
      <c r="R414" s="387"/>
      <c r="S414" s="385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90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89"/>
      <c r="N415" s="391"/>
      <c r="O415" s="414" t="s">
        <v>70</v>
      </c>
      <c r="P415" s="415"/>
      <c r="Q415" s="415"/>
      <c r="R415" s="415"/>
      <c r="S415" s="415"/>
      <c r="T415" s="415"/>
      <c r="U415" s="41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89"/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91"/>
      <c r="O416" s="414" t="s">
        <v>70</v>
      </c>
      <c r="P416" s="415"/>
      <c r="Q416" s="415"/>
      <c r="R416" s="415"/>
      <c r="S416" s="415"/>
      <c r="T416" s="415"/>
      <c r="U416" s="41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388" t="s">
        <v>91</v>
      </c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389"/>
      <c r="P417" s="389"/>
      <c r="Q417" s="389"/>
      <c r="R417" s="389"/>
      <c r="S417" s="389"/>
      <c r="T417" s="389"/>
      <c r="U417" s="389"/>
      <c r="V417" s="389"/>
      <c r="W417" s="389"/>
      <c r="X417" s="389"/>
      <c r="Y417" s="389"/>
      <c r="Z417" s="376"/>
      <c r="AA417" s="376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84">
        <v>4680115884335</v>
      </c>
      <c r="E418" s="385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3</v>
      </c>
      <c r="X418" s="381">
        <f>IFERROR(IF(W418="",0,CEILING((W418/$H418),1)*$H418),"")</f>
        <v>3.5999999999999996</v>
      </c>
      <c r="Y418" s="36">
        <f>IFERROR(IF(X418=0,"",ROUNDUP(X418/H418,0)*0.00627),"")</f>
        <v>1.881E-2</v>
      </c>
      <c r="Z418" s="56"/>
      <c r="AA418" s="57"/>
      <c r="AE418" s="64"/>
      <c r="BB418" s="303" t="s">
        <v>1</v>
      </c>
      <c r="BL418" s="64">
        <f>IFERROR(W418*I418/H418,"0")</f>
        <v>4.5000000000000009</v>
      </c>
      <c r="BM418" s="64">
        <f>IFERROR(X418*I418/H418,"0")</f>
        <v>5.3999999999999995</v>
      </c>
      <c r="BN418" s="64">
        <f>IFERROR(1/J418*(W418/H418),"0")</f>
        <v>1.2500000000000001E-2</v>
      </c>
      <c r="BO418" s="64">
        <f>IFERROR(1/J418*(X418/H418),"0")</f>
        <v>1.4999999999999999E-2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84">
        <v>4680115884342</v>
      </c>
      <c r="E419" s="385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7"/>
      <c r="Q419" s="387"/>
      <c r="R419" s="387"/>
      <c r="S419" s="385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84">
        <v>4680115884113</v>
      </c>
      <c r="E420" s="385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7"/>
      <c r="Q420" s="387"/>
      <c r="R420" s="387"/>
      <c r="S420" s="385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90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89"/>
      <c r="N421" s="391"/>
      <c r="O421" s="414" t="s">
        <v>70</v>
      </c>
      <c r="P421" s="415"/>
      <c r="Q421" s="415"/>
      <c r="R421" s="415"/>
      <c r="S421" s="415"/>
      <c r="T421" s="415"/>
      <c r="U421" s="416"/>
      <c r="V421" s="37" t="s">
        <v>71</v>
      </c>
      <c r="W421" s="382">
        <f>IFERROR(W418/H418,"0")+IFERROR(W419/H419,"0")+IFERROR(W420/H420,"0")</f>
        <v>2.5</v>
      </c>
      <c r="X421" s="382">
        <f>IFERROR(X418/H418,"0")+IFERROR(X419/H419,"0")+IFERROR(X420/H420,"0")</f>
        <v>3</v>
      </c>
      <c r="Y421" s="382">
        <f>IFERROR(IF(Y418="",0,Y418),"0")+IFERROR(IF(Y419="",0,Y419),"0")+IFERROR(IF(Y420="",0,Y420),"0")</f>
        <v>1.881E-2</v>
      </c>
      <c r="Z421" s="383"/>
      <c r="AA421" s="383"/>
    </row>
    <row r="422" spans="1:67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91"/>
      <c r="O422" s="414" t="s">
        <v>70</v>
      </c>
      <c r="P422" s="415"/>
      <c r="Q422" s="415"/>
      <c r="R422" s="415"/>
      <c r="S422" s="415"/>
      <c r="T422" s="415"/>
      <c r="U422" s="416"/>
      <c r="V422" s="37" t="s">
        <v>66</v>
      </c>
      <c r="W422" s="382">
        <f>IFERROR(SUM(W418:W420),"0")</f>
        <v>3</v>
      </c>
      <c r="X422" s="382">
        <f>IFERROR(SUM(X418:X420),"0")</f>
        <v>3.5999999999999996</v>
      </c>
      <c r="Y422" s="37"/>
      <c r="Z422" s="383"/>
      <c r="AA422" s="383"/>
    </row>
    <row r="423" spans="1:67" ht="16.5" customHeight="1" x14ac:dyDescent="0.25">
      <c r="A423" s="395" t="s">
        <v>606</v>
      </c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389"/>
      <c r="P423" s="389"/>
      <c r="Q423" s="389"/>
      <c r="R423" s="389"/>
      <c r="S423" s="389"/>
      <c r="T423" s="389"/>
      <c r="U423" s="389"/>
      <c r="V423" s="389"/>
      <c r="W423" s="389"/>
      <c r="X423" s="389"/>
      <c r="Y423" s="389"/>
      <c r="Z423" s="375"/>
      <c r="AA423" s="375"/>
    </row>
    <row r="424" spans="1:67" ht="14.25" customHeight="1" x14ac:dyDescent="0.25">
      <c r="A424" s="388" t="s">
        <v>105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76"/>
      <c r="AA424" s="376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84">
        <v>4607091389364</v>
      </c>
      <c r="E425" s="385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19" t="s">
        <v>609</v>
      </c>
      <c r="P425" s="387"/>
      <c r="Q425" s="387"/>
      <c r="R425" s="387"/>
      <c r="S425" s="385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390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91"/>
      <c r="O426" s="414" t="s">
        <v>70</v>
      </c>
      <c r="P426" s="415"/>
      <c r="Q426" s="415"/>
      <c r="R426" s="415"/>
      <c r="S426" s="415"/>
      <c r="T426" s="415"/>
      <c r="U426" s="41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89"/>
      <c r="N427" s="391"/>
      <c r="O427" s="414" t="s">
        <v>70</v>
      </c>
      <c r="P427" s="415"/>
      <c r="Q427" s="415"/>
      <c r="R427" s="415"/>
      <c r="S427" s="415"/>
      <c r="T427" s="415"/>
      <c r="U427" s="41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388" t="s">
        <v>61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76"/>
      <c r="AA428" s="376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84">
        <v>4607091389739</v>
      </c>
      <c r="E429" s="385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84">
        <v>4607091389739</v>
      </c>
      <c r="E430" s="385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18" t="s">
        <v>613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317</v>
      </c>
      <c r="X430" s="381">
        <f t="shared" si="71"/>
        <v>319.2</v>
      </c>
      <c r="Y430" s="36">
        <f>IFERROR(IF(X430=0,"",ROUNDUP(X430/H430,0)*0.00753),"")</f>
        <v>0.57228000000000001</v>
      </c>
      <c r="Z430" s="56"/>
      <c r="AA430" s="57"/>
      <c r="AE430" s="64"/>
      <c r="BB430" s="308" t="s">
        <v>1</v>
      </c>
      <c r="BL430" s="64">
        <f t="shared" si="72"/>
        <v>334.35952380952381</v>
      </c>
      <c r="BM430" s="64">
        <f t="shared" si="73"/>
        <v>336.67999999999995</v>
      </c>
      <c r="BN430" s="64">
        <f t="shared" si="74"/>
        <v>0.48382173382173377</v>
      </c>
      <c r="BO430" s="64">
        <f t="shared" si="75"/>
        <v>0.48717948717948717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84">
        <v>4607091389425</v>
      </c>
      <c r="E431" s="385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36" t="s">
        <v>616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84">
        <v>4680115882911</v>
      </c>
      <c r="E432" s="385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84">
        <v>4680115880771</v>
      </c>
      <c r="E433" s="385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84">
        <v>4680115880771</v>
      </c>
      <c r="E434" s="385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399" t="s">
        <v>622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84">
        <v>4607091389500</v>
      </c>
      <c r="E435" s="385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7"/>
      <c r="Q435" s="387"/>
      <c r="R435" s="387"/>
      <c r="S435" s="385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84">
        <v>4607091389500</v>
      </c>
      <c r="E436" s="385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1" t="s">
        <v>626</v>
      </c>
      <c r="P436" s="387"/>
      <c r="Q436" s="387"/>
      <c r="R436" s="387"/>
      <c r="S436" s="385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0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91"/>
      <c r="O437" s="414" t="s">
        <v>70</v>
      </c>
      <c r="P437" s="415"/>
      <c r="Q437" s="415"/>
      <c r="R437" s="415"/>
      <c r="S437" s="415"/>
      <c r="T437" s="415"/>
      <c r="U437" s="41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75.476190476190467</v>
      </c>
      <c r="X437" s="382">
        <f>IFERROR(X429/H429,"0")+IFERROR(X430/H430,"0")+IFERROR(X431/H431,"0")+IFERROR(X432/H432,"0")+IFERROR(X433/H433,"0")+IFERROR(X434/H434,"0")+IFERROR(X435/H435,"0")+IFERROR(X436/H436,"0")</f>
        <v>76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0.57228000000000001</v>
      </c>
      <c r="Z437" s="383"/>
      <c r="AA437" s="383"/>
    </row>
    <row r="438" spans="1:67" x14ac:dyDescent="0.2">
      <c r="A438" s="389"/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91"/>
      <c r="O438" s="414" t="s">
        <v>70</v>
      </c>
      <c r="P438" s="415"/>
      <c r="Q438" s="415"/>
      <c r="R438" s="415"/>
      <c r="S438" s="415"/>
      <c r="T438" s="415"/>
      <c r="U438" s="416"/>
      <c r="V438" s="37" t="s">
        <v>66</v>
      </c>
      <c r="W438" s="382">
        <f>IFERROR(SUM(W429:W436),"0")</f>
        <v>317</v>
      </c>
      <c r="X438" s="382">
        <f>IFERROR(SUM(X429:X436),"0")</f>
        <v>319.2</v>
      </c>
      <c r="Y438" s="37"/>
      <c r="Z438" s="383"/>
      <c r="AA438" s="383"/>
    </row>
    <row r="439" spans="1:67" ht="14.25" customHeight="1" x14ac:dyDescent="0.25">
      <c r="A439" s="388" t="s">
        <v>91</v>
      </c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89"/>
      <c r="O439" s="389"/>
      <c r="P439" s="389"/>
      <c r="Q439" s="389"/>
      <c r="R439" s="389"/>
      <c r="S439" s="389"/>
      <c r="T439" s="389"/>
      <c r="U439" s="389"/>
      <c r="V439" s="389"/>
      <c r="W439" s="389"/>
      <c r="X439" s="389"/>
      <c r="Y439" s="389"/>
      <c r="Z439" s="376"/>
      <c r="AA439" s="376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84">
        <v>4680115884571</v>
      </c>
      <c r="E440" s="385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7"/>
      <c r="Q440" s="387"/>
      <c r="R440" s="387"/>
      <c r="S440" s="385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0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91"/>
      <c r="O441" s="414" t="s">
        <v>70</v>
      </c>
      <c r="P441" s="415"/>
      <c r="Q441" s="415"/>
      <c r="R441" s="415"/>
      <c r="S441" s="415"/>
      <c r="T441" s="415"/>
      <c r="U441" s="41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x14ac:dyDescent="0.2">
      <c r="A442" s="389"/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91"/>
      <c r="O442" s="414" t="s">
        <v>70</v>
      </c>
      <c r="P442" s="415"/>
      <c r="Q442" s="415"/>
      <c r="R442" s="415"/>
      <c r="S442" s="415"/>
      <c r="T442" s="415"/>
      <c r="U442" s="41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customHeight="1" x14ac:dyDescent="0.25">
      <c r="A443" s="388" t="s">
        <v>100</v>
      </c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89"/>
      <c r="O443" s="389"/>
      <c r="P443" s="389"/>
      <c r="Q443" s="389"/>
      <c r="R443" s="389"/>
      <c r="S443" s="389"/>
      <c r="T443" s="389"/>
      <c r="U443" s="389"/>
      <c r="V443" s="389"/>
      <c r="W443" s="389"/>
      <c r="X443" s="389"/>
      <c r="Y443" s="389"/>
      <c r="Z443" s="376"/>
      <c r="AA443" s="376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84">
        <v>4680115884090</v>
      </c>
      <c r="E444" s="385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4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7"/>
      <c r="Q444" s="387"/>
      <c r="R444" s="387"/>
      <c r="S444" s="385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0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91"/>
      <c r="O445" s="414" t="s">
        <v>70</v>
      </c>
      <c r="P445" s="415"/>
      <c r="Q445" s="415"/>
      <c r="R445" s="415"/>
      <c r="S445" s="415"/>
      <c r="T445" s="415"/>
      <c r="U445" s="41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x14ac:dyDescent="0.2">
      <c r="A446" s="389"/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91"/>
      <c r="O446" s="414" t="s">
        <v>70</v>
      </c>
      <c r="P446" s="415"/>
      <c r="Q446" s="415"/>
      <c r="R446" s="415"/>
      <c r="S446" s="415"/>
      <c r="T446" s="415"/>
      <c r="U446" s="41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customHeight="1" x14ac:dyDescent="0.25">
      <c r="A447" s="388" t="s">
        <v>631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76"/>
      <c r="AA447" s="376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84">
        <v>4680115884564</v>
      </c>
      <c r="E448" s="385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2</v>
      </c>
      <c r="X448" s="381">
        <f>IFERROR(IF(W448="",0,CEILING((W448/$H448),1)*$H448),"")</f>
        <v>3</v>
      </c>
      <c r="Y448" s="36">
        <f>IFERROR(IF(X448=0,"",ROUNDUP(X448/H448,0)*0.00627),"")</f>
        <v>6.2700000000000004E-3</v>
      </c>
      <c r="Z448" s="56"/>
      <c r="AA448" s="57"/>
      <c r="AE448" s="64"/>
      <c r="BB448" s="317" t="s">
        <v>1</v>
      </c>
      <c r="BL448" s="64">
        <f>IFERROR(W448*I448/H448,"0")</f>
        <v>2.4</v>
      </c>
      <c r="BM448" s="64">
        <f>IFERROR(X448*I448/H448,"0")</f>
        <v>3.6</v>
      </c>
      <c r="BN448" s="64">
        <f>IFERROR(1/J448*(W448/H448),"0")</f>
        <v>3.3333333333333331E-3</v>
      </c>
      <c r="BO448" s="64">
        <f>IFERROR(1/J448*(X448/H448),"0")</f>
        <v>5.0000000000000001E-3</v>
      </c>
    </row>
    <row r="449" spans="1:67" x14ac:dyDescent="0.2">
      <c r="A449" s="390"/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91"/>
      <c r="O449" s="414" t="s">
        <v>70</v>
      </c>
      <c r="P449" s="415"/>
      <c r="Q449" s="415"/>
      <c r="R449" s="415"/>
      <c r="S449" s="415"/>
      <c r="T449" s="415"/>
      <c r="U449" s="416"/>
      <c r="V449" s="37" t="s">
        <v>71</v>
      </c>
      <c r="W449" s="382">
        <f>IFERROR(W448/H448,"0")</f>
        <v>0.66666666666666663</v>
      </c>
      <c r="X449" s="382">
        <f>IFERROR(X448/H448,"0")</f>
        <v>1</v>
      </c>
      <c r="Y449" s="382">
        <f>IFERROR(IF(Y448="",0,Y448),"0")</f>
        <v>6.2700000000000004E-3</v>
      </c>
      <c r="Z449" s="383"/>
      <c r="AA449" s="383"/>
    </row>
    <row r="450" spans="1:67" x14ac:dyDescent="0.2">
      <c r="A450" s="389"/>
      <c r="B450" s="389"/>
      <c r="C450" s="389"/>
      <c r="D450" s="389"/>
      <c r="E450" s="389"/>
      <c r="F450" s="389"/>
      <c r="G450" s="389"/>
      <c r="H450" s="389"/>
      <c r="I450" s="389"/>
      <c r="J450" s="389"/>
      <c r="K450" s="389"/>
      <c r="L450" s="389"/>
      <c r="M450" s="389"/>
      <c r="N450" s="391"/>
      <c r="O450" s="414" t="s">
        <v>70</v>
      </c>
      <c r="P450" s="415"/>
      <c r="Q450" s="415"/>
      <c r="R450" s="415"/>
      <c r="S450" s="415"/>
      <c r="T450" s="415"/>
      <c r="U450" s="416"/>
      <c r="V450" s="37" t="s">
        <v>66</v>
      </c>
      <c r="W450" s="382">
        <f>IFERROR(SUM(W448:W448),"0")</f>
        <v>2</v>
      </c>
      <c r="X450" s="382">
        <f>IFERROR(SUM(X448:X448),"0")</f>
        <v>3</v>
      </c>
      <c r="Y450" s="37"/>
      <c r="Z450" s="383"/>
      <c r="AA450" s="383"/>
    </row>
    <row r="451" spans="1:67" ht="16.5" customHeight="1" x14ac:dyDescent="0.25">
      <c r="A451" s="395" t="s">
        <v>634</v>
      </c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389"/>
      <c r="P451" s="389"/>
      <c r="Q451" s="389"/>
      <c r="R451" s="389"/>
      <c r="S451" s="389"/>
      <c r="T451" s="389"/>
      <c r="U451" s="389"/>
      <c r="V451" s="389"/>
      <c r="W451" s="389"/>
      <c r="X451" s="389"/>
      <c r="Y451" s="389"/>
      <c r="Z451" s="375"/>
      <c r="AA451" s="375"/>
    </row>
    <row r="452" spans="1:67" ht="14.25" customHeight="1" x14ac:dyDescent="0.25">
      <c r="A452" s="388" t="s">
        <v>61</v>
      </c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76"/>
      <c r="AA452" s="376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84">
        <v>4680115885189</v>
      </c>
      <c r="E453" s="385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7"/>
      <c r="Q453" s="387"/>
      <c r="R453" s="387"/>
      <c r="S453" s="385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84">
        <v>4680115885172</v>
      </c>
      <c r="E454" s="385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7"/>
      <c r="Q454" s="387"/>
      <c r="R454" s="387"/>
      <c r="S454" s="385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84">
        <v>4680115885110</v>
      </c>
      <c r="E455" s="385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0"/>
      <c r="B456" s="389"/>
      <c r="C456" s="389"/>
      <c r="D456" s="389"/>
      <c r="E456" s="389"/>
      <c r="F456" s="389"/>
      <c r="G456" s="389"/>
      <c r="H456" s="389"/>
      <c r="I456" s="389"/>
      <c r="J456" s="389"/>
      <c r="K456" s="389"/>
      <c r="L456" s="389"/>
      <c r="M456" s="389"/>
      <c r="N456" s="391"/>
      <c r="O456" s="414" t="s">
        <v>70</v>
      </c>
      <c r="P456" s="415"/>
      <c r="Q456" s="415"/>
      <c r="R456" s="415"/>
      <c r="S456" s="415"/>
      <c r="T456" s="415"/>
      <c r="U456" s="41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91"/>
      <c r="O457" s="414" t="s">
        <v>70</v>
      </c>
      <c r="P457" s="415"/>
      <c r="Q457" s="415"/>
      <c r="R457" s="415"/>
      <c r="S457" s="415"/>
      <c r="T457" s="415"/>
      <c r="U457" s="41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395" t="s">
        <v>641</v>
      </c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389"/>
      <c r="P458" s="389"/>
      <c r="Q458" s="389"/>
      <c r="R458" s="389"/>
      <c r="S458" s="389"/>
      <c r="T458" s="389"/>
      <c r="U458" s="389"/>
      <c r="V458" s="389"/>
      <c r="W458" s="389"/>
      <c r="X458" s="389"/>
      <c r="Y458" s="389"/>
      <c r="Z458" s="375"/>
      <c r="AA458" s="375"/>
    </row>
    <row r="459" spans="1:67" ht="14.25" customHeight="1" x14ac:dyDescent="0.25">
      <c r="A459" s="388" t="s">
        <v>61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76"/>
      <c r="AA459" s="376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84">
        <v>4680115885738</v>
      </c>
      <c r="E460" s="385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94" t="s">
        <v>644</v>
      </c>
      <c r="P460" s="387"/>
      <c r="Q460" s="387"/>
      <c r="R460" s="387"/>
      <c r="S460" s="385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84">
        <v>4680115885103</v>
      </c>
      <c r="E461" s="385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0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91"/>
      <c r="O462" s="414" t="s">
        <v>70</v>
      </c>
      <c r="P462" s="415"/>
      <c r="Q462" s="415"/>
      <c r="R462" s="415"/>
      <c r="S462" s="415"/>
      <c r="T462" s="415"/>
      <c r="U462" s="41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89"/>
      <c r="N463" s="391"/>
      <c r="O463" s="414" t="s">
        <v>70</v>
      </c>
      <c r="P463" s="415"/>
      <c r="Q463" s="415"/>
      <c r="R463" s="415"/>
      <c r="S463" s="415"/>
      <c r="T463" s="415"/>
      <c r="U463" s="41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388" t="s">
        <v>213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76"/>
      <c r="AA464" s="376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84">
        <v>4680115885509</v>
      </c>
      <c r="E465" s="385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1" t="s">
        <v>649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0"/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91"/>
      <c r="O466" s="414" t="s">
        <v>70</v>
      </c>
      <c r="P466" s="415"/>
      <c r="Q466" s="415"/>
      <c r="R466" s="415"/>
      <c r="S466" s="415"/>
      <c r="T466" s="415"/>
      <c r="U466" s="41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89"/>
      <c r="N467" s="391"/>
      <c r="O467" s="414" t="s">
        <v>70</v>
      </c>
      <c r="P467" s="415"/>
      <c r="Q467" s="415"/>
      <c r="R467" s="415"/>
      <c r="S467" s="415"/>
      <c r="T467" s="415"/>
      <c r="U467" s="41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451" t="s">
        <v>650</v>
      </c>
      <c r="B468" s="452"/>
      <c r="C468" s="452"/>
      <c r="D468" s="452"/>
      <c r="E468" s="452"/>
      <c r="F468" s="452"/>
      <c r="G468" s="452"/>
      <c r="H468" s="452"/>
      <c r="I468" s="452"/>
      <c r="J468" s="452"/>
      <c r="K468" s="452"/>
      <c r="L468" s="452"/>
      <c r="M468" s="452"/>
      <c r="N468" s="452"/>
      <c r="O468" s="452"/>
      <c r="P468" s="452"/>
      <c r="Q468" s="452"/>
      <c r="R468" s="452"/>
      <c r="S468" s="452"/>
      <c r="T468" s="452"/>
      <c r="U468" s="452"/>
      <c r="V468" s="452"/>
      <c r="W468" s="452"/>
      <c r="X468" s="452"/>
      <c r="Y468" s="452"/>
      <c r="Z468" s="48"/>
      <c r="AA468" s="48"/>
    </row>
    <row r="469" spans="1:67" ht="16.5" customHeight="1" x14ac:dyDescent="0.25">
      <c r="A469" s="395" t="s">
        <v>650</v>
      </c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89"/>
      <c r="O469" s="389"/>
      <c r="P469" s="389"/>
      <c r="Q469" s="389"/>
      <c r="R469" s="389"/>
      <c r="S469" s="389"/>
      <c r="T469" s="389"/>
      <c r="U469" s="389"/>
      <c r="V469" s="389"/>
      <c r="W469" s="389"/>
      <c r="X469" s="389"/>
      <c r="Y469" s="389"/>
      <c r="Z469" s="375"/>
      <c r="AA469" s="375"/>
    </row>
    <row r="470" spans="1:67" ht="14.25" customHeight="1" x14ac:dyDescent="0.25">
      <c r="A470" s="388" t="s">
        <v>113</v>
      </c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389"/>
      <c r="N470" s="389"/>
      <c r="O470" s="389"/>
      <c r="P470" s="389"/>
      <c r="Q470" s="389"/>
      <c r="R470" s="389"/>
      <c r="S470" s="389"/>
      <c r="T470" s="389"/>
      <c r="U470" s="389"/>
      <c r="V470" s="389"/>
      <c r="W470" s="389"/>
      <c r="X470" s="389"/>
      <c r="Y470" s="389"/>
      <c r="Z470" s="376"/>
      <c r="AA470" s="376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84">
        <v>4607091389067</v>
      </c>
      <c r="E471" s="385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84">
        <v>4680115885226</v>
      </c>
      <c r="E472" s="385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77"/>
        <v>0</v>
      </c>
      <c r="Y472" s="36" t="str">
        <f t="shared" si="78"/>
        <v/>
      </c>
      <c r="Z472" s="56"/>
      <c r="AA472" s="57"/>
      <c r="AE472" s="64"/>
      <c r="BB472" s="325" t="s">
        <v>1</v>
      </c>
      <c r="BL472" s="64">
        <f t="shared" si="79"/>
        <v>0</v>
      </c>
      <c r="BM472" s="64">
        <f t="shared" si="80"/>
        <v>0</v>
      </c>
      <c r="BN472" s="64">
        <f t="shared" si="81"/>
        <v>0</v>
      </c>
      <c r="BO472" s="64">
        <f t="shared" si="82"/>
        <v>0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84">
        <v>4680115885271</v>
      </c>
      <c r="E473" s="385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7"/>
      <c r="Q473" s="387"/>
      <c r="R473" s="387"/>
      <c r="S473" s="385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84">
        <v>4680115884502</v>
      </c>
      <c r="E474" s="385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7"/>
      <c r="Q474" s="387"/>
      <c r="R474" s="387"/>
      <c r="S474" s="385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84">
        <v>4607091389104</v>
      </c>
      <c r="E475" s="385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7"/>
      <c r="Q475" s="387"/>
      <c r="R475" s="387"/>
      <c r="S475" s="385"/>
      <c r="T475" s="34"/>
      <c r="U475" s="34"/>
      <c r="V475" s="35" t="s">
        <v>66</v>
      </c>
      <c r="W475" s="380">
        <v>237</v>
      </c>
      <c r="X475" s="381">
        <f t="shared" si="77"/>
        <v>237.60000000000002</v>
      </c>
      <c r="Y475" s="36">
        <f t="shared" si="78"/>
        <v>0.53820000000000001</v>
      </c>
      <c r="Z475" s="56"/>
      <c r="AA475" s="57"/>
      <c r="AE475" s="64"/>
      <c r="BB475" s="328" t="s">
        <v>1</v>
      </c>
      <c r="BL475" s="64">
        <f t="shared" si="79"/>
        <v>253.15909090909088</v>
      </c>
      <c r="BM475" s="64">
        <f t="shared" si="80"/>
        <v>253.8</v>
      </c>
      <c r="BN475" s="64">
        <f t="shared" si="81"/>
        <v>0.43159965034965037</v>
      </c>
      <c r="BO475" s="64">
        <f t="shared" si="82"/>
        <v>0.43269230769230771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84">
        <v>4680115884519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84">
        <v>4680115880603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84">
        <v>4680115882782</v>
      </c>
      <c r="E478" s="385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6" t="s">
        <v>668</v>
      </c>
      <c r="P478" s="387"/>
      <c r="Q478" s="387"/>
      <c r="R478" s="387"/>
      <c r="S478" s="385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84">
        <v>4607091389098</v>
      </c>
      <c r="E479" s="385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7"/>
      <c r="Q479" s="387"/>
      <c r="R479" s="387"/>
      <c r="S479" s="385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84">
        <v>4607091389982</v>
      </c>
      <c r="E480" s="385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7"/>
      <c r="Q480" s="387"/>
      <c r="R480" s="387"/>
      <c r="S480" s="385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0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91"/>
      <c r="O481" s="414" t="s">
        <v>70</v>
      </c>
      <c r="P481" s="415"/>
      <c r="Q481" s="415"/>
      <c r="R481" s="415"/>
      <c r="S481" s="415"/>
      <c r="T481" s="415"/>
      <c r="U481" s="41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44.886363636363633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45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0.53820000000000001</v>
      </c>
      <c r="Z481" s="383"/>
      <c r="AA481" s="383"/>
    </row>
    <row r="482" spans="1:67" x14ac:dyDescent="0.2">
      <c r="A482" s="389"/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91"/>
      <c r="O482" s="414" t="s">
        <v>70</v>
      </c>
      <c r="P482" s="415"/>
      <c r="Q482" s="415"/>
      <c r="R482" s="415"/>
      <c r="S482" s="415"/>
      <c r="T482" s="415"/>
      <c r="U482" s="416"/>
      <c r="V482" s="37" t="s">
        <v>66</v>
      </c>
      <c r="W482" s="382">
        <f>IFERROR(SUM(W471:W480),"0")</f>
        <v>237</v>
      </c>
      <c r="X482" s="382">
        <f>IFERROR(SUM(X471:X480),"0")</f>
        <v>237.60000000000002</v>
      </c>
      <c r="Y482" s="37"/>
      <c r="Z482" s="383"/>
      <c r="AA482" s="383"/>
    </row>
    <row r="483" spans="1:67" ht="14.25" customHeight="1" x14ac:dyDescent="0.25">
      <c r="A483" s="388" t="s">
        <v>105</v>
      </c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89"/>
      <c r="O483" s="389"/>
      <c r="P483" s="389"/>
      <c r="Q483" s="389"/>
      <c r="R483" s="389"/>
      <c r="S483" s="389"/>
      <c r="T483" s="389"/>
      <c r="U483" s="389"/>
      <c r="V483" s="389"/>
      <c r="W483" s="389"/>
      <c r="X483" s="389"/>
      <c r="Y483" s="389"/>
      <c r="Z483" s="376"/>
      <c r="AA483" s="376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84">
        <v>4607091388930</v>
      </c>
      <c r="E484" s="385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221</v>
      </c>
      <c r="X484" s="381">
        <f>IFERROR(IF(W484="",0,CEILING((W484/$H484),1)*$H484),"")</f>
        <v>221.76000000000002</v>
      </c>
      <c r="Y484" s="36">
        <f>IFERROR(IF(X484=0,"",ROUNDUP(X484/H484,0)*0.01196),"")</f>
        <v>0.50231999999999999</v>
      </c>
      <c r="Z484" s="56"/>
      <c r="AA484" s="57"/>
      <c r="AE484" s="64"/>
      <c r="BB484" s="334" t="s">
        <v>1</v>
      </c>
      <c r="BL484" s="64">
        <f>IFERROR(W484*I484/H484,"0")</f>
        <v>236.06818181818178</v>
      </c>
      <c r="BM484" s="64">
        <f>IFERROR(X484*I484/H484,"0")</f>
        <v>236.88</v>
      </c>
      <c r="BN484" s="64">
        <f>IFERROR(1/J484*(W484/H484),"0")</f>
        <v>0.40246212121212122</v>
      </c>
      <c r="BO484" s="64">
        <f>IFERROR(1/J484*(X484/H484),"0")</f>
        <v>0.40384615384615385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84">
        <v>4680115880054</v>
      </c>
      <c r="E485" s="385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0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1"/>
      <c r="O486" s="414" t="s">
        <v>70</v>
      </c>
      <c r="P486" s="415"/>
      <c r="Q486" s="415"/>
      <c r="R486" s="415"/>
      <c r="S486" s="415"/>
      <c r="T486" s="415"/>
      <c r="U486" s="416"/>
      <c r="V486" s="37" t="s">
        <v>71</v>
      </c>
      <c r="W486" s="382">
        <f>IFERROR(W484/H484,"0")+IFERROR(W485/H485,"0")</f>
        <v>41.856060606060602</v>
      </c>
      <c r="X486" s="382">
        <f>IFERROR(X484/H484,"0")+IFERROR(X485/H485,"0")</f>
        <v>42</v>
      </c>
      <c r="Y486" s="382">
        <f>IFERROR(IF(Y484="",0,Y484),"0")+IFERROR(IF(Y485="",0,Y485),"0")</f>
        <v>0.50231999999999999</v>
      </c>
      <c r="Z486" s="383"/>
      <c r="AA486" s="383"/>
    </row>
    <row r="487" spans="1:67" x14ac:dyDescent="0.2">
      <c r="A487" s="389"/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  <c r="N487" s="391"/>
      <c r="O487" s="414" t="s">
        <v>70</v>
      </c>
      <c r="P487" s="415"/>
      <c r="Q487" s="415"/>
      <c r="R487" s="415"/>
      <c r="S487" s="415"/>
      <c r="T487" s="415"/>
      <c r="U487" s="416"/>
      <c r="V487" s="37" t="s">
        <v>66</v>
      </c>
      <c r="W487" s="382">
        <f>IFERROR(SUM(W484:W485),"0")</f>
        <v>221</v>
      </c>
      <c r="X487" s="382">
        <f>IFERROR(SUM(X484:X485),"0")</f>
        <v>221.76000000000002</v>
      </c>
      <c r="Y487" s="37"/>
      <c r="Z487" s="383"/>
      <c r="AA487" s="383"/>
    </row>
    <row r="488" spans="1:67" ht="14.25" customHeight="1" x14ac:dyDescent="0.25">
      <c r="A488" s="388" t="s">
        <v>61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389"/>
      <c r="Z488" s="376"/>
      <c r="AA488" s="376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84">
        <v>4680115883116</v>
      </c>
      <c r="E489" s="385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7"/>
      <c r="Q489" s="387"/>
      <c r="R489" s="387"/>
      <c r="S489" s="385"/>
      <c r="T489" s="34"/>
      <c r="U489" s="34"/>
      <c r="V489" s="35" t="s">
        <v>66</v>
      </c>
      <c r="W489" s="380">
        <v>209</v>
      </c>
      <c r="X489" s="381">
        <f t="shared" ref="X489:X494" si="83">IFERROR(IF(W489="",0,CEILING((W489/$H489),1)*$H489),"")</f>
        <v>211.20000000000002</v>
      </c>
      <c r="Y489" s="36">
        <f>IFERROR(IF(X489=0,"",ROUNDUP(X489/H489,0)*0.01196),"")</f>
        <v>0.47839999999999999</v>
      </c>
      <c r="Z489" s="56"/>
      <c r="AA489" s="57"/>
      <c r="AE489" s="64"/>
      <c r="BB489" s="336" t="s">
        <v>1</v>
      </c>
      <c r="BL489" s="64">
        <f t="shared" ref="BL489:BL494" si="84">IFERROR(W489*I489/H489,"0")</f>
        <v>223.25</v>
      </c>
      <c r="BM489" s="64">
        <f t="shared" ref="BM489:BM494" si="85">IFERROR(X489*I489/H489,"0")</f>
        <v>225.60000000000002</v>
      </c>
      <c r="BN489" s="64">
        <f t="shared" ref="BN489:BN494" si="86">IFERROR(1/J489*(W489/H489),"0")</f>
        <v>0.38060897435897434</v>
      </c>
      <c r="BO489" s="64">
        <f t="shared" ref="BO489:BO494" si="87">IFERROR(1/J489*(X489/H489),"0")</f>
        <v>0.38461538461538464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84">
        <v>4680115883093</v>
      </c>
      <c r="E490" s="385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75</v>
      </c>
      <c r="X490" s="381">
        <f t="shared" si="83"/>
        <v>79.2</v>
      </c>
      <c r="Y490" s="36">
        <f>IFERROR(IF(X490=0,"",ROUNDUP(X490/H490,0)*0.01196),"")</f>
        <v>0.1794</v>
      </c>
      <c r="Z490" s="56"/>
      <c r="AA490" s="57"/>
      <c r="AE490" s="64"/>
      <c r="BB490" s="337" t="s">
        <v>1</v>
      </c>
      <c r="BL490" s="64">
        <f t="shared" si="84"/>
        <v>80.11363636363636</v>
      </c>
      <c r="BM490" s="64">
        <f t="shared" si="85"/>
        <v>84.6</v>
      </c>
      <c r="BN490" s="64">
        <f t="shared" si="86"/>
        <v>0.13658216783216784</v>
      </c>
      <c r="BO490" s="64">
        <f t="shared" si="87"/>
        <v>0.14423076923076925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84">
        <v>4680115883109</v>
      </c>
      <c r="E491" s="385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269</v>
      </c>
      <c r="X491" s="381">
        <f t="shared" si="83"/>
        <v>269.28000000000003</v>
      </c>
      <c r="Y491" s="36">
        <f>IFERROR(IF(X491=0,"",ROUNDUP(X491/H491,0)*0.01196),"")</f>
        <v>0.60996000000000006</v>
      </c>
      <c r="Z491" s="56"/>
      <c r="AA491" s="57"/>
      <c r="AE491" s="64"/>
      <c r="BB491" s="338" t="s">
        <v>1</v>
      </c>
      <c r="BL491" s="64">
        <f t="shared" si="84"/>
        <v>287.34090909090907</v>
      </c>
      <c r="BM491" s="64">
        <f t="shared" si="85"/>
        <v>287.64</v>
      </c>
      <c r="BN491" s="64">
        <f t="shared" si="86"/>
        <v>0.48987470862470861</v>
      </c>
      <c r="BO491" s="64">
        <f t="shared" si="87"/>
        <v>0.49038461538461542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84">
        <v>4680115882072</v>
      </c>
      <c r="E492" s="385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84">
        <v>4680115882102</v>
      </c>
      <c r="E493" s="385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7"/>
      <c r="Q493" s="387"/>
      <c r="R493" s="387"/>
      <c r="S493" s="385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84">
        <v>4680115882096</v>
      </c>
      <c r="E494" s="385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7"/>
      <c r="Q494" s="387"/>
      <c r="R494" s="387"/>
      <c r="S494" s="385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0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1"/>
      <c r="O495" s="414" t="s">
        <v>70</v>
      </c>
      <c r="P495" s="415"/>
      <c r="Q495" s="415"/>
      <c r="R495" s="415"/>
      <c r="S495" s="415"/>
      <c r="T495" s="415"/>
      <c r="U495" s="416"/>
      <c r="V495" s="37" t="s">
        <v>71</v>
      </c>
      <c r="W495" s="382">
        <f>IFERROR(W489/H489,"0")+IFERROR(W490/H490,"0")+IFERROR(W491/H491,"0")+IFERROR(W492/H492,"0")+IFERROR(W493/H493,"0")+IFERROR(W494/H494,"0")</f>
        <v>104.73484848484847</v>
      </c>
      <c r="X495" s="382">
        <f>IFERROR(X489/H489,"0")+IFERROR(X490/H490,"0")+IFERROR(X491/H491,"0")+IFERROR(X492/H492,"0")+IFERROR(X493/H493,"0")+IFERROR(X494/H494,"0")</f>
        <v>106</v>
      </c>
      <c r="Y495" s="382">
        <f>IFERROR(IF(Y489="",0,Y489),"0")+IFERROR(IF(Y490="",0,Y490),"0")+IFERROR(IF(Y491="",0,Y491),"0")+IFERROR(IF(Y492="",0,Y492),"0")+IFERROR(IF(Y493="",0,Y493),"0")+IFERROR(IF(Y494="",0,Y494),"0")</f>
        <v>1.26776</v>
      </c>
      <c r="Z495" s="383"/>
      <c r="AA495" s="383"/>
    </row>
    <row r="496" spans="1:67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1"/>
      <c r="O496" s="414" t="s">
        <v>70</v>
      </c>
      <c r="P496" s="415"/>
      <c r="Q496" s="415"/>
      <c r="R496" s="415"/>
      <c r="S496" s="415"/>
      <c r="T496" s="415"/>
      <c r="U496" s="416"/>
      <c r="V496" s="37" t="s">
        <v>66</v>
      </c>
      <c r="W496" s="382">
        <f>IFERROR(SUM(W489:W494),"0")</f>
        <v>553</v>
      </c>
      <c r="X496" s="382">
        <f>IFERROR(SUM(X489:X494),"0")</f>
        <v>559.68000000000006</v>
      </c>
      <c r="Y496" s="37"/>
      <c r="Z496" s="383"/>
      <c r="AA496" s="383"/>
    </row>
    <row r="497" spans="1:67" ht="14.25" customHeight="1" x14ac:dyDescent="0.25">
      <c r="A497" s="388" t="s">
        <v>72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76"/>
      <c r="AA497" s="376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84">
        <v>4607091383409</v>
      </c>
      <c r="E498" s="385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7"/>
      <c r="Q498" s="387"/>
      <c r="R498" s="387"/>
      <c r="S498" s="385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84">
        <v>4607091383416</v>
      </c>
      <c r="E499" s="385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7"/>
      <c r="Q499" s="387"/>
      <c r="R499" s="387"/>
      <c r="S499" s="385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84">
        <v>4680115883536</v>
      </c>
      <c r="E500" s="385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7"/>
      <c r="Q500" s="387"/>
      <c r="R500" s="387"/>
      <c r="S500" s="385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0"/>
      <c r="B501" s="389"/>
      <c r="C501" s="389"/>
      <c r="D501" s="389"/>
      <c r="E501" s="389"/>
      <c r="F501" s="389"/>
      <c r="G501" s="389"/>
      <c r="H501" s="389"/>
      <c r="I501" s="389"/>
      <c r="J501" s="389"/>
      <c r="K501" s="389"/>
      <c r="L501" s="389"/>
      <c r="M501" s="389"/>
      <c r="N501" s="391"/>
      <c r="O501" s="414" t="s">
        <v>70</v>
      </c>
      <c r="P501" s="415"/>
      <c r="Q501" s="415"/>
      <c r="R501" s="415"/>
      <c r="S501" s="415"/>
      <c r="T501" s="415"/>
      <c r="U501" s="41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x14ac:dyDescent="0.2">
      <c r="A502" s="389"/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91"/>
      <c r="O502" s="414" t="s">
        <v>70</v>
      </c>
      <c r="P502" s="415"/>
      <c r="Q502" s="415"/>
      <c r="R502" s="415"/>
      <c r="S502" s="415"/>
      <c r="T502" s="415"/>
      <c r="U502" s="41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customHeight="1" x14ac:dyDescent="0.25">
      <c r="A503" s="388" t="s">
        <v>213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76"/>
      <c r="AA503" s="376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84">
        <v>4680115885035</v>
      </c>
      <c r="E504" s="385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0"/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91"/>
      <c r="O505" s="414" t="s">
        <v>70</v>
      </c>
      <c r="P505" s="415"/>
      <c r="Q505" s="415"/>
      <c r="R505" s="415"/>
      <c r="S505" s="415"/>
      <c r="T505" s="415"/>
      <c r="U505" s="41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89"/>
      <c r="B506" s="389"/>
      <c r="C506" s="389"/>
      <c r="D506" s="389"/>
      <c r="E506" s="389"/>
      <c r="F506" s="389"/>
      <c r="G506" s="389"/>
      <c r="H506" s="389"/>
      <c r="I506" s="389"/>
      <c r="J506" s="389"/>
      <c r="K506" s="389"/>
      <c r="L506" s="389"/>
      <c r="M506" s="389"/>
      <c r="N506" s="391"/>
      <c r="O506" s="414" t="s">
        <v>70</v>
      </c>
      <c r="P506" s="415"/>
      <c r="Q506" s="415"/>
      <c r="R506" s="415"/>
      <c r="S506" s="415"/>
      <c r="T506" s="415"/>
      <c r="U506" s="41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451" t="s">
        <v>697</v>
      </c>
      <c r="B507" s="452"/>
      <c r="C507" s="452"/>
      <c r="D507" s="452"/>
      <c r="E507" s="452"/>
      <c r="F507" s="452"/>
      <c r="G507" s="452"/>
      <c r="H507" s="452"/>
      <c r="I507" s="452"/>
      <c r="J507" s="452"/>
      <c r="K507" s="452"/>
      <c r="L507" s="452"/>
      <c r="M507" s="452"/>
      <c r="N507" s="452"/>
      <c r="O507" s="452"/>
      <c r="P507" s="452"/>
      <c r="Q507" s="452"/>
      <c r="R507" s="452"/>
      <c r="S507" s="452"/>
      <c r="T507" s="452"/>
      <c r="U507" s="452"/>
      <c r="V507" s="452"/>
      <c r="W507" s="452"/>
      <c r="X507" s="452"/>
      <c r="Y507" s="452"/>
      <c r="Z507" s="48"/>
      <c r="AA507" s="48"/>
    </row>
    <row r="508" spans="1:67" ht="16.5" customHeight="1" x14ac:dyDescent="0.25">
      <c r="A508" s="395" t="s">
        <v>697</v>
      </c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89"/>
      <c r="O508" s="389"/>
      <c r="P508" s="389"/>
      <c r="Q508" s="389"/>
      <c r="R508" s="389"/>
      <c r="S508" s="389"/>
      <c r="T508" s="389"/>
      <c r="U508" s="389"/>
      <c r="V508" s="389"/>
      <c r="W508" s="389"/>
      <c r="X508" s="389"/>
      <c r="Y508" s="389"/>
      <c r="Z508" s="375"/>
      <c r="AA508" s="375"/>
    </row>
    <row r="509" spans="1:67" ht="14.25" customHeight="1" x14ac:dyDescent="0.25">
      <c r="A509" s="388" t="s">
        <v>113</v>
      </c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76"/>
      <c r="AA509" s="376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84">
        <v>4640242181011</v>
      </c>
      <c r="E510" s="385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6" t="s">
        <v>700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84">
        <v>4640242180045</v>
      </c>
      <c r="E511" s="385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1" t="s">
        <v>703</v>
      </c>
      <c r="P511" s="387"/>
      <c r="Q511" s="387"/>
      <c r="R511" s="387"/>
      <c r="S511" s="385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84">
        <v>4640242180441</v>
      </c>
      <c r="E512" s="385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53" t="s">
        <v>706</v>
      </c>
      <c r="P512" s="387"/>
      <c r="Q512" s="387"/>
      <c r="R512" s="387"/>
      <c r="S512" s="385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84">
        <v>4640242180601</v>
      </c>
      <c r="E513" s="385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3" t="s">
        <v>709</v>
      </c>
      <c r="P513" s="387"/>
      <c r="Q513" s="387"/>
      <c r="R513" s="387"/>
      <c r="S513" s="385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84">
        <v>4640242180564</v>
      </c>
      <c r="E514" s="385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1" t="s">
        <v>712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84">
        <v>4640242180922</v>
      </c>
      <c r="E515" s="385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0" t="s">
        <v>715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84">
        <v>4640242181189</v>
      </c>
      <c r="E516" s="385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30" t="s">
        <v>718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84">
        <v>4640242180038</v>
      </c>
      <c r="E517" s="385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2" t="s">
        <v>721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84">
        <v>4640242181172</v>
      </c>
      <c r="E518" s="385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2" t="s">
        <v>724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390"/>
      <c r="B519" s="389"/>
      <c r="C519" s="389"/>
      <c r="D519" s="389"/>
      <c r="E519" s="389"/>
      <c r="F519" s="389"/>
      <c r="G519" s="389"/>
      <c r="H519" s="389"/>
      <c r="I519" s="389"/>
      <c r="J519" s="389"/>
      <c r="K519" s="389"/>
      <c r="L519" s="389"/>
      <c r="M519" s="389"/>
      <c r="N519" s="391"/>
      <c r="O519" s="414" t="s">
        <v>70</v>
      </c>
      <c r="P519" s="415"/>
      <c r="Q519" s="415"/>
      <c r="R519" s="415"/>
      <c r="S519" s="415"/>
      <c r="T519" s="415"/>
      <c r="U519" s="41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89"/>
      <c r="B520" s="389"/>
      <c r="C520" s="389"/>
      <c r="D520" s="389"/>
      <c r="E520" s="389"/>
      <c r="F520" s="389"/>
      <c r="G520" s="389"/>
      <c r="H520" s="389"/>
      <c r="I520" s="389"/>
      <c r="J520" s="389"/>
      <c r="K520" s="389"/>
      <c r="L520" s="389"/>
      <c r="M520" s="389"/>
      <c r="N520" s="391"/>
      <c r="O520" s="414" t="s">
        <v>70</v>
      </c>
      <c r="P520" s="415"/>
      <c r="Q520" s="415"/>
      <c r="R520" s="415"/>
      <c r="S520" s="415"/>
      <c r="T520" s="415"/>
      <c r="U520" s="41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customHeight="1" x14ac:dyDescent="0.25">
      <c r="A521" s="388" t="s">
        <v>105</v>
      </c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76"/>
      <c r="AA521" s="376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84">
        <v>4640242180526</v>
      </c>
      <c r="E522" s="385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28" t="s">
        <v>727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84">
        <v>4640242180519</v>
      </c>
      <c r="E523" s="385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84">
        <v>4640242180090</v>
      </c>
      <c r="E524" s="385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36" t="s">
        <v>733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84">
        <v>4640242180090</v>
      </c>
      <c r="E525" s="385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7" t="s">
        <v>736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84">
        <v>4640242181363</v>
      </c>
      <c r="E526" s="385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63" t="s">
        <v>739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0"/>
      <c r="B527" s="389"/>
      <c r="C527" s="389"/>
      <c r="D527" s="389"/>
      <c r="E527" s="389"/>
      <c r="F527" s="389"/>
      <c r="G527" s="389"/>
      <c r="H527" s="389"/>
      <c r="I527" s="389"/>
      <c r="J527" s="389"/>
      <c r="K527" s="389"/>
      <c r="L527" s="389"/>
      <c r="M527" s="389"/>
      <c r="N527" s="391"/>
      <c r="O527" s="414" t="s">
        <v>70</v>
      </c>
      <c r="P527" s="415"/>
      <c r="Q527" s="415"/>
      <c r="R527" s="415"/>
      <c r="S527" s="415"/>
      <c r="T527" s="415"/>
      <c r="U527" s="41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89"/>
      <c r="B528" s="389"/>
      <c r="C528" s="389"/>
      <c r="D528" s="389"/>
      <c r="E528" s="389"/>
      <c r="F528" s="389"/>
      <c r="G528" s="389"/>
      <c r="H528" s="389"/>
      <c r="I528" s="389"/>
      <c r="J528" s="389"/>
      <c r="K528" s="389"/>
      <c r="L528" s="389"/>
      <c r="M528" s="389"/>
      <c r="N528" s="391"/>
      <c r="O528" s="414" t="s">
        <v>70</v>
      </c>
      <c r="P528" s="415"/>
      <c r="Q528" s="415"/>
      <c r="R528" s="415"/>
      <c r="S528" s="415"/>
      <c r="T528" s="415"/>
      <c r="U528" s="41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388" t="s">
        <v>61</v>
      </c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89"/>
      <c r="O529" s="389"/>
      <c r="P529" s="389"/>
      <c r="Q529" s="389"/>
      <c r="R529" s="389"/>
      <c r="S529" s="389"/>
      <c r="T529" s="389"/>
      <c r="U529" s="389"/>
      <c r="V529" s="389"/>
      <c r="W529" s="389"/>
      <c r="X529" s="389"/>
      <c r="Y529" s="389"/>
      <c r="Z529" s="376"/>
      <c r="AA529" s="376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84">
        <v>4640242180816</v>
      </c>
      <c r="E530" s="385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38" t="s">
        <v>742</v>
      </c>
      <c r="P530" s="387"/>
      <c r="Q530" s="387"/>
      <c r="R530" s="387"/>
      <c r="S530" s="385"/>
      <c r="T530" s="34"/>
      <c r="U530" s="34"/>
      <c r="V530" s="35" t="s">
        <v>66</v>
      </c>
      <c r="W530" s="380">
        <v>110</v>
      </c>
      <c r="X530" s="381">
        <f>IFERROR(IF(W530="",0,CEILING((W530/$H530),1)*$H530),"")</f>
        <v>113.4</v>
      </c>
      <c r="Y530" s="36">
        <f>IFERROR(IF(X530=0,"",ROUNDUP(X530/H530,0)*0.00753),"")</f>
        <v>0.20331000000000002</v>
      </c>
      <c r="Z530" s="56"/>
      <c r="AA530" s="57"/>
      <c r="AE530" s="64"/>
      <c r="BB530" s="360" t="s">
        <v>1</v>
      </c>
      <c r="BL530" s="64">
        <f>IFERROR(W530*I530/H530,"0")</f>
        <v>116.80952380952381</v>
      </c>
      <c r="BM530" s="64">
        <f>IFERROR(X530*I530/H530,"0")</f>
        <v>120.42</v>
      </c>
      <c r="BN530" s="64">
        <f>IFERROR(1/J530*(W530/H530),"0")</f>
        <v>0.16788766788766787</v>
      </c>
      <c r="BO530" s="64">
        <f>IFERROR(1/J530*(X530/H530),"0")</f>
        <v>0.17307692307692307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84">
        <v>4640242180595</v>
      </c>
      <c r="E531" s="385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5" t="s">
        <v>745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84</v>
      </c>
      <c r="X531" s="381">
        <f>IFERROR(IF(W531="",0,CEILING((W531/$H531),1)*$H531),"")</f>
        <v>84</v>
      </c>
      <c r="Y531" s="36">
        <f>IFERROR(IF(X531=0,"",ROUNDUP(X531/H531,0)*0.00753),"")</f>
        <v>0.15060000000000001</v>
      </c>
      <c r="Z531" s="56"/>
      <c r="AA531" s="57"/>
      <c r="AE531" s="64"/>
      <c r="BB531" s="361" t="s">
        <v>1</v>
      </c>
      <c r="BL531" s="64">
        <f>IFERROR(W531*I531/H531,"0")</f>
        <v>89.199999999999989</v>
      </c>
      <c r="BM531" s="64">
        <f>IFERROR(X531*I531/H531,"0")</f>
        <v>89.199999999999989</v>
      </c>
      <c r="BN531" s="64">
        <f>IFERROR(1/J531*(W531/H531),"0")</f>
        <v>0.12820512820512819</v>
      </c>
      <c r="BO531" s="64">
        <f>IFERROR(1/J531*(X531/H531),"0")</f>
        <v>0.12820512820512819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84">
        <v>4640242180076</v>
      </c>
      <c r="E532" s="385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0" t="s">
        <v>748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84">
        <v>4640242180489</v>
      </c>
      <c r="E533" s="385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3" t="s">
        <v>751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0"/>
      <c r="B534" s="389"/>
      <c r="C534" s="389"/>
      <c r="D534" s="389"/>
      <c r="E534" s="389"/>
      <c r="F534" s="389"/>
      <c r="G534" s="389"/>
      <c r="H534" s="389"/>
      <c r="I534" s="389"/>
      <c r="J534" s="389"/>
      <c r="K534" s="389"/>
      <c r="L534" s="389"/>
      <c r="M534" s="389"/>
      <c r="N534" s="391"/>
      <c r="O534" s="414" t="s">
        <v>70</v>
      </c>
      <c r="P534" s="415"/>
      <c r="Q534" s="415"/>
      <c r="R534" s="415"/>
      <c r="S534" s="415"/>
      <c r="T534" s="415"/>
      <c r="U534" s="416"/>
      <c r="V534" s="37" t="s">
        <v>71</v>
      </c>
      <c r="W534" s="382">
        <f>IFERROR(W530/H530,"0")+IFERROR(W531/H531,"0")+IFERROR(W532/H532,"0")+IFERROR(W533/H533,"0")</f>
        <v>46.19047619047619</v>
      </c>
      <c r="X534" s="382">
        <f>IFERROR(X530/H530,"0")+IFERROR(X531/H531,"0")+IFERROR(X532/H532,"0")+IFERROR(X533/H533,"0")</f>
        <v>47</v>
      </c>
      <c r="Y534" s="382">
        <f>IFERROR(IF(Y530="",0,Y530),"0")+IFERROR(IF(Y531="",0,Y531),"0")+IFERROR(IF(Y532="",0,Y532),"0")+IFERROR(IF(Y533="",0,Y533),"0")</f>
        <v>0.35391000000000006</v>
      </c>
      <c r="Z534" s="383"/>
      <c r="AA534" s="383"/>
    </row>
    <row r="535" spans="1:67" x14ac:dyDescent="0.2">
      <c r="A535" s="389"/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91"/>
      <c r="O535" s="414" t="s">
        <v>70</v>
      </c>
      <c r="P535" s="415"/>
      <c r="Q535" s="415"/>
      <c r="R535" s="415"/>
      <c r="S535" s="415"/>
      <c r="T535" s="415"/>
      <c r="U535" s="416"/>
      <c r="V535" s="37" t="s">
        <v>66</v>
      </c>
      <c r="W535" s="382">
        <f>IFERROR(SUM(W530:W533),"0")</f>
        <v>194</v>
      </c>
      <c r="X535" s="382">
        <f>IFERROR(SUM(X530:X533),"0")</f>
        <v>197.4</v>
      </c>
      <c r="Y535" s="37"/>
      <c r="Z535" s="383"/>
      <c r="AA535" s="383"/>
    </row>
    <row r="536" spans="1:67" ht="14.25" customHeight="1" x14ac:dyDescent="0.25">
      <c r="A536" s="388" t="s">
        <v>72</v>
      </c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89"/>
      <c r="O536" s="389"/>
      <c r="P536" s="389"/>
      <c r="Q536" s="389"/>
      <c r="R536" s="389"/>
      <c r="S536" s="389"/>
      <c r="T536" s="389"/>
      <c r="U536" s="389"/>
      <c r="V536" s="389"/>
      <c r="W536" s="389"/>
      <c r="X536" s="389"/>
      <c r="Y536" s="389"/>
      <c r="Z536" s="376"/>
      <c r="AA536" s="376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84">
        <v>4640242180533</v>
      </c>
      <c r="E537" s="385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73" t="s">
        <v>754</v>
      </c>
      <c r="P537" s="387"/>
      <c r="Q537" s="387"/>
      <c r="R537" s="387"/>
      <c r="S537" s="385"/>
      <c r="T537" s="34"/>
      <c r="U537" s="34"/>
      <c r="V537" s="35" t="s">
        <v>66</v>
      </c>
      <c r="W537" s="380">
        <v>344</v>
      </c>
      <c r="X537" s="381">
        <f>IFERROR(IF(W537="",0,CEILING((W537/$H537),1)*$H537),"")</f>
        <v>351</v>
      </c>
      <c r="Y537" s="36">
        <f>IFERROR(IF(X537=0,"",ROUNDUP(X537/H537,0)*0.02175),"")</f>
        <v>0.9787499999999999</v>
      </c>
      <c r="Z537" s="56"/>
      <c r="AA537" s="57"/>
      <c r="AE537" s="64"/>
      <c r="BB537" s="364" t="s">
        <v>1</v>
      </c>
      <c r="BL537" s="64">
        <f>IFERROR(W537*I537/H537,"0")</f>
        <v>368.87384615384622</v>
      </c>
      <c r="BM537" s="64">
        <f>IFERROR(X537*I537/H537,"0")</f>
        <v>376.38000000000005</v>
      </c>
      <c r="BN537" s="64">
        <f>IFERROR(1/J537*(W537/H537),"0")</f>
        <v>0.78754578754578752</v>
      </c>
      <c r="BO537" s="64">
        <f>IFERROR(1/J537*(X537/H537),"0")</f>
        <v>0.80357142857142849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84">
        <v>4640242180106</v>
      </c>
      <c r="E538" s="385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5" t="s">
        <v>757</v>
      </c>
      <c r="P538" s="387"/>
      <c r="Q538" s="387"/>
      <c r="R538" s="387"/>
      <c r="S538" s="385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84">
        <v>4640242180540</v>
      </c>
      <c r="E539" s="385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760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0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1"/>
      <c r="O540" s="414" t="s">
        <v>70</v>
      </c>
      <c r="P540" s="415"/>
      <c r="Q540" s="415"/>
      <c r="R540" s="415"/>
      <c r="S540" s="415"/>
      <c r="T540" s="415"/>
      <c r="U540" s="416"/>
      <c r="V540" s="37" t="s">
        <v>71</v>
      </c>
      <c r="W540" s="382">
        <f>IFERROR(W537/H537,"0")+IFERROR(W538/H538,"0")+IFERROR(W539/H539,"0")</f>
        <v>44.102564102564102</v>
      </c>
      <c r="X540" s="382">
        <f>IFERROR(X537/H537,"0")+IFERROR(X538/H538,"0")+IFERROR(X539/H539,"0")</f>
        <v>45</v>
      </c>
      <c r="Y540" s="382">
        <f>IFERROR(IF(Y537="",0,Y537),"0")+IFERROR(IF(Y538="",0,Y538),"0")+IFERROR(IF(Y539="",0,Y539),"0")</f>
        <v>0.9787499999999999</v>
      </c>
      <c r="Z540" s="383"/>
      <c r="AA540" s="383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1"/>
      <c r="O541" s="414" t="s">
        <v>70</v>
      </c>
      <c r="P541" s="415"/>
      <c r="Q541" s="415"/>
      <c r="R541" s="415"/>
      <c r="S541" s="415"/>
      <c r="T541" s="415"/>
      <c r="U541" s="416"/>
      <c r="V541" s="37" t="s">
        <v>66</v>
      </c>
      <c r="W541" s="382">
        <f>IFERROR(SUM(W537:W539),"0")</f>
        <v>344</v>
      </c>
      <c r="X541" s="382">
        <f>IFERROR(SUM(X537:X539),"0")</f>
        <v>351</v>
      </c>
      <c r="Y541" s="37"/>
      <c r="Z541" s="383"/>
      <c r="AA541" s="383"/>
    </row>
    <row r="542" spans="1:67" ht="14.25" customHeight="1" x14ac:dyDescent="0.25">
      <c r="A542" s="388" t="s">
        <v>213</v>
      </c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89"/>
      <c r="O542" s="389"/>
      <c r="P542" s="389"/>
      <c r="Q542" s="389"/>
      <c r="R542" s="389"/>
      <c r="S542" s="389"/>
      <c r="T542" s="389"/>
      <c r="U542" s="389"/>
      <c r="V542" s="389"/>
      <c r="W542" s="389"/>
      <c r="X542" s="389"/>
      <c r="Y542" s="389"/>
      <c r="Z542" s="376"/>
      <c r="AA542" s="376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84">
        <v>4640242180120</v>
      </c>
      <c r="E543" s="385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63" t="s">
        <v>763</v>
      </c>
      <c r="P543" s="387"/>
      <c r="Q543" s="387"/>
      <c r="R543" s="387"/>
      <c r="S543" s="385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84">
        <v>4640242180120</v>
      </c>
      <c r="E544" s="385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7" t="s">
        <v>765</v>
      </c>
      <c r="P544" s="387"/>
      <c r="Q544" s="387"/>
      <c r="R544" s="387"/>
      <c r="S544" s="385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84">
        <v>4640242180137</v>
      </c>
      <c r="E545" s="385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5" t="s">
        <v>768</v>
      </c>
      <c r="P545" s="387"/>
      <c r="Q545" s="387"/>
      <c r="R545" s="387"/>
      <c r="S545" s="385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84">
        <v>4640242180137</v>
      </c>
      <c r="E546" s="385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12" t="s">
        <v>770</v>
      </c>
      <c r="P546" s="387"/>
      <c r="Q546" s="387"/>
      <c r="R546" s="387"/>
      <c r="S546" s="385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0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91"/>
      <c r="O547" s="414" t="s">
        <v>70</v>
      </c>
      <c r="P547" s="415"/>
      <c r="Q547" s="415"/>
      <c r="R547" s="415"/>
      <c r="S547" s="415"/>
      <c r="T547" s="415"/>
      <c r="U547" s="41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91"/>
      <c r="O548" s="414" t="s">
        <v>70</v>
      </c>
      <c r="P548" s="415"/>
      <c r="Q548" s="415"/>
      <c r="R548" s="415"/>
      <c r="S548" s="415"/>
      <c r="T548" s="415"/>
      <c r="U548" s="41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34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441"/>
      <c r="O549" s="516" t="s">
        <v>771</v>
      </c>
      <c r="P549" s="517"/>
      <c r="Q549" s="517"/>
      <c r="R549" s="517"/>
      <c r="S549" s="517"/>
      <c r="T549" s="517"/>
      <c r="U549" s="51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8901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9015.19</v>
      </c>
      <c r="Y549" s="37"/>
      <c r="Z549" s="383"/>
      <c r="AA549" s="383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441"/>
      <c r="O550" s="516" t="s">
        <v>772</v>
      </c>
      <c r="P550" s="517"/>
      <c r="Q550" s="517"/>
      <c r="R550" s="517"/>
      <c r="S550" s="517"/>
      <c r="T550" s="517"/>
      <c r="U550" s="518"/>
      <c r="V550" s="37" t="s">
        <v>66</v>
      </c>
      <c r="W550" s="382">
        <f>IFERROR(SUM(BL22:BL546),"0")</f>
        <v>9435.0992218750398</v>
      </c>
      <c r="X550" s="382">
        <f>IFERROR(SUM(BM22:BM546),"0")</f>
        <v>9557.0679999999993</v>
      </c>
      <c r="Y550" s="37"/>
      <c r="Z550" s="383"/>
      <c r="AA550" s="383"/>
    </row>
    <row r="551" spans="1:67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1"/>
      <c r="O551" s="516" t="s">
        <v>773</v>
      </c>
      <c r="P551" s="517"/>
      <c r="Q551" s="517"/>
      <c r="R551" s="517"/>
      <c r="S551" s="517"/>
      <c r="T551" s="517"/>
      <c r="U551" s="518"/>
      <c r="V551" s="37" t="s">
        <v>774</v>
      </c>
      <c r="W551" s="38">
        <f>ROUNDUP(SUM(BN22:BN546),0)</f>
        <v>17</v>
      </c>
      <c r="X551" s="38">
        <f>ROUNDUP(SUM(BO22:BO546),0)</f>
        <v>17</v>
      </c>
      <c r="Y551" s="37"/>
      <c r="Z551" s="383"/>
      <c r="AA551" s="383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1"/>
      <c r="O552" s="516" t="s">
        <v>775</v>
      </c>
      <c r="P552" s="517"/>
      <c r="Q552" s="517"/>
      <c r="R552" s="517"/>
      <c r="S552" s="517"/>
      <c r="T552" s="517"/>
      <c r="U552" s="518"/>
      <c r="V552" s="37" t="s">
        <v>66</v>
      </c>
      <c r="W552" s="382">
        <f>GrossWeightTotal+PalletQtyTotal*25</f>
        <v>9860.0992218750398</v>
      </c>
      <c r="X552" s="382">
        <f>GrossWeightTotalR+PalletQtyTotalR*25</f>
        <v>9982.0679999999993</v>
      </c>
      <c r="Y552" s="37"/>
      <c r="Z552" s="383"/>
      <c r="AA552" s="383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1"/>
      <c r="O553" s="516" t="s">
        <v>776</v>
      </c>
      <c r="P553" s="517"/>
      <c r="Q553" s="517"/>
      <c r="R553" s="517"/>
      <c r="S553" s="517"/>
      <c r="T553" s="517"/>
      <c r="U553" s="51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1515.8550299486408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1537</v>
      </c>
      <c r="Y553" s="37"/>
      <c r="Z553" s="383"/>
      <c r="AA553" s="383"/>
    </row>
    <row r="554" spans="1:67" ht="14.25" customHeight="1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1"/>
      <c r="O554" s="516" t="s">
        <v>777</v>
      </c>
      <c r="P554" s="517"/>
      <c r="Q554" s="517"/>
      <c r="R554" s="517"/>
      <c r="S554" s="517"/>
      <c r="T554" s="517"/>
      <c r="U554" s="51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19.225720000000003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407" t="s">
        <v>103</v>
      </c>
      <c r="D556" s="408"/>
      <c r="E556" s="408"/>
      <c r="F556" s="409"/>
      <c r="G556" s="407" t="s">
        <v>233</v>
      </c>
      <c r="H556" s="408"/>
      <c r="I556" s="408"/>
      <c r="J556" s="408"/>
      <c r="K556" s="408"/>
      <c r="L556" s="408"/>
      <c r="M556" s="408"/>
      <c r="N556" s="408"/>
      <c r="O556" s="408"/>
      <c r="P556" s="409"/>
      <c r="Q556" s="407" t="s">
        <v>484</v>
      </c>
      <c r="R556" s="409"/>
      <c r="S556" s="407" t="s">
        <v>541</v>
      </c>
      <c r="T556" s="408"/>
      <c r="U556" s="408"/>
      <c r="V556" s="409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594" t="s">
        <v>780</v>
      </c>
      <c r="B557" s="407" t="s">
        <v>60</v>
      </c>
      <c r="C557" s="407" t="s">
        <v>104</v>
      </c>
      <c r="D557" s="407" t="s">
        <v>112</v>
      </c>
      <c r="E557" s="407" t="s">
        <v>103</v>
      </c>
      <c r="F557" s="407" t="s">
        <v>223</v>
      </c>
      <c r="G557" s="407" t="s">
        <v>234</v>
      </c>
      <c r="H557" s="407" t="s">
        <v>249</v>
      </c>
      <c r="I557" s="407" t="s">
        <v>266</v>
      </c>
      <c r="J557" s="407" t="s">
        <v>342</v>
      </c>
      <c r="K557" s="407" t="s">
        <v>365</v>
      </c>
      <c r="L557" s="407" t="s">
        <v>383</v>
      </c>
      <c r="M557" s="378"/>
      <c r="N557" s="407" t="s">
        <v>400</v>
      </c>
      <c r="O557" s="407" t="s">
        <v>468</v>
      </c>
      <c r="P557" s="407" t="s">
        <v>473</v>
      </c>
      <c r="Q557" s="407" t="s">
        <v>485</v>
      </c>
      <c r="R557" s="407" t="s">
        <v>519</v>
      </c>
      <c r="S557" s="407" t="s">
        <v>542</v>
      </c>
      <c r="T557" s="407" t="s">
        <v>606</v>
      </c>
      <c r="U557" s="407" t="s">
        <v>634</v>
      </c>
      <c r="V557" s="407" t="s">
        <v>641</v>
      </c>
      <c r="W557" s="407" t="s">
        <v>650</v>
      </c>
      <c r="X557" s="407" t="s">
        <v>697</v>
      </c>
      <c r="AA557" s="52"/>
      <c r="AD557" s="378"/>
    </row>
    <row r="558" spans="1:67" ht="13.5" customHeight="1" thickBot="1" x14ac:dyDescent="0.25">
      <c r="A558" s="595"/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378"/>
      <c r="N558" s="412"/>
      <c r="O558" s="412"/>
      <c r="P558" s="412"/>
      <c r="Q558" s="412"/>
      <c r="R558" s="412"/>
      <c r="S558" s="412"/>
      <c r="T558" s="412"/>
      <c r="U558" s="412"/>
      <c r="V558" s="412"/>
      <c r="W558" s="412"/>
      <c r="X558" s="412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417</v>
      </c>
      <c r="F559" s="46">
        <f>IFERROR(X133*1,"0")+IFERROR(X134*1,"0")+IFERROR(X135*1,"0")+IFERROR(X136*1,"0")+IFERROR(X137*1,"0")</f>
        <v>336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151.20000000000002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1558.2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63.2</v>
      </c>
      <c r="K559" s="46">
        <f>IFERROR(X231*1,"0")+IFERROR(X232*1,"0")+IFERROR(X233*1,"0")+IFERROR(X234*1,"0")+IFERROR(X235*1,"0")+IFERROR(X236*1,"0")+IFERROR(X237*1,"0")+IFERROR(X238*1,"0")</f>
        <v>20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357.15000000000003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3826.2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241.79999999999998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154.80000000000001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322.2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1019.0400000000002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548.4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13:L13"/>
    <mergeCell ref="O133:S133"/>
    <mergeCell ref="BB17:BB18"/>
    <mergeCell ref="O264:S264"/>
    <mergeCell ref="O369:S369"/>
    <mergeCell ref="A417:Y417"/>
    <mergeCell ref="O198:S198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120:E120"/>
    <mergeCell ref="O87:U87"/>
    <mergeCell ref="F17:F18"/>
    <mergeCell ref="O504:S504"/>
    <mergeCell ref="D478:E478"/>
    <mergeCell ref="D107:E107"/>
    <mergeCell ref="D405:E405"/>
    <mergeCell ref="D234:E234"/>
    <mergeCell ref="O421:U421"/>
    <mergeCell ref="O481:U481"/>
    <mergeCell ref="O24:U24"/>
    <mergeCell ref="O69:S69"/>
    <mergeCell ref="D244:E244"/>
    <mergeCell ref="O456:U456"/>
    <mergeCell ref="O196:S196"/>
    <mergeCell ref="O498:S498"/>
    <mergeCell ref="O327:S327"/>
    <mergeCell ref="A481:N482"/>
    <mergeCell ref="D407:E407"/>
    <mergeCell ref="A132:Y132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D10:E10"/>
    <mergeCell ref="O101:S101"/>
    <mergeCell ref="A251:Y251"/>
    <mergeCell ref="F10:G10"/>
    <mergeCell ref="A322:Y322"/>
    <mergeCell ref="D34:E34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O533:S533"/>
    <mergeCell ref="A162:Y162"/>
    <mergeCell ref="O70:S70"/>
    <mergeCell ref="D531:E531"/>
    <mergeCell ref="O399:S399"/>
    <mergeCell ref="D177:E177"/>
    <mergeCell ref="O315:U315"/>
    <mergeCell ref="D33:E33"/>
    <mergeCell ref="D226:E226"/>
    <mergeCell ref="D164:E164"/>
    <mergeCell ref="O243:S243"/>
    <mergeCell ref="A267:N268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D22:E22"/>
    <mergeCell ref="O358:U358"/>
    <mergeCell ref="D257:E257"/>
    <mergeCell ref="A230:Y230"/>
    <mergeCell ref="D86:E86"/>
    <mergeCell ref="D213:E213"/>
    <mergeCell ref="O289:U289"/>
    <mergeCell ref="O239:U239"/>
    <mergeCell ref="O175:S175"/>
    <mergeCell ref="O368:S368"/>
    <mergeCell ref="O246:S246"/>
    <mergeCell ref="A289:N290"/>
    <mergeCell ref="O415:U415"/>
    <mergeCell ref="O493:S493"/>
    <mergeCell ref="O185:S185"/>
    <mergeCell ref="O167:U167"/>
    <mergeCell ref="A103:N104"/>
    <mergeCell ref="D265:E265"/>
    <mergeCell ref="D216:E216"/>
    <mergeCell ref="D29:E29"/>
    <mergeCell ref="A469:Y469"/>
    <mergeCell ref="D461:E461"/>
    <mergeCell ref="D200:E200"/>
    <mergeCell ref="A462:N463"/>
    <mergeCell ref="D436:E436"/>
    <mergeCell ref="O187:S187"/>
    <mergeCell ref="D292:E292"/>
    <mergeCell ref="O378:U378"/>
    <mergeCell ref="A534:N535"/>
    <mergeCell ref="O174:S174"/>
    <mergeCell ref="O472:S472"/>
    <mergeCell ref="D525:E525"/>
    <mergeCell ref="O353:U353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G17:G18"/>
    <mergeCell ref="O288:S288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U557:U558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345:S345"/>
    <mergeCell ref="O218:S218"/>
    <mergeCell ref="D181:E181"/>
    <mergeCell ref="O158:S158"/>
    <mergeCell ref="O59:S59"/>
    <mergeCell ref="D273:E273"/>
    <mergeCell ref="A343:Y343"/>
    <mergeCell ref="O482:U482"/>
    <mergeCell ref="O282:S282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557:A558"/>
    <mergeCell ref="O552:U552"/>
    <mergeCell ref="A151:Y151"/>
    <mergeCell ref="O152:S152"/>
    <mergeCell ref="A424:Y424"/>
    <mergeCell ref="O254:S254"/>
    <mergeCell ref="O410:U410"/>
    <mergeCell ref="O216:S216"/>
    <mergeCell ref="D7:L7"/>
    <mergeCell ref="O514:S514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O441:U441"/>
    <mergeCell ref="D490:E490"/>
    <mergeCell ref="O193:S193"/>
    <mergeCell ref="D346:E346"/>
    <mergeCell ref="O22:S22"/>
    <mergeCell ref="O491:S491"/>
    <mergeCell ref="A466:N467"/>
    <mergeCell ref="D477:E477"/>
    <mergeCell ref="A295:N296"/>
    <mergeCell ref="A142:Y142"/>
    <mergeCell ref="D125:E125"/>
    <mergeCell ref="O36:U36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77:S77"/>
    <mergeCell ref="O375:S375"/>
    <mergeCell ref="O204:S204"/>
    <mergeCell ref="O33:S3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O32:S32"/>
    <mergeCell ref="D371:E371"/>
    <mergeCell ref="O74:S74"/>
    <mergeCell ref="D43:E43"/>
    <mergeCell ref="D485:E485"/>
    <mergeCell ref="D137:E137"/>
    <mergeCell ref="A40:N41"/>
    <mergeCell ref="A138:N139"/>
    <mergeCell ref="O257:S257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D383:E383"/>
    <mergeCell ref="D207:E207"/>
    <mergeCell ref="P12:Q12"/>
    <mergeCell ref="O169:S169"/>
    <mergeCell ref="O538:S538"/>
    <mergeCell ref="O119:S119"/>
    <mergeCell ref="O183:U183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A495:N496"/>
    <mergeCell ref="O249:U249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D9:E9"/>
    <mergeCell ref="D118:E118"/>
    <mergeCell ref="F9:G9"/>
    <mergeCell ref="A48:N49"/>
    <mergeCell ref="A319:N320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O39:S39"/>
    <mergeCell ref="P9:Q9"/>
    <mergeCell ref="A529:Y529"/>
    <mergeCell ref="D390:E390"/>
    <mergeCell ref="O408:S408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O219:S219"/>
    <mergeCell ref="A421:N422"/>
    <mergeCell ref="O517:S517"/>
    <mergeCell ref="A24:N25"/>
    <mergeCell ref="A46:Y46"/>
    <mergeCell ref="D260:E260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D543:E543"/>
    <mergeCell ref="D518:E518"/>
    <mergeCell ref="D124:E124"/>
    <mergeCell ref="O530:S530"/>
    <mergeCell ref="O215:S215"/>
    <mergeCell ref="D195:E195"/>
    <mergeCell ref="S6:T9"/>
    <mergeCell ref="D493:E493"/>
    <mergeCell ref="O438:U438"/>
    <mergeCell ref="D431:E431"/>
    <mergeCell ref="D189:E189"/>
    <mergeCell ref="D287:E287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526:S526"/>
    <mergeCell ref="O17:S18"/>
    <mergeCell ref="O234:S234"/>
    <mergeCell ref="O221:S221"/>
    <mergeCell ref="O99:S99"/>
    <mergeCell ref="O286:S286"/>
    <mergeCell ref="A171:N172"/>
    <mergeCell ref="O541:U541"/>
    <mergeCell ref="A501:N502"/>
    <mergeCell ref="D98:E98"/>
    <mergeCell ref="D73:E73"/>
    <mergeCell ref="O91:S91"/>
    <mergeCell ref="O362:S362"/>
    <mergeCell ref="O389:S389"/>
    <mergeCell ref="O85:S85"/>
    <mergeCell ref="O454:S454"/>
    <mergeCell ref="H5:L5"/>
    <mergeCell ref="O305:U305"/>
    <mergeCell ref="O293:S293"/>
    <mergeCell ref="O391:S391"/>
    <mergeCell ref="O220:S220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H9:I9"/>
    <mergeCell ref="O499:S499"/>
    <mergeCell ref="D281:E281"/>
    <mergeCell ref="P6:Q6"/>
    <mergeCell ref="O200:S200"/>
    <mergeCell ref="C556:F556"/>
    <mergeCell ref="O29:S29"/>
    <mergeCell ref="O436:S436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8:S28"/>
    <mergeCell ref="O270:S270"/>
    <mergeCell ref="O326:S326"/>
    <mergeCell ref="D174:E174"/>
    <mergeCell ref="D472:E472"/>
    <mergeCell ref="A141:Y141"/>
    <mergeCell ref="A439:Y439"/>
    <mergeCell ref="O136:S136"/>
    <mergeCell ref="O207:S207"/>
    <mergeCell ref="O92:S92"/>
    <mergeCell ref="O434:S434"/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2024-07-25T08:33:36Z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