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7A00740-2E44-4CA7-A353-727A809302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O382" i="1"/>
  <c r="BN382" i="1"/>
  <c r="BM382" i="1"/>
  <c r="BL382" i="1"/>
  <c r="Y382" i="1"/>
  <c r="X382" i="1"/>
  <c r="X384" i="1" s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X352" i="1" s="1"/>
  <c r="O350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X289" i="1" s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X284" i="1" s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O273" i="1"/>
  <c r="BO272" i="1"/>
  <c r="BN272" i="1"/>
  <c r="BM272" i="1"/>
  <c r="BL272" i="1"/>
  <c r="Y272" i="1"/>
  <c r="X272" i="1"/>
  <c r="O272" i="1"/>
  <c r="BN271" i="1"/>
  <c r="BL271" i="1"/>
  <c r="X271" i="1"/>
  <c r="X277" i="1" s="1"/>
  <c r="O271" i="1"/>
  <c r="BO270" i="1"/>
  <c r="BN270" i="1"/>
  <c r="BM270" i="1"/>
  <c r="BL270" i="1"/>
  <c r="Y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X267" i="1" s="1"/>
  <c r="O265" i="1"/>
  <c r="BO264" i="1"/>
  <c r="BN264" i="1"/>
  <c r="BM264" i="1"/>
  <c r="BL264" i="1"/>
  <c r="Y264" i="1"/>
  <c r="X264" i="1"/>
  <c r="X268" i="1" s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BN257" i="1"/>
  <c r="BL257" i="1"/>
  <c r="X257" i="1"/>
  <c r="X261" i="1" s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BO244" i="1" s="1"/>
  <c r="BN243" i="1"/>
  <c r="BL243" i="1"/>
  <c r="X243" i="1"/>
  <c r="L559" i="1" s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BN231" i="1"/>
  <c r="BL231" i="1"/>
  <c r="X231" i="1"/>
  <c r="K559" i="1" s="1"/>
  <c r="O231" i="1"/>
  <c r="W228" i="1"/>
  <c r="W227" i="1"/>
  <c r="BN226" i="1"/>
  <c r="BL226" i="1"/>
  <c r="X226" i="1"/>
  <c r="X228" i="1" s="1"/>
  <c r="O226" i="1"/>
  <c r="BO225" i="1"/>
  <c r="BN225" i="1"/>
  <c r="BM225" i="1"/>
  <c r="BL225" i="1"/>
  <c r="Y225" i="1"/>
  <c r="X225" i="1"/>
  <c r="X227" i="1" s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X202" i="1" s="1"/>
  <c r="O185" i="1"/>
  <c r="W183" i="1"/>
  <c r="W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W172" i="1"/>
  <c r="X171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G559" i="1" s="1"/>
  <c r="O143" i="1"/>
  <c r="W139" i="1"/>
  <c r="W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F559" i="1" s="1"/>
  <c r="O133" i="1"/>
  <c r="W130" i="1"/>
  <c r="W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X129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1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3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3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X88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24" i="1"/>
  <c r="W553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7" i="1"/>
  <c r="X41" i="1"/>
  <c r="X45" i="1"/>
  <c r="X49" i="1"/>
  <c r="X55" i="1"/>
  <c r="X63" i="1"/>
  <c r="X94" i="1"/>
  <c r="X104" i="1"/>
  <c r="X122" i="1"/>
  <c r="X130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BO175" i="1"/>
  <c r="BM175" i="1"/>
  <c r="Y175" i="1"/>
  <c r="Y182" i="1" s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10" i="1"/>
  <c r="BO204" i="1"/>
  <c r="BM204" i="1"/>
  <c r="Y204" i="1"/>
  <c r="X209" i="1"/>
  <c r="BO215" i="1"/>
  <c r="BM215" i="1"/>
  <c r="Y215" i="1"/>
  <c r="BO220" i="1"/>
  <c r="BM220" i="1"/>
  <c r="Y220" i="1"/>
  <c r="H9" i="1"/>
  <c r="B559" i="1"/>
  <c r="W550" i="1"/>
  <c r="W551" i="1"/>
  <c r="Y23" i="1"/>
  <c r="Y24" i="1" s="1"/>
  <c r="BM23" i="1"/>
  <c r="X550" i="1" s="1"/>
  <c r="X24" i="1"/>
  <c r="W549" i="1"/>
  <c r="Y27" i="1"/>
  <c r="BM27" i="1"/>
  <c r="BO27" i="1"/>
  <c r="X551" i="1" s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59" i="1"/>
  <c r="Y60" i="1"/>
  <c r="Y63" i="1" s="1"/>
  <c r="BM60" i="1"/>
  <c r="X64" i="1"/>
  <c r="E559" i="1"/>
  <c r="Y68" i="1"/>
  <c r="Y87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Y96" i="1"/>
  <c r="Y103" i="1" s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Y124" i="1"/>
  <c r="Y129" i="1" s="1"/>
  <c r="BM124" i="1"/>
  <c r="BO124" i="1"/>
  <c r="Y126" i="1"/>
  <c r="BM126" i="1"/>
  <c r="Y128" i="1"/>
  <c r="BM128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X182" i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Y222" i="1" s="1"/>
  <c r="X222" i="1"/>
  <c r="Y267" i="1"/>
  <c r="I559" i="1"/>
  <c r="X166" i="1"/>
  <c r="X223" i="1"/>
  <c r="Y226" i="1"/>
  <c r="Y227" i="1" s="1"/>
  <c r="BM226" i="1"/>
  <c r="BO226" i="1"/>
  <c r="Y231" i="1"/>
  <c r="Y239" i="1" s="1"/>
  <c r="BM231" i="1"/>
  <c r="BO231" i="1"/>
  <c r="Y232" i="1"/>
  <c r="BM232" i="1"/>
  <c r="Y234" i="1"/>
  <c r="BM234" i="1"/>
  <c r="Y237" i="1"/>
  <c r="BM237" i="1"/>
  <c r="X240" i="1"/>
  <c r="Y243" i="1"/>
  <c r="Y248" i="1" s="1"/>
  <c r="BM243" i="1"/>
  <c r="BO243" i="1"/>
  <c r="Y244" i="1"/>
  <c r="BM244" i="1"/>
  <c r="Y245" i="1"/>
  <c r="BM245" i="1"/>
  <c r="Y246" i="1"/>
  <c r="BM246" i="1"/>
  <c r="Y247" i="1"/>
  <c r="BM247" i="1"/>
  <c r="X248" i="1"/>
  <c r="N559" i="1"/>
  <c r="Y257" i="1"/>
  <c r="Y261" i="1" s="1"/>
  <c r="BM257" i="1"/>
  <c r="BO257" i="1"/>
  <c r="Y259" i="1"/>
  <c r="BM259" i="1"/>
  <c r="X262" i="1"/>
  <c r="Y265" i="1"/>
  <c r="BM265" i="1"/>
  <c r="BO265" i="1"/>
  <c r="Y271" i="1"/>
  <c r="Y277" i="1" s="1"/>
  <c r="BM271" i="1"/>
  <c r="BO271" i="1"/>
  <c r="Y273" i="1"/>
  <c r="BM273" i="1"/>
  <c r="Y275" i="1"/>
  <c r="BM275" i="1"/>
  <c r="Y280" i="1"/>
  <c r="BM280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Y421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X239" i="1"/>
  <c r="X249" i="1"/>
  <c r="X283" i="1"/>
  <c r="BO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Y315" i="1" s="1"/>
  <c r="BO326" i="1"/>
  <c r="BM326" i="1"/>
  <c r="Y326" i="1"/>
  <c r="BO330" i="1"/>
  <c r="BM330" i="1"/>
  <c r="Y330" i="1"/>
  <c r="BO334" i="1"/>
  <c r="BM334" i="1"/>
  <c r="Y334" i="1"/>
  <c r="BO346" i="1"/>
  <c r="BM346" i="1"/>
  <c r="Y346" i="1"/>
  <c r="X348" i="1"/>
  <c r="X353" i="1"/>
  <c r="BO350" i="1"/>
  <c r="BM350" i="1"/>
  <c r="Y350" i="1"/>
  <c r="Y352" i="1" s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BO430" i="1"/>
  <c r="BM430" i="1"/>
  <c r="Y430" i="1"/>
  <c r="BO433" i="1"/>
  <c r="BM433" i="1"/>
  <c r="Y433" i="1"/>
  <c r="X437" i="1"/>
  <c r="Y456" i="1"/>
  <c r="BO454" i="1"/>
  <c r="BM454" i="1"/>
  <c r="Y454" i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X552" i="1" l="1"/>
  <c r="Y519" i="1"/>
  <c r="Y495" i="1"/>
  <c r="Y481" i="1"/>
  <c r="Y410" i="1"/>
  <c r="Y336" i="1"/>
  <c r="Y209" i="1"/>
  <c r="Y547" i="1"/>
  <c r="Y534" i="1"/>
  <c r="Y437" i="1"/>
  <c r="Y372" i="1"/>
  <c r="Y364" i="1"/>
  <c r="Y347" i="1"/>
  <c r="Y295" i="1"/>
  <c r="Y283" i="1"/>
  <c r="Y201" i="1"/>
  <c r="Y160" i="1"/>
  <c r="Y148" i="1"/>
  <c r="Y138" i="1"/>
  <c r="Y121" i="1"/>
  <c r="Y93" i="1"/>
  <c r="Y36" i="1"/>
  <c r="Y554" i="1" s="1"/>
  <c r="X553" i="1"/>
  <c r="W552" i="1"/>
  <c r="X549" i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<sst xmlns="http://schemas.openxmlformats.org/spreadsheetml/2006/main" count="2423" uniqueCount="814">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</sst>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7" zoomScaleNormal="100" zoomScaleSheetLayoutView="100" workbookViewId="0">
      <selection activeCell="AA556" sqref="AA556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33" t="s">
        <v>8</v>
      </c>
      <c r="B5" s="517"/>
      <c r="C5" s="518"/>
      <c r="D5" s="426"/>
      <c r="E5" s="428"/>
      <c r="F5" s="721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5">
        <v>45493</v>
      </c>
      <c r="Q5" s="548"/>
      <c r="S5" s="614" t="s">
        <v>11</v>
      </c>
      <c r="T5" s="441"/>
      <c r="U5" s="615" t="s">
        <v>12</v>
      </c>
      <c r="V5" s="548"/>
      <c r="AA5" s="51"/>
      <c r="AB5" s="51"/>
      <c r="AC5" s="51"/>
    </row>
    <row r="6" spans="1:30" s="373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8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40" t="s">
        <v>16</v>
      </c>
      <c r="T6" s="441"/>
      <c r="U6" s="678" t="s">
        <v>17</v>
      </c>
      <c r="V6" s="457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1"/>
      <c r="U7" s="679"/>
      <c r="V7" s="680"/>
      <c r="AA7" s="51"/>
      <c r="AB7" s="51"/>
      <c r="AC7" s="51"/>
    </row>
    <row r="8" spans="1:30" s="373" customFormat="1" ht="25.5" customHeight="1" x14ac:dyDescent="0.2">
      <c r="A8" s="770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1"/>
      <c r="U8" s="679"/>
      <c r="V8" s="680"/>
      <c r="AA8" s="51"/>
      <c r="AB8" s="51"/>
      <c r="AC8" s="51"/>
    </row>
    <row r="9" spans="1:30" s="37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3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02" t="str">
        <f>IF(AND($A$9="Тип доверенности/получателя при получении в адресе перегруза:",$D$9="Разовая доверенность"),"Введите ФИО","")</f>
        <v/>
      </c>
      <c r="I9" s="403"/>
      <c r="J9" s="4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3"/>
      <c r="L9" s="403"/>
      <c r="M9" s="371"/>
      <c r="O9" s="26" t="s">
        <v>20</v>
      </c>
      <c r="P9" s="541"/>
      <c r="Q9" s="542"/>
      <c r="S9" s="389"/>
      <c r="T9" s="441"/>
      <c r="U9" s="681"/>
      <c r="V9" s="68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3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2"/>
      <c r="O10" s="26" t="s">
        <v>21</v>
      </c>
      <c r="P10" s="624"/>
      <c r="Q10" s="625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7"/>
      <c r="Q11" s="548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3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5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4"/>
      <c r="Q17" s="464"/>
      <c r="R17" s="464"/>
      <c r="S17" s="465"/>
      <c r="T17" s="757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4"/>
      <c r="BB17" s="750" t="s">
        <v>57</v>
      </c>
    </row>
    <row r="18" spans="1:67" ht="14.25" customHeight="1" x14ac:dyDescent="0.2">
      <c r="A18" s="435"/>
      <c r="B18" s="435"/>
      <c r="C18" s="435"/>
      <c r="D18" s="466"/>
      <c r="E18" s="468"/>
      <c r="F18" s="435"/>
      <c r="G18" s="435"/>
      <c r="H18" s="435"/>
      <c r="I18" s="435"/>
      <c r="J18" s="435"/>
      <c r="K18" s="435"/>
      <c r="L18" s="435"/>
      <c r="M18" s="435"/>
      <c r="N18" s="435"/>
      <c r="O18" s="466"/>
      <c r="P18" s="467"/>
      <c r="Q18" s="467"/>
      <c r="R18" s="467"/>
      <c r="S18" s="468"/>
      <c r="T18" s="374" t="s">
        <v>58</v>
      </c>
      <c r="U18" s="374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5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5"/>
      <c r="AA20" s="375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0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1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1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0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1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1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6"/>
      <c r="AA38" s="376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0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1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1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6"/>
      <c r="AA42" s="376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0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1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1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6"/>
      <c r="AA46" s="376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0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1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1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5"/>
      <c r="AA51" s="375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17</v>
      </c>
      <c r="X53" s="381">
        <f>IFERROR(IF(W53="",0,CEILING((W53/$H53),1)*$H53),"")</f>
        <v>21.6</v>
      </c>
      <c r="Y53" s="36">
        <f>IFERROR(IF(X53=0,"",ROUNDUP(X53/H53,0)*0.02175),"")</f>
        <v>4.3499999999999997E-2</v>
      </c>
      <c r="Z53" s="56"/>
      <c r="AA53" s="57"/>
      <c r="AE53" s="64"/>
      <c r="BB53" s="79" t="s">
        <v>1</v>
      </c>
      <c r="BL53" s="64">
        <f>IFERROR(W53*I53/H53,"0")</f>
        <v>17.755555555555553</v>
      </c>
      <c r="BM53" s="64">
        <f>IFERROR(X53*I53/H53,"0")</f>
        <v>22.56</v>
      </c>
      <c r="BN53" s="64">
        <f>IFERROR(1/J53*(W53/H53),"0")</f>
        <v>2.8108465608465603E-2</v>
      </c>
      <c r="BO53" s="64">
        <f>IFERROR(1/J53*(X53/H53),"0")</f>
        <v>3.5714285714285712E-2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0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1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1.574074074074074</v>
      </c>
      <c r="X55" s="382">
        <f>IFERROR(X53/H53,"0")+IFERROR(X54/H54,"0")</f>
        <v>2</v>
      </c>
      <c r="Y55" s="382">
        <f>IFERROR(IF(Y53="",0,Y53),"0")+IFERROR(IF(Y54="",0,Y54),"0")</f>
        <v>4.3499999999999997E-2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1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17</v>
      </c>
      <c r="X56" s="382">
        <f>IFERROR(SUM(X53:X54),"0")</f>
        <v>21.6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5"/>
      <c r="AA57" s="375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6"/>
      <c r="AA58" s="376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126</v>
      </c>
      <c r="X59" s="381">
        <f>IFERROR(IF(W59="",0,CEILING((W59/$H59),1)*$H59),"")</f>
        <v>129.60000000000002</v>
      </c>
      <c r="Y59" s="36">
        <f>IFERROR(IF(X59=0,"",ROUNDUP(X59/H59,0)*0.02175),"")</f>
        <v>0.26100000000000001</v>
      </c>
      <c r="Z59" s="56"/>
      <c r="AA59" s="57"/>
      <c r="AE59" s="64"/>
      <c r="BB59" s="81" t="s">
        <v>1</v>
      </c>
      <c r="BL59" s="64">
        <f>IFERROR(W59*I59/H59,"0")</f>
        <v>131.6</v>
      </c>
      <c r="BM59" s="64">
        <f>IFERROR(X59*I59/H59,"0")</f>
        <v>135.36000000000001</v>
      </c>
      <c r="BN59" s="64">
        <f>IFERROR(1/J59*(W59/H59),"0")</f>
        <v>0.20833333333333331</v>
      </c>
      <c r="BO59" s="64">
        <f>IFERROR(1/J59*(X59/H59),"0")</f>
        <v>0.2142857142857143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0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1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11.666666666666666</v>
      </c>
      <c r="X63" s="382">
        <f>IFERROR(X59/H59,"0")+IFERROR(X60/H60,"0")+IFERROR(X61/H61,"0")+IFERROR(X62/H62,"0")</f>
        <v>12.000000000000002</v>
      </c>
      <c r="Y63" s="382">
        <f>IFERROR(IF(Y59="",0,Y59),"0")+IFERROR(IF(Y60="",0,Y60),"0")+IFERROR(IF(Y61="",0,Y61),"0")+IFERROR(IF(Y62="",0,Y62),"0")</f>
        <v>0.26100000000000001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1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126</v>
      </c>
      <c r="X64" s="382">
        <f>IFERROR(SUM(X59:X62),"0")</f>
        <v>129.60000000000002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5"/>
      <c r="AA65" s="375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6"/>
      <c r="AA66" s="376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184</v>
      </c>
      <c r="X68" s="381">
        <f t="shared" si="6"/>
        <v>194.4</v>
      </c>
      <c r="Y68" s="36">
        <f t="shared" si="7"/>
        <v>0.39149999999999996</v>
      </c>
      <c r="Z68" s="56"/>
      <c r="AA68" s="57"/>
      <c r="AE68" s="64"/>
      <c r="BB68" s="86" t="s">
        <v>1</v>
      </c>
      <c r="BL68" s="64">
        <f t="shared" si="8"/>
        <v>192.17777777777778</v>
      </c>
      <c r="BM68" s="64">
        <f t="shared" si="9"/>
        <v>203.03999999999996</v>
      </c>
      <c r="BN68" s="64">
        <f t="shared" si="10"/>
        <v>0.30423280423280419</v>
      </c>
      <c r="BO68" s="64">
        <f t="shared" si="11"/>
        <v>0.3214285714285714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29</v>
      </c>
      <c r="X70" s="381">
        <f t="shared" si="6"/>
        <v>33.599999999999994</v>
      </c>
      <c r="Y70" s="36">
        <f t="shared" si="7"/>
        <v>6.5250000000000002E-2</v>
      </c>
      <c r="Z70" s="56"/>
      <c r="AA70" s="57"/>
      <c r="AE70" s="64"/>
      <c r="BB70" s="88" t="s">
        <v>1</v>
      </c>
      <c r="BL70" s="64">
        <f t="shared" si="8"/>
        <v>30.242857142857144</v>
      </c>
      <c r="BM70" s="64">
        <f t="shared" si="9"/>
        <v>35.039999999999992</v>
      </c>
      <c r="BN70" s="64">
        <f t="shared" si="10"/>
        <v>4.6237244897959183E-2</v>
      </c>
      <c r="BO70" s="64">
        <f t="shared" si="11"/>
        <v>5.3571428571428562E-2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161</v>
      </c>
      <c r="X71" s="381">
        <f t="shared" si="6"/>
        <v>162</v>
      </c>
      <c r="Y71" s="36">
        <f t="shared" si="7"/>
        <v>0.32624999999999998</v>
      </c>
      <c r="Z71" s="56"/>
      <c r="AA71" s="57"/>
      <c r="AE71" s="64"/>
      <c r="BB71" s="89" t="s">
        <v>1</v>
      </c>
      <c r="BL71" s="64">
        <f t="shared" si="8"/>
        <v>168.15555555555554</v>
      </c>
      <c r="BM71" s="64">
        <f t="shared" si="9"/>
        <v>169.2</v>
      </c>
      <c r="BN71" s="64">
        <f t="shared" si="10"/>
        <v>0.26620370370370366</v>
      </c>
      <c r="BO71" s="64">
        <f t="shared" si="11"/>
        <v>0.26785714285714279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114</v>
      </c>
      <c r="X73" s="381">
        <f t="shared" si="6"/>
        <v>123.19999999999999</v>
      </c>
      <c r="Y73" s="36">
        <f t="shared" si="7"/>
        <v>0.23924999999999999</v>
      </c>
      <c r="Z73" s="56"/>
      <c r="AA73" s="57"/>
      <c r="AE73" s="64"/>
      <c r="BB73" s="91" t="s">
        <v>1</v>
      </c>
      <c r="BL73" s="64">
        <f t="shared" si="8"/>
        <v>118.88571428571429</v>
      </c>
      <c r="BM73" s="64">
        <f t="shared" si="9"/>
        <v>128.47999999999999</v>
      </c>
      <c r="BN73" s="64">
        <f t="shared" si="10"/>
        <v>0.18176020408163265</v>
      </c>
      <c r="BO73" s="64">
        <f t="shared" si="11"/>
        <v>0.19642857142857142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79</v>
      </c>
      <c r="X80" s="381">
        <f t="shared" si="6"/>
        <v>81</v>
      </c>
      <c r="Y80" s="36">
        <f t="shared" si="12"/>
        <v>0.16866</v>
      </c>
      <c r="Z80" s="56"/>
      <c r="AA80" s="57"/>
      <c r="AE80" s="64"/>
      <c r="BB80" s="98" t="s">
        <v>1</v>
      </c>
      <c r="BL80" s="64">
        <f t="shared" si="8"/>
        <v>82.686666666666667</v>
      </c>
      <c r="BM80" s="64">
        <f t="shared" si="9"/>
        <v>84.78</v>
      </c>
      <c r="BN80" s="64">
        <f t="shared" si="10"/>
        <v>0.14629629629629631</v>
      </c>
      <c r="BO80" s="64">
        <f t="shared" si="11"/>
        <v>0.15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0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1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62.267857142857146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65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1.1909099999999999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1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567</v>
      </c>
      <c r="X88" s="382">
        <f>IFERROR(SUM(X67:X86),"0")</f>
        <v>594.20000000000005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6"/>
      <c r="AA89" s="376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0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1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1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6"/>
      <c r="AA95" s="376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0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1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1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6"/>
      <c r="AA105" s="376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127</v>
      </c>
      <c r="X107" s="381">
        <f t="shared" si="18"/>
        <v>134.4</v>
      </c>
      <c r="Y107" s="36">
        <f>IFERROR(IF(X107=0,"",ROUNDUP(X107/H107,0)*0.02175),"")</f>
        <v>0.34799999999999998</v>
      </c>
      <c r="Z107" s="56"/>
      <c r="AA107" s="57"/>
      <c r="AE107" s="64"/>
      <c r="BB107" s="116" t="s">
        <v>1</v>
      </c>
      <c r="BL107" s="64">
        <f t="shared" si="19"/>
        <v>135.52714285714288</v>
      </c>
      <c r="BM107" s="64">
        <f t="shared" si="20"/>
        <v>143.42400000000001</v>
      </c>
      <c r="BN107" s="64">
        <f t="shared" si="21"/>
        <v>0.26998299319727886</v>
      </c>
      <c r="BO107" s="64">
        <f t="shared" si="22"/>
        <v>0.2857142857142857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109</v>
      </c>
      <c r="X112" s="381">
        <f t="shared" si="18"/>
        <v>110.7</v>
      </c>
      <c r="Y112" s="36">
        <f>IFERROR(IF(X112=0,"",ROUNDUP(X112/H112,0)*0.00753),"")</f>
        <v>0.30873</v>
      </c>
      <c r="Z112" s="56"/>
      <c r="AA112" s="57"/>
      <c r="AE112" s="64"/>
      <c r="BB112" s="121" t="s">
        <v>1</v>
      </c>
      <c r="BL112" s="64">
        <f t="shared" si="19"/>
        <v>119.98074074074073</v>
      </c>
      <c r="BM112" s="64">
        <f t="shared" si="20"/>
        <v>121.852</v>
      </c>
      <c r="BN112" s="64">
        <f t="shared" si="21"/>
        <v>0.25878442545109209</v>
      </c>
      <c r="BO112" s="64">
        <f t="shared" si="22"/>
        <v>0.26282051282051283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3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0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1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55.489417989417987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57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0.65673000000000004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1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236</v>
      </c>
      <c r="X122" s="382">
        <f>IFERROR(SUM(X106:X120),"0")</f>
        <v>245.10000000000002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63</v>
      </c>
      <c r="X124" s="381">
        <f>IFERROR(IF(W124="",0,CEILING((W124/$H124),1)*$H124),"")</f>
        <v>67.2</v>
      </c>
      <c r="Y124" s="36">
        <f>IFERROR(IF(X124=0,"",ROUNDUP(X124/H124,0)*0.02175),"")</f>
        <v>0.17399999999999999</v>
      </c>
      <c r="Z124" s="56"/>
      <c r="AA124" s="57"/>
      <c r="AE124" s="64"/>
      <c r="BB124" s="130" t="s">
        <v>1</v>
      </c>
      <c r="BL124" s="64">
        <f>IFERROR(W124*I124/H124,"0")</f>
        <v>67.22999999999999</v>
      </c>
      <c r="BM124" s="64">
        <f>IFERROR(X124*I124/H124,"0")</f>
        <v>71.712000000000003</v>
      </c>
      <c r="BN124" s="64">
        <f>IFERROR(1/J124*(W124/H124),"0")</f>
        <v>0.13392857142857142</v>
      </c>
      <c r="BO124" s="64">
        <f>IFERROR(1/J124*(X124/H124),"0")</f>
        <v>0.14285714285714285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0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1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7.5</v>
      </c>
      <c r="X129" s="382">
        <f>IFERROR(X124/H124,"0")+IFERROR(X125/H125,"0")+IFERROR(X126/H126,"0")+IFERROR(X127/H127,"0")+IFERROR(X128/H128,"0")</f>
        <v>8</v>
      </c>
      <c r="Y129" s="382">
        <f>IFERROR(IF(Y124="",0,Y124),"0")+IFERROR(IF(Y125="",0,Y125),"0")+IFERROR(IF(Y126="",0,Y126),"0")+IFERROR(IF(Y127="",0,Y127),"0")+IFERROR(IF(Y128="",0,Y128),"0")</f>
        <v>0.17399999999999999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1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63</v>
      </c>
      <c r="X130" s="382">
        <f>IFERROR(SUM(X124:X128),"0")</f>
        <v>67.2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5"/>
      <c r="AA131" s="375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6"/>
      <c r="AA132" s="376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228</v>
      </c>
      <c r="X134" s="381">
        <f>IFERROR(IF(W134="",0,CEILING((W134/$H134),1)*$H134),"")</f>
        <v>235.20000000000002</v>
      </c>
      <c r="Y134" s="36">
        <f>IFERROR(IF(X134=0,"",ROUNDUP(X134/H134,0)*0.02175),"")</f>
        <v>0.60899999999999999</v>
      </c>
      <c r="Z134" s="56"/>
      <c r="AA134" s="57"/>
      <c r="AE134" s="64"/>
      <c r="BB134" s="136" t="s">
        <v>1</v>
      </c>
      <c r="BL134" s="64">
        <f>IFERROR(W134*I134/H134,"0")</f>
        <v>243.14571428571426</v>
      </c>
      <c r="BM134" s="64">
        <f>IFERROR(X134*I134/H134,"0")</f>
        <v>250.82400000000001</v>
      </c>
      <c r="BN134" s="64">
        <f>IFERROR(1/J134*(W134/H134),"0")</f>
        <v>0.48469387755102039</v>
      </c>
      <c r="BO134" s="64">
        <f>IFERROR(1/J134*(X134/H134),"0")</f>
        <v>0.5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172</v>
      </c>
      <c r="X136" s="381">
        <f>IFERROR(IF(W136="",0,CEILING((W136/$H136),1)*$H136),"")</f>
        <v>172.8</v>
      </c>
      <c r="Y136" s="36">
        <f>IFERROR(IF(X136=0,"",ROUNDUP(X136/H136,0)*0.00753),"")</f>
        <v>0.48192000000000002</v>
      </c>
      <c r="Z136" s="56"/>
      <c r="AA136" s="57"/>
      <c r="AE136" s="64"/>
      <c r="BB136" s="138" t="s">
        <v>1</v>
      </c>
      <c r="BL136" s="64">
        <f>IFERROR(W136*I136/H136,"0")</f>
        <v>189.32740740740738</v>
      </c>
      <c r="BM136" s="64">
        <f>IFERROR(X136*I136/H136,"0")</f>
        <v>190.208</v>
      </c>
      <c r="BN136" s="64">
        <f>IFERROR(1/J136*(W136/H136),"0")</f>
        <v>0.40835707502374169</v>
      </c>
      <c r="BO136" s="64">
        <f>IFERROR(1/J136*(X136/H136),"0")</f>
        <v>0.41025641025641024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0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1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90.846560846560848</v>
      </c>
      <c r="X138" s="382">
        <f>IFERROR(X133/H133,"0")+IFERROR(X134/H134,"0")+IFERROR(X135/H135,"0")+IFERROR(X136/H136,"0")+IFERROR(X137/H137,"0")</f>
        <v>92</v>
      </c>
      <c r="Y138" s="382">
        <f>IFERROR(IF(Y133="",0,Y133),"0")+IFERROR(IF(Y134="",0,Y134),"0")+IFERROR(IF(Y135="",0,Y135),"0")+IFERROR(IF(Y136="",0,Y136),"0")+IFERROR(IF(Y137="",0,Y137),"0")</f>
        <v>1.0909200000000001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1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400</v>
      </c>
      <c r="X139" s="382">
        <f>IFERROR(SUM(X133:X137),"0")</f>
        <v>408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5"/>
      <c r="AA141" s="375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6"/>
      <c r="AA142" s="376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0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1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1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5"/>
      <c r="AA150" s="375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18</v>
      </c>
      <c r="X154" s="381">
        <f t="shared" si="23"/>
        <v>21</v>
      </c>
      <c r="Y154" s="36">
        <f>IFERROR(IF(X154=0,"",ROUNDUP(X154/H154,0)*0.00753),"")</f>
        <v>3.7650000000000003E-2</v>
      </c>
      <c r="Z154" s="56"/>
      <c r="AA154" s="57"/>
      <c r="AE154" s="64"/>
      <c r="BB154" s="147" t="s">
        <v>1</v>
      </c>
      <c r="BL154" s="64">
        <f t="shared" si="24"/>
        <v>18.857142857142858</v>
      </c>
      <c r="BM154" s="64">
        <f t="shared" si="25"/>
        <v>22</v>
      </c>
      <c r="BN154" s="64">
        <f t="shared" si="26"/>
        <v>2.7472527472527472E-2</v>
      </c>
      <c r="BO154" s="64">
        <f t="shared" si="27"/>
        <v>3.2051282051282048E-2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22</v>
      </c>
      <c r="X155" s="381">
        <f t="shared" si="23"/>
        <v>23.1</v>
      </c>
      <c r="Y155" s="36">
        <f>IFERROR(IF(X155=0,"",ROUNDUP(X155/H155,0)*0.00502),"")</f>
        <v>5.5220000000000005E-2</v>
      </c>
      <c r="Z155" s="56"/>
      <c r="AA155" s="57"/>
      <c r="AE155" s="64"/>
      <c r="BB155" s="148" t="s">
        <v>1</v>
      </c>
      <c r="BL155" s="64">
        <f t="shared" si="24"/>
        <v>23.361904761904761</v>
      </c>
      <c r="BM155" s="64">
        <f t="shared" si="25"/>
        <v>24.53</v>
      </c>
      <c r="BN155" s="64">
        <f t="shared" si="26"/>
        <v>4.4770044770044773E-2</v>
      </c>
      <c r="BO155" s="64">
        <f t="shared" si="27"/>
        <v>4.7008547008547015E-2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0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1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14.761904761904763</v>
      </c>
      <c r="X160" s="382">
        <f>IFERROR(X152/H152,"0")+IFERROR(X153/H153,"0")+IFERROR(X154/H154,"0")+IFERROR(X155/H155,"0")+IFERROR(X156/H156,"0")+IFERROR(X157/H157,"0")+IFERROR(X158/H158,"0")+IFERROR(X159/H159,"0")</f>
        <v>16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9.2870000000000008E-2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1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40</v>
      </c>
      <c r="X161" s="382">
        <f>IFERROR(SUM(X152:X159),"0")</f>
        <v>44.1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5"/>
      <c r="AA162" s="375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6"/>
      <c r="AA163" s="376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0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1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1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6"/>
      <c r="AA168" s="376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0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1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1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0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1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1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6"/>
      <c r="AA184" s="376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329</v>
      </c>
      <c r="X189" s="381">
        <f t="shared" si="33"/>
        <v>330.59999999999997</v>
      </c>
      <c r="Y189" s="36">
        <f>IFERROR(IF(X189=0,"",ROUNDUP(X189/H189,0)*0.02175),"")</f>
        <v>0.8264999999999999</v>
      </c>
      <c r="Z189" s="56"/>
      <c r="AA189" s="57"/>
      <c r="AE189" s="64"/>
      <c r="BB189" s="169" t="s">
        <v>1</v>
      </c>
      <c r="BL189" s="64">
        <f t="shared" si="34"/>
        <v>350.32827586206895</v>
      </c>
      <c r="BM189" s="64">
        <f t="shared" si="35"/>
        <v>352.03199999999993</v>
      </c>
      <c r="BN189" s="64">
        <f t="shared" si="36"/>
        <v>0.67528735632183912</v>
      </c>
      <c r="BO189" s="64">
        <f t="shared" si="37"/>
        <v>0.67857142857142849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241</v>
      </c>
      <c r="X190" s="381">
        <f t="shared" si="33"/>
        <v>242.39999999999998</v>
      </c>
      <c r="Y190" s="36">
        <f>IFERROR(IF(X190=0,"",ROUNDUP(X190/H190,0)*0.00753),"")</f>
        <v>0.76053000000000004</v>
      </c>
      <c r="Z190" s="56"/>
      <c r="AA190" s="57"/>
      <c r="AE190" s="64"/>
      <c r="BB190" s="170" t="s">
        <v>1</v>
      </c>
      <c r="BL190" s="64">
        <f t="shared" si="34"/>
        <v>268.31333333333333</v>
      </c>
      <c r="BM190" s="64">
        <f t="shared" si="35"/>
        <v>269.87199999999996</v>
      </c>
      <c r="BN190" s="64">
        <f t="shared" si="36"/>
        <v>0.64369658119658124</v>
      </c>
      <c r="BO190" s="64">
        <f t="shared" si="37"/>
        <v>0.64743589743589747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159</v>
      </c>
      <c r="X194" s="381">
        <f t="shared" si="33"/>
        <v>160.79999999999998</v>
      </c>
      <c r="Y194" s="36">
        <f t="shared" ref="Y194:Y200" si="38">IFERROR(IF(X194=0,"",ROUNDUP(X194/H194,0)*0.00753),"")</f>
        <v>0.50451000000000001</v>
      </c>
      <c r="Z194" s="56"/>
      <c r="AA194" s="57"/>
      <c r="AE194" s="64"/>
      <c r="BB194" s="174" t="s">
        <v>1</v>
      </c>
      <c r="BL194" s="64">
        <f t="shared" si="34"/>
        <v>178.21250000000001</v>
      </c>
      <c r="BM194" s="64">
        <f t="shared" si="35"/>
        <v>180.23</v>
      </c>
      <c r="BN194" s="64">
        <f t="shared" si="36"/>
        <v>0.42467948717948717</v>
      </c>
      <c r="BO194" s="64">
        <f t="shared" si="37"/>
        <v>0.42948717948717946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143</v>
      </c>
      <c r="X196" s="381">
        <f t="shared" si="33"/>
        <v>144</v>
      </c>
      <c r="Y196" s="36">
        <f t="shared" si="38"/>
        <v>0.45180000000000003</v>
      </c>
      <c r="Z196" s="56"/>
      <c r="AA196" s="57"/>
      <c r="AE196" s="64"/>
      <c r="BB196" s="176" t="s">
        <v>1</v>
      </c>
      <c r="BL196" s="64">
        <f t="shared" si="34"/>
        <v>159.20666666666668</v>
      </c>
      <c r="BM196" s="64">
        <f t="shared" si="35"/>
        <v>160.32000000000002</v>
      </c>
      <c r="BN196" s="64">
        <f t="shared" si="36"/>
        <v>0.38194444444444442</v>
      </c>
      <c r="BO196" s="64">
        <f t="shared" si="37"/>
        <v>0.38461538461538458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7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112</v>
      </c>
      <c r="X197" s="381">
        <f t="shared" si="33"/>
        <v>112.8</v>
      </c>
      <c r="Y197" s="36">
        <f t="shared" si="38"/>
        <v>0.35391</v>
      </c>
      <c r="Z197" s="56"/>
      <c r="AA197" s="57"/>
      <c r="AE197" s="64"/>
      <c r="BB197" s="177" t="s">
        <v>1</v>
      </c>
      <c r="BL197" s="64">
        <f t="shared" si="34"/>
        <v>124.69333333333334</v>
      </c>
      <c r="BM197" s="64">
        <f t="shared" si="35"/>
        <v>125.58400000000002</v>
      </c>
      <c r="BN197" s="64">
        <f t="shared" si="36"/>
        <v>0.29914529914529919</v>
      </c>
      <c r="BO197" s="64">
        <f t="shared" si="37"/>
        <v>0.30128205128205127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3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12</v>
      </c>
      <c r="X199" s="381">
        <f t="shared" si="33"/>
        <v>12</v>
      </c>
      <c r="Y199" s="36">
        <f t="shared" si="38"/>
        <v>3.7650000000000003E-2</v>
      </c>
      <c r="Z199" s="56"/>
      <c r="AA199" s="57"/>
      <c r="AE199" s="64"/>
      <c r="BB199" s="179" t="s">
        <v>1</v>
      </c>
      <c r="BL199" s="64">
        <f t="shared" si="34"/>
        <v>13.360000000000001</v>
      </c>
      <c r="BM199" s="64">
        <f t="shared" si="35"/>
        <v>13.360000000000001</v>
      </c>
      <c r="BN199" s="64">
        <f t="shared" si="36"/>
        <v>3.2051282051282048E-2</v>
      </c>
      <c r="BO199" s="64">
        <f t="shared" si="37"/>
        <v>3.2051282051282048E-2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112</v>
      </c>
      <c r="X200" s="381">
        <f t="shared" si="33"/>
        <v>112.8</v>
      </c>
      <c r="Y200" s="36">
        <f t="shared" si="38"/>
        <v>0.35391</v>
      </c>
      <c r="Z200" s="56"/>
      <c r="AA200" s="57"/>
      <c r="AE200" s="64"/>
      <c r="BB200" s="180" t="s">
        <v>1</v>
      </c>
      <c r="BL200" s="64">
        <f t="shared" si="34"/>
        <v>124.97333333333333</v>
      </c>
      <c r="BM200" s="64">
        <f t="shared" si="35"/>
        <v>125.866</v>
      </c>
      <c r="BN200" s="64">
        <f t="shared" si="36"/>
        <v>0.29914529914529919</v>
      </c>
      <c r="BO200" s="64">
        <f t="shared" si="37"/>
        <v>0.30128205128205127</v>
      </c>
    </row>
    <row r="201" spans="1:67" x14ac:dyDescent="0.2">
      <c r="A201" s="390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1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362.39942528735634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365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3.2888100000000002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1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1108</v>
      </c>
      <c r="X202" s="382">
        <f>IFERROR(SUM(X185:X200),"0")</f>
        <v>1115.3999999999999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6"/>
      <c r="AA203" s="376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9</v>
      </c>
      <c r="X207" s="381">
        <f>IFERROR(IF(W207="",0,CEILING((W207/$H207),1)*$H207),"")</f>
        <v>9.6</v>
      </c>
      <c r="Y207" s="36">
        <f>IFERROR(IF(X207=0,"",ROUNDUP(X207/H207,0)*0.00753),"")</f>
        <v>3.0120000000000001E-2</v>
      </c>
      <c r="Z207" s="56"/>
      <c r="AA207" s="57"/>
      <c r="AE207" s="64"/>
      <c r="BB207" s="184" t="s">
        <v>1</v>
      </c>
      <c r="BL207" s="64">
        <f>IFERROR(W207*I207/H207,"0")</f>
        <v>10.020000000000001</v>
      </c>
      <c r="BM207" s="64">
        <f>IFERROR(X207*I207/H207,"0")</f>
        <v>10.688000000000001</v>
      </c>
      <c r="BN207" s="64">
        <f>IFERROR(1/J207*(W207/H207),"0")</f>
        <v>2.4038461538461536E-2</v>
      </c>
      <c r="BO207" s="64">
        <f>IFERROR(1/J207*(X207/H207),"0")</f>
        <v>2.564102564102564E-2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5</v>
      </c>
      <c r="X208" s="381">
        <f>IFERROR(IF(W208="",0,CEILING((W208/$H208),1)*$H208),"")</f>
        <v>7.1999999999999993</v>
      </c>
      <c r="Y208" s="36">
        <f>IFERROR(IF(X208=0,"",ROUNDUP(X208/H208,0)*0.00753),"")</f>
        <v>2.2589999999999999E-2</v>
      </c>
      <c r="Z208" s="56"/>
      <c r="AA208" s="57"/>
      <c r="AE208" s="64"/>
      <c r="BB208" s="185" t="s">
        <v>1</v>
      </c>
      <c r="BL208" s="64">
        <f>IFERROR(W208*I208/H208,"0")</f>
        <v>5.5666666666666673</v>
      </c>
      <c r="BM208" s="64">
        <f>IFERROR(X208*I208/H208,"0")</f>
        <v>8.016</v>
      </c>
      <c r="BN208" s="64">
        <f>IFERROR(1/J208*(W208/H208),"0")</f>
        <v>1.3354700854700856E-2</v>
      </c>
      <c r="BO208" s="64">
        <f>IFERROR(1/J208*(X208/H208),"0")</f>
        <v>1.9230769230769232E-2</v>
      </c>
    </row>
    <row r="209" spans="1:67" x14ac:dyDescent="0.2">
      <c r="A209" s="390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1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5.8333333333333339</v>
      </c>
      <c r="X209" s="382">
        <f>IFERROR(X204/H204,"0")+IFERROR(X205/H205,"0")+IFERROR(X206/H206,"0")+IFERROR(X207/H207,"0")+IFERROR(X208/H208,"0")</f>
        <v>7</v>
      </c>
      <c r="Y209" s="382">
        <f>IFERROR(IF(Y204="",0,Y204),"0")+IFERROR(IF(Y205="",0,Y205),"0")+IFERROR(IF(Y206="",0,Y206),"0")+IFERROR(IF(Y207="",0,Y207),"0")+IFERROR(IF(Y208="",0,Y208),"0")</f>
        <v>5.271E-2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1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14</v>
      </c>
      <c r="X210" s="382">
        <f>IFERROR(SUM(X204:X208),"0")</f>
        <v>16.799999999999997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5"/>
      <c r="AA211" s="375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6"/>
      <c r="AA212" s="376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0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1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1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6"/>
      <c r="AA224" s="376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0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1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1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5"/>
      <c r="AA229" s="375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0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1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1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5"/>
      <c r="AA241" s="375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6"/>
      <c r="AA242" s="376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4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3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2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0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1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1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5"/>
      <c r="AA250" s="375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6"/>
      <c r="AA251" s="376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3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0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1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1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42</v>
      </c>
      <c r="X264" s="381">
        <f>IFERROR(IF(W264="",0,CEILING((W264/$H264),1)*$H264),"")</f>
        <v>42</v>
      </c>
      <c r="Y264" s="36">
        <f>IFERROR(IF(X264=0,"",ROUNDUP(X264/H264,0)*0.00753),"")</f>
        <v>7.5300000000000006E-2</v>
      </c>
      <c r="Z264" s="56"/>
      <c r="AA264" s="57"/>
      <c r="AE264" s="64"/>
      <c r="BB264" s="219" t="s">
        <v>1</v>
      </c>
      <c r="BL264" s="64">
        <f>IFERROR(W264*I264/H264,"0")</f>
        <v>44.599999999999994</v>
      </c>
      <c r="BM264" s="64">
        <f>IFERROR(X264*I264/H264,"0")</f>
        <v>44.599999999999994</v>
      </c>
      <c r="BN264" s="64">
        <f>IFERROR(1/J264*(W264/H264),"0")</f>
        <v>6.4102564102564097E-2</v>
      </c>
      <c r="BO264" s="64">
        <f>IFERROR(1/J264*(X264/H264),"0")</f>
        <v>6.4102564102564097E-2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0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1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10</v>
      </c>
      <c r="X267" s="382">
        <f>IFERROR(X264/H264,"0")+IFERROR(X265/H265,"0")+IFERROR(X266/H266,"0")</f>
        <v>10</v>
      </c>
      <c r="Y267" s="382">
        <f>IFERROR(IF(Y264="",0,Y264),"0")+IFERROR(IF(Y265="",0,Y265),"0")+IFERROR(IF(Y266="",0,Y266),"0")</f>
        <v>7.5300000000000006E-2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1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42</v>
      </c>
      <c r="X268" s="382">
        <f>IFERROR(SUM(X264:X266),"0")</f>
        <v>42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6"/>
      <c r="AA269" s="376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0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1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1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693</v>
      </c>
      <c r="X281" s="381">
        <f>IFERROR(IF(W281="",0,CEILING((W281/$H281),1)*$H281),"")</f>
        <v>694.19999999999993</v>
      </c>
      <c r="Y281" s="36">
        <f>IFERROR(IF(X281=0,"",ROUNDUP(X281/H281,0)*0.02175),"")</f>
        <v>1.9357499999999999</v>
      </c>
      <c r="Z281" s="56"/>
      <c r="AA281" s="57"/>
      <c r="AE281" s="64"/>
      <c r="BB281" s="230" t="s">
        <v>1</v>
      </c>
      <c r="BL281" s="64">
        <f>IFERROR(W281*I281/H281,"0")</f>
        <v>743.10923076923086</v>
      </c>
      <c r="BM281" s="64">
        <f>IFERROR(X281*I281/H281,"0")</f>
        <v>744.39600000000007</v>
      </c>
      <c r="BN281" s="64">
        <f>IFERROR(1/J281*(W281/H281),"0")</f>
        <v>1.5865384615384617</v>
      </c>
      <c r="BO281" s="64">
        <f>IFERROR(1/J281*(X281/H281),"0")</f>
        <v>1.5892857142857142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0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1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88.846153846153854</v>
      </c>
      <c r="X283" s="382">
        <f>IFERROR(X280/H280,"0")+IFERROR(X281/H281,"0")+IFERROR(X282/H282,"0")</f>
        <v>89</v>
      </c>
      <c r="Y283" s="382">
        <f>IFERROR(IF(Y280="",0,Y280),"0")+IFERROR(IF(Y281="",0,Y281),"0")+IFERROR(IF(Y282="",0,Y282),"0")</f>
        <v>1.9357499999999999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1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693</v>
      </c>
      <c r="X284" s="382">
        <f>IFERROR(SUM(X280:X282),"0")</f>
        <v>694.19999999999993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6"/>
      <c r="AA285" s="376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8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16</v>
      </c>
      <c r="X288" s="381">
        <f>IFERROR(IF(W288="",0,CEILING((W288/$H288),1)*$H288),"")</f>
        <v>17.849999999999998</v>
      </c>
      <c r="Y288" s="36">
        <f>IFERROR(IF(X288=0,"",ROUNDUP(X288/H288,0)*0.00753),"")</f>
        <v>5.271E-2</v>
      </c>
      <c r="Z288" s="56"/>
      <c r="AA288" s="57"/>
      <c r="AE288" s="64"/>
      <c r="BB288" s="234" t="s">
        <v>1</v>
      </c>
      <c r="BL288" s="64">
        <f>IFERROR(W288*I288/H288,"0")</f>
        <v>18.196078431372548</v>
      </c>
      <c r="BM288" s="64">
        <f>IFERROR(X288*I288/H288,"0")</f>
        <v>20.299999999999997</v>
      </c>
      <c r="BN288" s="64">
        <f>IFERROR(1/J288*(W288/H288),"0")</f>
        <v>4.022121669180493E-2</v>
      </c>
      <c r="BO288" s="64">
        <f>IFERROR(1/J288*(X288/H288),"0")</f>
        <v>4.4871794871794872E-2</v>
      </c>
    </row>
    <row r="289" spans="1:67" x14ac:dyDescent="0.2">
      <c r="A289" s="390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1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6.2745098039215694</v>
      </c>
      <c r="X289" s="382">
        <f>IFERROR(X286/H286,"0")+IFERROR(X287/H287,"0")+IFERROR(X288/H288,"0")</f>
        <v>7</v>
      </c>
      <c r="Y289" s="382">
        <f>IFERROR(IF(Y286="",0,Y286),"0")+IFERROR(IF(Y287="",0,Y287),"0")+IFERROR(IF(Y288="",0,Y288),"0")</f>
        <v>5.271E-2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1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16</v>
      </c>
      <c r="X290" s="382">
        <f>IFERROR(SUM(X286:X288),"0")</f>
        <v>17.849999999999998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6"/>
      <c r="AA291" s="376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0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1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1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5"/>
      <c r="AA297" s="375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6"/>
      <c r="AA298" s="376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0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1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1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6"/>
      <c r="AA302" s="376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0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1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1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5"/>
      <c r="AA306" s="375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14</v>
      </c>
      <c r="X308" s="381">
        <f>IFERROR(IF(W308="",0,CEILING((W308/$H308),1)*$H308),"")</f>
        <v>14.4</v>
      </c>
      <c r="Y308" s="36">
        <f>IFERROR(IF(X308=0,"",ROUNDUP(X308/H308,0)*0.00753),"")</f>
        <v>6.0240000000000002E-2</v>
      </c>
      <c r="Z308" s="56"/>
      <c r="AA308" s="57"/>
      <c r="AE308" s="64"/>
      <c r="BB308" s="240" t="s">
        <v>1</v>
      </c>
      <c r="BL308" s="64">
        <f>IFERROR(W308*I308/H308,"0")</f>
        <v>15.928888888888888</v>
      </c>
      <c r="BM308" s="64">
        <f>IFERROR(X308*I308/H308,"0")</f>
        <v>16.384</v>
      </c>
      <c r="BN308" s="64">
        <f>IFERROR(1/J308*(W308/H308),"0")</f>
        <v>4.9857549857549859E-2</v>
      </c>
      <c r="BO308" s="64">
        <f>IFERROR(1/J308*(X308/H308),"0")</f>
        <v>5.128205128205128E-2</v>
      </c>
    </row>
    <row r="309" spans="1:67" x14ac:dyDescent="0.2">
      <c r="A309" s="390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1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7.7777777777777777</v>
      </c>
      <c r="X309" s="382">
        <f>IFERROR(X308/H308,"0")</f>
        <v>8</v>
      </c>
      <c r="Y309" s="382">
        <f>IFERROR(IF(Y308="",0,Y308),"0")</f>
        <v>6.0240000000000002E-2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1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14</v>
      </c>
      <c r="X310" s="382">
        <f>IFERROR(SUM(X308:X308),"0")</f>
        <v>14.4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6"/>
      <c r="AA311" s="376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0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1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1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2</v>
      </c>
      <c r="X318" s="381">
        <f>IFERROR(IF(W318="",0,CEILING((W318/$H318),1)*$H318),"")</f>
        <v>2.5499999999999998</v>
      </c>
      <c r="Y318" s="36">
        <f>IFERROR(IF(X318=0,"",ROUNDUP(X318/H318,0)*0.00753),"")</f>
        <v>7.5300000000000002E-3</v>
      </c>
      <c r="Z318" s="56"/>
      <c r="AA318" s="57"/>
      <c r="AE318" s="64"/>
      <c r="BB318" s="244" t="s">
        <v>1</v>
      </c>
      <c r="BL318" s="64">
        <f>IFERROR(W318*I318/H318,"0")</f>
        <v>2.3333333333333335</v>
      </c>
      <c r="BM318" s="64">
        <f>IFERROR(X318*I318/H318,"0")</f>
        <v>2.9750000000000001</v>
      </c>
      <c r="BN318" s="64">
        <f>IFERROR(1/J318*(W318/H318),"0")</f>
        <v>5.0276520864756162E-3</v>
      </c>
      <c r="BO318" s="64">
        <f>IFERROR(1/J318*(X318/H318),"0")</f>
        <v>6.41025641025641E-3</v>
      </c>
    </row>
    <row r="319" spans="1:67" x14ac:dyDescent="0.2">
      <c r="A319" s="390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1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0.78431372549019618</v>
      </c>
      <c r="X319" s="382">
        <f>IFERROR(X318/H318,"0")</f>
        <v>1</v>
      </c>
      <c r="Y319" s="382">
        <f>IFERROR(IF(Y318="",0,Y318),"0")</f>
        <v>7.5300000000000002E-3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1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2</v>
      </c>
      <c r="X320" s="382">
        <f>IFERROR(SUM(X318:X318),"0")</f>
        <v>2.5499999999999998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5"/>
      <c r="AA322" s="375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6"/>
      <c r="AA323" s="376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0</v>
      </c>
      <c r="X326" s="381">
        <f t="shared" si="59"/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si="60"/>
        <v>0</v>
      </c>
      <c r="BM326" s="64">
        <f t="shared" si="61"/>
        <v>0</v>
      </c>
      <c r="BN326" s="64">
        <f t="shared" si="62"/>
        <v>0</v>
      </c>
      <c r="BO326" s="64">
        <f t="shared" si="63"/>
        <v>0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0</v>
      </c>
      <c r="X328" s="381">
        <f t="shared" si="59"/>
        <v>0</v>
      </c>
      <c r="Y328" s="36" t="str">
        <f>IFERROR(IF(X328=0,"",ROUNDUP(X328/H328,0)*0.02175),"")</f>
        <v/>
      </c>
      <c r="Z328" s="56"/>
      <c r="AA328" s="57"/>
      <c r="AE328" s="64"/>
      <c r="BB328" s="249" t="s">
        <v>1</v>
      </c>
      <c r="BL328" s="64">
        <f t="shared" si="60"/>
        <v>0</v>
      </c>
      <c r="BM328" s="64">
        <f t="shared" si="61"/>
        <v>0</v>
      </c>
      <c r="BN328" s="64">
        <f t="shared" si="62"/>
        <v>0</v>
      </c>
      <c r="BO328" s="64">
        <f t="shared" si="63"/>
        <v>0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451</v>
      </c>
      <c r="X330" s="381">
        <f t="shared" si="59"/>
        <v>465</v>
      </c>
      <c r="Y330" s="36">
        <f>IFERROR(IF(X330=0,"",ROUNDUP(X330/H330,0)*0.02175),"")</f>
        <v>0.6742499999999999</v>
      </c>
      <c r="Z330" s="56"/>
      <c r="AA330" s="57"/>
      <c r="AE330" s="64"/>
      <c r="BB330" s="251" t="s">
        <v>1</v>
      </c>
      <c r="BL330" s="64">
        <f t="shared" si="60"/>
        <v>465.43200000000002</v>
      </c>
      <c r="BM330" s="64">
        <f t="shared" si="61"/>
        <v>479.88</v>
      </c>
      <c r="BN330" s="64">
        <f t="shared" si="62"/>
        <v>0.62638888888888888</v>
      </c>
      <c r="BO330" s="64">
        <f t="shared" si="63"/>
        <v>0.64583333333333326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0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1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30.066666666666666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31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0.6742499999999999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1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451</v>
      </c>
      <c r="X337" s="382">
        <f>IFERROR(SUM(X324:X335),"0")</f>
        <v>465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0</v>
      </c>
      <c r="X339" s="38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7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0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1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0</v>
      </c>
      <c r="X341" s="382">
        <f>IFERROR(X339/H339,"0")+IFERROR(X340/H340,"0")</f>
        <v>0</v>
      </c>
      <c r="Y341" s="382">
        <f>IFERROR(IF(Y339="",0,Y339),"0")+IFERROR(IF(Y340="",0,Y340),"0")</f>
        <v>0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1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0</v>
      </c>
      <c r="X342" s="382">
        <f>IFERROR(SUM(X339:X340),"0")</f>
        <v>0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6"/>
      <c r="AA343" s="376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0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1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1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0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1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1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5"/>
      <c r="AA354" s="375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6"/>
      <c r="AA355" s="376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0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1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1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6"/>
      <c r="AA360" s="376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0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1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1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4072</v>
      </c>
      <c r="X367" s="381">
        <f>IFERROR(IF(W367="",0,CEILING((W367/$H367),1)*$H367),"")</f>
        <v>4079.4</v>
      </c>
      <c r="Y367" s="36">
        <f>IFERROR(IF(X367=0,"",ROUNDUP(X367/H367,0)*0.02175),"")</f>
        <v>11.375249999999999</v>
      </c>
      <c r="Z367" s="56"/>
      <c r="AA367" s="57"/>
      <c r="AE367" s="64"/>
      <c r="BB367" s="269" t="s">
        <v>1</v>
      </c>
      <c r="BL367" s="64">
        <f>IFERROR(W367*I367/H367,"0")</f>
        <v>4366.4369230769244</v>
      </c>
      <c r="BM367" s="64">
        <f>IFERROR(X367*I367/H367,"0")</f>
        <v>4374.3720000000003</v>
      </c>
      <c r="BN367" s="64">
        <f>IFERROR(1/J367*(W367/H367),"0")</f>
        <v>9.322344322344323</v>
      </c>
      <c r="BO367" s="64">
        <f>IFERROR(1/J367*(X367/H367),"0")</f>
        <v>9.3392857142857135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0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1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522.0512820512821</v>
      </c>
      <c r="X372" s="382">
        <f>IFERROR(X367/H367,"0")+IFERROR(X368/H368,"0")+IFERROR(X369/H369,"0")+IFERROR(X370/H370,"0")+IFERROR(X371/H371,"0")</f>
        <v>523</v>
      </c>
      <c r="Y372" s="382">
        <f>IFERROR(IF(Y367="",0,Y367),"0")+IFERROR(IF(Y368="",0,Y368),"0")+IFERROR(IF(Y369="",0,Y369),"0")+IFERROR(IF(Y370="",0,Y370),"0")+IFERROR(IF(Y371="",0,Y371),"0")</f>
        <v>11.375249999999999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1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4072</v>
      </c>
      <c r="X373" s="382">
        <f>IFERROR(SUM(X367:X371),"0")</f>
        <v>4079.4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6"/>
      <c r="AA374" s="376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0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1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1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5"/>
      <c r="AA380" s="375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6"/>
      <c r="AA381" s="376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0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1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1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9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0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10</v>
      </c>
      <c r="X392" s="381">
        <f t="shared" si="64"/>
        <v>12.600000000000001</v>
      </c>
      <c r="Y392" s="36">
        <f t="shared" si="65"/>
        <v>2.2589999999999999E-2</v>
      </c>
      <c r="Z392" s="56"/>
      <c r="AA392" s="57"/>
      <c r="AE392" s="64"/>
      <c r="BB392" s="283" t="s">
        <v>1</v>
      </c>
      <c r="BL392" s="64">
        <f t="shared" si="66"/>
        <v>10.547619047619046</v>
      </c>
      <c r="BM392" s="64">
        <f t="shared" si="67"/>
        <v>13.290000000000001</v>
      </c>
      <c r="BN392" s="64">
        <f t="shared" si="68"/>
        <v>1.5262515262515262E-2</v>
      </c>
      <c r="BO392" s="64">
        <f t="shared" si="69"/>
        <v>1.9230769230769232E-2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7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6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0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1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2.3809523809523809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3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2.2589999999999999E-2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1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10</v>
      </c>
      <c r="X411" s="382">
        <f>IFERROR(SUM(X387:X409),"0")</f>
        <v>12.600000000000001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6"/>
      <c r="AA412" s="376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0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1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1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0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1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1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5"/>
      <c r="AA423" s="375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6"/>
      <c r="AA424" s="376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0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1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1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6"/>
      <c r="AA428" s="376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9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1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0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1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1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6"/>
      <c r="AA439" s="376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0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1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1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6"/>
      <c r="AA443" s="376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0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1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1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0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1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1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5"/>
      <c r="AA451" s="375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6"/>
      <c r="AA452" s="376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0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1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1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5"/>
      <c r="AA458" s="375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6"/>
      <c r="AA459" s="376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4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0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1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1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6"/>
      <c r="AA464" s="376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0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1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1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5"/>
      <c r="AA469" s="375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6"/>
      <c r="AA470" s="376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2726</v>
      </c>
      <c r="X475" s="381">
        <f t="shared" si="77"/>
        <v>2729.76</v>
      </c>
      <c r="Y475" s="36">
        <f t="shared" si="78"/>
        <v>6.1833200000000001</v>
      </c>
      <c r="Z475" s="56"/>
      <c r="AA475" s="57"/>
      <c r="AE475" s="64"/>
      <c r="BB475" s="328" t="s">
        <v>1</v>
      </c>
      <c r="BL475" s="64">
        <f t="shared" si="79"/>
        <v>2911.863636363636</v>
      </c>
      <c r="BM475" s="64">
        <f t="shared" si="80"/>
        <v>2915.88</v>
      </c>
      <c r="BN475" s="64">
        <f t="shared" si="81"/>
        <v>4.964306526806527</v>
      </c>
      <c r="BO475" s="64">
        <f t="shared" si="82"/>
        <v>4.9711538461538467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0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1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516.28787878787875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517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6.1833200000000001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1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2726</v>
      </c>
      <c r="X482" s="382">
        <f>IFERROR(SUM(X471:X480),"0")</f>
        <v>2729.76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1495</v>
      </c>
      <c r="X484" s="381">
        <f>IFERROR(IF(W484="",0,CEILING((W484/$H484),1)*$H484),"")</f>
        <v>1499.52</v>
      </c>
      <c r="Y484" s="36">
        <f>IFERROR(IF(X484=0,"",ROUNDUP(X484/H484,0)*0.01196),"")</f>
        <v>3.3966400000000001</v>
      </c>
      <c r="Z484" s="56"/>
      <c r="AA484" s="57"/>
      <c r="AE484" s="64"/>
      <c r="BB484" s="334" t="s">
        <v>1</v>
      </c>
      <c r="BL484" s="64">
        <f>IFERROR(W484*I484/H484,"0")</f>
        <v>1596.931818181818</v>
      </c>
      <c r="BM484" s="64">
        <f>IFERROR(X484*I484/H484,"0")</f>
        <v>1601.7599999999998</v>
      </c>
      <c r="BN484" s="64">
        <f>IFERROR(1/J484*(W484/H484),"0")</f>
        <v>2.7225378787878789</v>
      </c>
      <c r="BO484" s="64">
        <f>IFERROR(1/J484*(X484/H484),"0")</f>
        <v>2.7307692307692308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0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1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283.14393939393938</v>
      </c>
      <c r="X486" s="382">
        <f>IFERROR(X484/H484,"0")+IFERROR(X485/H485,"0")</f>
        <v>284</v>
      </c>
      <c r="Y486" s="382">
        <f>IFERROR(IF(Y484="",0,Y484),"0")+IFERROR(IF(Y485="",0,Y485),"0")</f>
        <v>3.3966400000000001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1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1495</v>
      </c>
      <c r="X487" s="382">
        <f>IFERROR(SUM(X484:X485),"0")</f>
        <v>1499.52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519</v>
      </c>
      <c r="X489" s="381">
        <f t="shared" ref="X489:X494" si="83">IFERROR(IF(W489="",0,CEILING((W489/$H489),1)*$H489),"")</f>
        <v>522.72</v>
      </c>
      <c r="Y489" s="36">
        <f>IFERROR(IF(X489=0,"",ROUNDUP(X489/H489,0)*0.01196),"")</f>
        <v>1.18404</v>
      </c>
      <c r="Z489" s="56"/>
      <c r="AA489" s="57"/>
      <c r="AE489" s="64"/>
      <c r="BB489" s="336" t="s">
        <v>1</v>
      </c>
      <c r="BL489" s="64">
        <f t="shared" ref="BL489:BL494" si="84">IFERROR(W489*I489/H489,"0")</f>
        <v>554.38636363636363</v>
      </c>
      <c r="BM489" s="64">
        <f t="shared" ref="BM489:BM494" si="85">IFERROR(X489*I489/H489,"0")</f>
        <v>558.36</v>
      </c>
      <c r="BN489" s="64">
        <f t="shared" ref="BN489:BN494" si="86">IFERROR(1/J489*(W489/H489),"0")</f>
        <v>0.94514860139860146</v>
      </c>
      <c r="BO489" s="64">
        <f t="shared" ref="BO489:BO494" si="87">IFERROR(1/J489*(X489/H489),"0")</f>
        <v>0.95192307692307698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845</v>
      </c>
      <c r="X490" s="381">
        <f t="shared" si="83"/>
        <v>850.08</v>
      </c>
      <c r="Y490" s="36">
        <f>IFERROR(IF(X490=0,"",ROUNDUP(X490/H490,0)*0.01196),"")</f>
        <v>1.9255599999999999</v>
      </c>
      <c r="Z490" s="56"/>
      <c r="AA490" s="57"/>
      <c r="AE490" s="64"/>
      <c r="BB490" s="337" t="s">
        <v>1</v>
      </c>
      <c r="BL490" s="64">
        <f t="shared" si="84"/>
        <v>902.61363636363637</v>
      </c>
      <c r="BM490" s="64">
        <f t="shared" si="85"/>
        <v>908.03999999999985</v>
      </c>
      <c r="BN490" s="64">
        <f t="shared" si="86"/>
        <v>1.5388257575757576</v>
      </c>
      <c r="BO490" s="64">
        <f t="shared" si="87"/>
        <v>1.5480769230769231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1163</v>
      </c>
      <c r="X491" s="381">
        <f t="shared" si="83"/>
        <v>1166.8800000000001</v>
      </c>
      <c r="Y491" s="36">
        <f>IFERROR(IF(X491=0,"",ROUNDUP(X491/H491,0)*0.01196),"")</f>
        <v>2.64316</v>
      </c>
      <c r="Z491" s="56"/>
      <c r="AA491" s="57"/>
      <c r="AE491" s="64"/>
      <c r="BB491" s="338" t="s">
        <v>1</v>
      </c>
      <c r="BL491" s="64">
        <f t="shared" si="84"/>
        <v>1242.2954545454545</v>
      </c>
      <c r="BM491" s="64">
        <f t="shared" si="85"/>
        <v>1246.4399999999998</v>
      </c>
      <c r="BN491" s="64">
        <f t="shared" si="86"/>
        <v>2.117934149184149</v>
      </c>
      <c r="BO491" s="64">
        <f t="shared" si="87"/>
        <v>2.125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0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1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478.59848484848482</v>
      </c>
      <c r="X495" s="382">
        <f>IFERROR(X489/H489,"0")+IFERROR(X490/H490,"0")+IFERROR(X491/H491,"0")+IFERROR(X492/H492,"0")+IFERROR(X493/H493,"0")+IFERROR(X494/H494,"0")</f>
        <v>481</v>
      </c>
      <c r="Y495" s="382">
        <f>IFERROR(IF(Y489="",0,Y489),"0")+IFERROR(IF(Y490="",0,Y490),"0")+IFERROR(IF(Y491="",0,Y491),"0")+IFERROR(IF(Y492="",0,Y492),"0")+IFERROR(IF(Y493="",0,Y493),"0")+IFERROR(IF(Y494="",0,Y494),"0")</f>
        <v>5.7527600000000003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1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2527</v>
      </c>
      <c r="X496" s="382">
        <f>IFERROR(SUM(X489:X494),"0")</f>
        <v>2539.6800000000003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6"/>
      <c r="AA497" s="376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0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1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1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6"/>
      <c r="AA503" s="376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0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1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1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5"/>
      <c r="AA508" s="375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6"/>
      <c r="AA509" s="376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6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1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0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0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1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1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6"/>
      <c r="AA521" s="376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28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3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0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1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1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6"/>
      <c r="AA529" s="376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38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5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0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1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1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0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1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1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6"/>
      <c r="AA542" s="376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0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1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1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1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14619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14738.960000000001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1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15648.283271727858</v>
      </c>
      <c r="X550" s="382">
        <f>IFERROR(SUM(BM22:BM546),"0")</f>
        <v>15775.655000000004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1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30</v>
      </c>
      <c r="X551" s="38">
        <f>ROUNDUP(SUM(BO22:BO546),0)</f>
        <v>30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1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16398.283271727858</v>
      </c>
      <c r="X552" s="382">
        <f>GrossWeightTotalR+PalletQtyTotalR*25</f>
        <v>16525.655000000006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1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2558.5511993847185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2578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1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36.387790000000003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407" t="s">
        <v>103</v>
      </c>
      <c r="D556" s="408"/>
      <c r="E556" s="408"/>
      <c r="F556" s="409"/>
      <c r="G556" s="407" t="s">
        <v>233</v>
      </c>
      <c r="H556" s="408"/>
      <c r="I556" s="408"/>
      <c r="J556" s="408"/>
      <c r="K556" s="408"/>
      <c r="L556" s="408"/>
      <c r="M556" s="408"/>
      <c r="N556" s="408"/>
      <c r="O556" s="408"/>
      <c r="P556" s="409"/>
      <c r="Q556" s="407" t="s">
        <v>484</v>
      </c>
      <c r="R556" s="409"/>
      <c r="S556" s="407" t="s">
        <v>541</v>
      </c>
      <c r="T556" s="408"/>
      <c r="U556" s="408"/>
      <c r="V556" s="409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594" t="s">
        <v>780</v>
      </c>
      <c r="B557" s="407" t="s">
        <v>60</v>
      </c>
      <c r="C557" s="407" t="s">
        <v>104</v>
      </c>
      <c r="D557" s="407" t="s">
        <v>112</v>
      </c>
      <c r="E557" s="407" t="s">
        <v>103</v>
      </c>
      <c r="F557" s="407" t="s">
        <v>223</v>
      </c>
      <c r="G557" s="407" t="s">
        <v>234</v>
      </c>
      <c r="H557" s="407" t="s">
        <v>249</v>
      </c>
      <c r="I557" s="407" t="s">
        <v>266</v>
      </c>
      <c r="J557" s="407" t="s">
        <v>342</v>
      </c>
      <c r="K557" s="407" t="s">
        <v>365</v>
      </c>
      <c r="L557" s="407" t="s">
        <v>383</v>
      </c>
      <c r="M557" s="378"/>
      <c r="N557" s="407" t="s">
        <v>400</v>
      </c>
      <c r="O557" s="407" t="s">
        <v>468</v>
      </c>
      <c r="P557" s="407" t="s">
        <v>473</v>
      </c>
      <c r="Q557" s="407" t="s">
        <v>485</v>
      </c>
      <c r="R557" s="407" t="s">
        <v>519</v>
      </c>
      <c r="S557" s="407" t="s">
        <v>542</v>
      </c>
      <c r="T557" s="407" t="s">
        <v>606</v>
      </c>
      <c r="U557" s="407" t="s">
        <v>634</v>
      </c>
      <c r="V557" s="407" t="s">
        <v>641</v>
      </c>
      <c r="W557" s="407" t="s">
        <v>650</v>
      </c>
      <c r="X557" s="407" t="s">
        <v>697</v>
      </c>
      <c r="AA557" s="52"/>
      <c r="AD557" s="378"/>
    </row>
    <row r="558" spans="1:67" ht="13.5" customHeight="1" thickBot="1" x14ac:dyDescent="0.25">
      <c r="A558" s="595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378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21.6</v>
      </c>
      <c r="D559" s="46">
        <f>IFERROR(X59*1,"0")+IFERROR(X60*1,"0")+IFERROR(X61*1,"0")+IFERROR(X62*1,"0")</f>
        <v>129.60000000000002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906.50000000000011</v>
      </c>
      <c r="F559" s="46">
        <f>IFERROR(X133*1,"0")+IFERROR(X134*1,"0")+IFERROR(X135*1,"0")+IFERROR(X136*1,"0")+IFERROR(X137*1,"0")</f>
        <v>408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44.1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1132.1999999999998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754.05</v>
      </c>
      <c r="O559" s="46">
        <f>IFERROR(X299*1,"0")+IFERROR(X303*1,"0")</f>
        <v>0</v>
      </c>
      <c r="P559" s="46">
        <f>IFERROR(X308*1,"0")+IFERROR(X312*1,"0")+IFERROR(X313*1,"0")+IFERROR(X314*1,"0")+IFERROR(X318*1,"0")</f>
        <v>16.95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465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4079.4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12.600000000000001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6768.9600000000009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13:L13"/>
    <mergeCell ref="O133:S133"/>
    <mergeCell ref="BB17:BB18"/>
    <mergeCell ref="O264:S264"/>
    <mergeCell ref="O369:S369"/>
    <mergeCell ref="A417:Y417"/>
    <mergeCell ref="O198:S198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120:E120"/>
    <mergeCell ref="O87:U87"/>
    <mergeCell ref="F17:F18"/>
    <mergeCell ref="O504:S504"/>
    <mergeCell ref="D478:E478"/>
    <mergeCell ref="D107:E107"/>
    <mergeCell ref="D405:E405"/>
    <mergeCell ref="D234:E234"/>
    <mergeCell ref="O421:U421"/>
    <mergeCell ref="O481:U481"/>
    <mergeCell ref="O24:U24"/>
    <mergeCell ref="O69:S69"/>
    <mergeCell ref="D244:E244"/>
    <mergeCell ref="O456:U456"/>
    <mergeCell ref="O196:S196"/>
    <mergeCell ref="O498:S498"/>
    <mergeCell ref="O327:S327"/>
    <mergeCell ref="A481:N482"/>
    <mergeCell ref="D407:E407"/>
    <mergeCell ref="A132:Y132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D10:E10"/>
    <mergeCell ref="O101:S101"/>
    <mergeCell ref="A251:Y251"/>
    <mergeCell ref="F10:G10"/>
    <mergeCell ref="A322:Y322"/>
    <mergeCell ref="D34:E34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O533:S533"/>
    <mergeCell ref="A162:Y162"/>
    <mergeCell ref="O70:S70"/>
    <mergeCell ref="D531:E531"/>
    <mergeCell ref="O399:S399"/>
    <mergeCell ref="D177:E177"/>
    <mergeCell ref="O315:U315"/>
    <mergeCell ref="D33:E33"/>
    <mergeCell ref="D226:E226"/>
    <mergeCell ref="D164:E164"/>
    <mergeCell ref="O243:S243"/>
    <mergeCell ref="A267:N268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D22:E22"/>
    <mergeCell ref="O358:U358"/>
    <mergeCell ref="D257:E257"/>
    <mergeCell ref="A230:Y230"/>
    <mergeCell ref="D86:E86"/>
    <mergeCell ref="D213:E213"/>
    <mergeCell ref="O289:U289"/>
    <mergeCell ref="O239:U239"/>
    <mergeCell ref="O175:S175"/>
    <mergeCell ref="O368:S368"/>
    <mergeCell ref="O246:S246"/>
    <mergeCell ref="A289:N290"/>
    <mergeCell ref="O415:U415"/>
    <mergeCell ref="O493:S493"/>
    <mergeCell ref="O185:S185"/>
    <mergeCell ref="O167:U167"/>
    <mergeCell ref="A103:N104"/>
    <mergeCell ref="D265:E265"/>
    <mergeCell ref="D216:E216"/>
    <mergeCell ref="D29:E29"/>
    <mergeCell ref="A469:Y469"/>
    <mergeCell ref="D461:E461"/>
    <mergeCell ref="D200:E200"/>
    <mergeCell ref="A462:N463"/>
    <mergeCell ref="D436:E436"/>
    <mergeCell ref="O187:S187"/>
    <mergeCell ref="D292:E292"/>
    <mergeCell ref="O378:U378"/>
    <mergeCell ref="A534:N535"/>
    <mergeCell ref="O174:S174"/>
    <mergeCell ref="O472:S472"/>
    <mergeCell ref="D525:E525"/>
    <mergeCell ref="O353:U353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G17:G18"/>
    <mergeCell ref="O288:S288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U557:U558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345:S345"/>
    <mergeCell ref="O218:S218"/>
    <mergeCell ref="D181:E181"/>
    <mergeCell ref="O158:S158"/>
    <mergeCell ref="O59:S59"/>
    <mergeCell ref="D273:E273"/>
    <mergeCell ref="A343:Y343"/>
    <mergeCell ref="O482:U482"/>
    <mergeCell ref="O282:S282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557:A558"/>
    <mergeCell ref="O552:U552"/>
    <mergeCell ref="A151:Y151"/>
    <mergeCell ref="O152:S152"/>
    <mergeCell ref="A424:Y424"/>
    <mergeCell ref="O254:S254"/>
    <mergeCell ref="O410:U410"/>
    <mergeCell ref="O216:S216"/>
    <mergeCell ref="D7:L7"/>
    <mergeCell ref="O514:S514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O441:U441"/>
    <mergeCell ref="D490:E490"/>
    <mergeCell ref="O193:S193"/>
    <mergeCell ref="D346:E346"/>
    <mergeCell ref="O22:S22"/>
    <mergeCell ref="O491:S491"/>
    <mergeCell ref="A466:N467"/>
    <mergeCell ref="D477:E477"/>
    <mergeCell ref="A295:N296"/>
    <mergeCell ref="A142:Y142"/>
    <mergeCell ref="D125:E125"/>
    <mergeCell ref="O36:U36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77:S77"/>
    <mergeCell ref="O375:S375"/>
    <mergeCell ref="O204:S204"/>
    <mergeCell ref="O33:S3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O32:S32"/>
    <mergeCell ref="D371:E371"/>
    <mergeCell ref="O74:S74"/>
    <mergeCell ref="D43:E43"/>
    <mergeCell ref="D485:E485"/>
    <mergeCell ref="D137:E137"/>
    <mergeCell ref="A40:N41"/>
    <mergeCell ref="A138:N139"/>
    <mergeCell ref="O257:S257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D383:E383"/>
    <mergeCell ref="D207:E207"/>
    <mergeCell ref="P12:Q12"/>
    <mergeCell ref="O169:S169"/>
    <mergeCell ref="O538:S538"/>
    <mergeCell ref="O119:S119"/>
    <mergeCell ref="O183:U183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A495:N496"/>
    <mergeCell ref="O249:U24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D9:E9"/>
    <mergeCell ref="D118:E118"/>
    <mergeCell ref="F9:G9"/>
    <mergeCell ref="A48:N49"/>
    <mergeCell ref="A319:N320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O39:S39"/>
    <mergeCell ref="P9:Q9"/>
    <mergeCell ref="A529:Y529"/>
    <mergeCell ref="D390:E390"/>
    <mergeCell ref="O408:S408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O219:S219"/>
    <mergeCell ref="A421:N422"/>
    <mergeCell ref="O517:S517"/>
    <mergeCell ref="A24:N25"/>
    <mergeCell ref="A46:Y46"/>
    <mergeCell ref="D260:E260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D543:E543"/>
    <mergeCell ref="D518:E518"/>
    <mergeCell ref="D124:E124"/>
    <mergeCell ref="O530:S530"/>
    <mergeCell ref="O215:S215"/>
    <mergeCell ref="D195:E195"/>
    <mergeCell ref="S6:T9"/>
    <mergeCell ref="D493:E493"/>
    <mergeCell ref="O438:U438"/>
    <mergeCell ref="D431:E431"/>
    <mergeCell ref="D189:E189"/>
    <mergeCell ref="D287:E287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526:S526"/>
    <mergeCell ref="O17:S18"/>
    <mergeCell ref="O234:S234"/>
    <mergeCell ref="O221:S221"/>
    <mergeCell ref="O99:S99"/>
    <mergeCell ref="O286:S286"/>
    <mergeCell ref="A171:N172"/>
    <mergeCell ref="O541:U541"/>
    <mergeCell ref="A501:N502"/>
    <mergeCell ref="D98:E98"/>
    <mergeCell ref="D73:E73"/>
    <mergeCell ref="O91:S91"/>
    <mergeCell ref="O362:S362"/>
    <mergeCell ref="O389:S389"/>
    <mergeCell ref="O85:S85"/>
    <mergeCell ref="O454:S454"/>
    <mergeCell ref="H5:L5"/>
    <mergeCell ref="O305:U305"/>
    <mergeCell ref="O293:S293"/>
    <mergeCell ref="O391:S391"/>
    <mergeCell ref="O220:S220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H9:I9"/>
    <mergeCell ref="O499:S499"/>
    <mergeCell ref="D281:E281"/>
    <mergeCell ref="P6:Q6"/>
    <mergeCell ref="O200:S200"/>
    <mergeCell ref="C556:F556"/>
    <mergeCell ref="O29:S29"/>
    <mergeCell ref="O436:S436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8:S28"/>
    <mergeCell ref="O270:S270"/>
    <mergeCell ref="O326:S326"/>
    <mergeCell ref="D174:E174"/>
    <mergeCell ref="D472:E472"/>
    <mergeCell ref="A141:Y141"/>
    <mergeCell ref="A439:Y439"/>
    <mergeCell ref="O136:S136"/>
    <mergeCell ref="O207:S207"/>
    <mergeCell ref="O92:S92"/>
    <mergeCell ref="O434:S434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2024-07-25T08:39:47Z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