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7,24 ПОКОМ КИ филиалы\3 машина Луганск\"/>
    </mc:Choice>
  </mc:AlternateContent>
  <xr:revisionPtr revIDLastSave="0" documentId="13_ncr:1_{AF24BEE4-AA80-4F24-B77C-AC4DF247C1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X25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549" i="1" s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F9" i="1"/>
  <c r="J9" i="1"/>
  <c r="Y22" i="1"/>
  <c r="Y24" i="1" s="1"/>
  <c r="BM22" i="1"/>
  <c r="BO22" i="1"/>
  <c r="W553" i="1"/>
  <c r="Y28" i="1"/>
  <c r="Y36" i="1" s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Y63" i="1" s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F559" i="1"/>
  <c r="Y134" i="1"/>
  <c r="Y138" i="1" s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Y182" i="1" s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Y222" i="1" s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Y261" i="1" s="1"/>
  <c r="X268" i="1"/>
  <c r="X267" i="1"/>
  <c r="BO271" i="1"/>
  <c r="BM271" i="1"/>
  <c r="Y271" i="1"/>
  <c r="BO275" i="1"/>
  <c r="BM275" i="1"/>
  <c r="Y275" i="1"/>
  <c r="Y277" i="1" s="1"/>
  <c r="BO346" i="1"/>
  <c r="BM346" i="1"/>
  <c r="Y346" i="1"/>
  <c r="X348" i="1"/>
  <c r="X353" i="1"/>
  <c r="BO350" i="1"/>
  <c r="BM350" i="1"/>
  <c r="Y350" i="1"/>
  <c r="Y352" i="1" s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Y547" i="1" s="1"/>
  <c r="BO545" i="1"/>
  <c r="BM545" i="1"/>
  <c r="Y545" i="1"/>
  <c r="Y519" i="1" l="1"/>
  <c r="Y495" i="1"/>
  <c r="Y481" i="1"/>
  <c r="Y410" i="1"/>
  <c r="Y336" i="1"/>
  <c r="X550" i="1"/>
  <c r="Y372" i="1"/>
  <c r="Y283" i="1"/>
  <c r="Y239" i="1"/>
  <c r="Y201" i="1"/>
  <c r="Y554" i="1" s="1"/>
  <c r="Y534" i="1"/>
  <c r="Y437" i="1"/>
  <c r="Y87" i="1"/>
  <c r="X551" i="1"/>
  <c r="Y315" i="1"/>
  <c r="Y248" i="1"/>
  <c r="X553" i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<sst xmlns="http://schemas.openxmlformats.org/spreadsheetml/2006/main" count="2423" uniqueCount="814">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</sst>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9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5" t="s">
        <v>0</v>
      </c>
      <c r="E1" s="420"/>
      <c r="F1" s="420"/>
      <c r="G1" s="12" t="s">
        <v>1</v>
      </c>
      <c r="H1" s="575" t="s">
        <v>2</v>
      </c>
      <c r="I1" s="420"/>
      <c r="J1" s="420"/>
      <c r="K1" s="420"/>
      <c r="L1" s="420"/>
      <c r="M1" s="420"/>
      <c r="N1" s="420"/>
      <c r="O1" s="420"/>
      <c r="P1" s="420"/>
      <c r="Q1" s="419" t="s">
        <v>3</v>
      </c>
      <c r="R1" s="420"/>
      <c r="S1" s="42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50" t="s">
        <v>8</v>
      </c>
      <c r="B5" s="403"/>
      <c r="C5" s="404"/>
      <c r="D5" s="694"/>
      <c r="E5" s="695"/>
      <c r="F5" s="464" t="s">
        <v>9</v>
      </c>
      <c r="G5" s="404"/>
      <c r="H5" s="694"/>
      <c r="I5" s="747"/>
      <c r="J5" s="747"/>
      <c r="K5" s="747"/>
      <c r="L5" s="695"/>
      <c r="M5" s="58"/>
      <c r="O5" s="24" t="s">
        <v>10</v>
      </c>
      <c r="P5" s="412">
        <v>45493</v>
      </c>
      <c r="Q5" s="413"/>
      <c r="S5" s="577" t="s">
        <v>11</v>
      </c>
      <c r="T5" s="578"/>
      <c r="U5" s="579" t="s">
        <v>12</v>
      </c>
      <c r="V5" s="413"/>
      <c r="AA5" s="51"/>
      <c r="AB5" s="51"/>
      <c r="AC5" s="51"/>
    </row>
    <row r="6" spans="1:30" s="373" customFormat="1" ht="24" customHeight="1" x14ac:dyDescent="0.2">
      <c r="A6" s="650" t="s">
        <v>13</v>
      </c>
      <c r="B6" s="403"/>
      <c r="C6" s="404"/>
      <c r="D6" s="527" t="s">
        <v>14</v>
      </c>
      <c r="E6" s="528"/>
      <c r="F6" s="528"/>
      <c r="G6" s="528"/>
      <c r="H6" s="528"/>
      <c r="I6" s="528"/>
      <c r="J6" s="528"/>
      <c r="K6" s="528"/>
      <c r="L6" s="413"/>
      <c r="M6" s="59"/>
      <c r="O6" s="24" t="s">
        <v>15</v>
      </c>
      <c r="P6" s="759" t="str">
        <f>IF(P5=0," ",CHOOSE(WEEKDAY(P5,2),"Понедельник","Вторник","Среда","Четверг","Пятница","Суббота","Воскресенье"))</f>
        <v>Суббота</v>
      </c>
      <c r="Q6" s="389"/>
      <c r="S6" s="729" t="s">
        <v>16</v>
      </c>
      <c r="T6" s="578"/>
      <c r="U6" s="519" t="s">
        <v>17</v>
      </c>
      <c r="V6" s="52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426"/>
      <c r="M7" s="60"/>
      <c r="O7" s="24"/>
      <c r="P7" s="42"/>
      <c r="Q7" s="42"/>
      <c r="S7" s="385"/>
      <c r="T7" s="578"/>
      <c r="U7" s="521"/>
      <c r="V7" s="522"/>
      <c r="AA7" s="51"/>
      <c r="AB7" s="51"/>
      <c r="AC7" s="51"/>
    </row>
    <row r="8" spans="1:30" s="373" customFormat="1" ht="25.5" customHeight="1" x14ac:dyDescent="0.2">
      <c r="A8" s="424" t="s">
        <v>18</v>
      </c>
      <c r="B8" s="397"/>
      <c r="C8" s="398"/>
      <c r="D8" s="701"/>
      <c r="E8" s="702"/>
      <c r="F8" s="702"/>
      <c r="G8" s="702"/>
      <c r="H8" s="702"/>
      <c r="I8" s="702"/>
      <c r="J8" s="702"/>
      <c r="K8" s="702"/>
      <c r="L8" s="703"/>
      <c r="M8" s="61"/>
      <c r="O8" s="24" t="s">
        <v>19</v>
      </c>
      <c r="P8" s="425">
        <v>0.41666666666666669</v>
      </c>
      <c r="Q8" s="426"/>
      <c r="S8" s="385"/>
      <c r="T8" s="578"/>
      <c r="U8" s="521"/>
      <c r="V8" s="522"/>
      <c r="AA8" s="51"/>
      <c r="AB8" s="51"/>
      <c r="AC8" s="51"/>
    </row>
    <row r="9" spans="1:30" s="373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476"/>
      <c r="E9" s="415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414" t="str">
        <f>IF(AND($A$9="Тип доверенности/получателя при получении в адресе перегруза:",$D$9="Разовая доверенность"),"Введите ФИО","")</f>
        <v/>
      </c>
      <c r="I9" s="415"/>
      <c r="J9" s="4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5"/>
      <c r="L9" s="415"/>
      <c r="M9" s="371"/>
      <c r="O9" s="26" t="s">
        <v>20</v>
      </c>
      <c r="P9" s="647"/>
      <c r="Q9" s="423"/>
      <c r="S9" s="385"/>
      <c r="T9" s="578"/>
      <c r="U9" s="523"/>
      <c r="V9" s="524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476"/>
      <c r="E10" s="415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535" t="str">
        <f>IFERROR(VLOOKUP($D$10,Proxy,2,FALSE),"")</f>
        <v/>
      </c>
      <c r="I10" s="385"/>
      <c r="J10" s="385"/>
      <c r="K10" s="385"/>
      <c r="L10" s="385"/>
      <c r="M10" s="372"/>
      <c r="O10" s="26" t="s">
        <v>21</v>
      </c>
      <c r="P10" s="561"/>
      <c r="Q10" s="562"/>
      <c r="T10" s="24" t="s">
        <v>22</v>
      </c>
      <c r="U10" s="722" t="s">
        <v>23</v>
      </c>
      <c r="V10" s="52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3"/>
      <c r="Q11" s="413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0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425"/>
      <c r="Q12" s="426"/>
      <c r="R12" s="23"/>
      <c r="T12" s="24"/>
      <c r="U12" s="420"/>
      <c r="V12" s="385"/>
      <c r="AA12" s="51"/>
      <c r="AB12" s="51"/>
      <c r="AC12" s="51"/>
    </row>
    <row r="13" spans="1:30" s="373" customFormat="1" ht="23.25" customHeight="1" x14ac:dyDescent="0.2">
      <c r="A13" s="430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0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40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658" t="s">
        <v>34</v>
      </c>
      <c r="P15" s="420"/>
      <c r="Q15" s="420"/>
      <c r="R15" s="420"/>
      <c r="S15" s="42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9"/>
      <c r="P16" s="659"/>
      <c r="Q16" s="659"/>
      <c r="R16" s="659"/>
      <c r="S16" s="65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7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36"/>
      <c r="Q17" s="736"/>
      <c r="R17" s="736"/>
      <c r="S17" s="406"/>
      <c r="T17" s="439" t="s">
        <v>49</v>
      </c>
      <c r="U17" s="404"/>
      <c r="V17" s="405" t="s">
        <v>50</v>
      </c>
      <c r="W17" s="405" t="s">
        <v>51</v>
      </c>
      <c r="X17" s="410" t="s">
        <v>52</v>
      </c>
      <c r="Y17" s="405" t="s">
        <v>53</v>
      </c>
      <c r="Z17" s="543" t="s">
        <v>54</v>
      </c>
      <c r="AA17" s="543" t="s">
        <v>55</v>
      </c>
      <c r="AB17" s="543" t="s">
        <v>56</v>
      </c>
      <c r="AC17" s="689"/>
      <c r="AD17" s="690"/>
      <c r="AE17" s="686"/>
      <c r="BB17" s="432" t="s">
        <v>57</v>
      </c>
    </row>
    <row r="18" spans="1:67" ht="14.25" customHeight="1" x14ac:dyDescent="0.2">
      <c r="A18" s="409"/>
      <c r="B18" s="409"/>
      <c r="C18" s="409"/>
      <c r="D18" s="407"/>
      <c r="E18" s="408"/>
      <c r="F18" s="409"/>
      <c r="G18" s="409"/>
      <c r="H18" s="409"/>
      <c r="I18" s="409"/>
      <c r="J18" s="409"/>
      <c r="K18" s="409"/>
      <c r="L18" s="409"/>
      <c r="M18" s="409"/>
      <c r="N18" s="409"/>
      <c r="O18" s="407"/>
      <c r="P18" s="737"/>
      <c r="Q18" s="737"/>
      <c r="R18" s="737"/>
      <c r="S18" s="408"/>
      <c r="T18" s="374" t="s">
        <v>58</v>
      </c>
      <c r="U18" s="374" t="s">
        <v>59</v>
      </c>
      <c r="V18" s="409"/>
      <c r="W18" s="409"/>
      <c r="X18" s="411"/>
      <c r="Y18" s="409"/>
      <c r="Z18" s="544"/>
      <c r="AA18" s="544"/>
      <c r="AB18" s="691"/>
      <c r="AC18" s="692"/>
      <c r="AD18" s="693"/>
      <c r="AE18" s="687"/>
      <c r="BB18" s="385"/>
    </row>
    <row r="19" spans="1:67" ht="27.75" customHeight="1" x14ac:dyDescent="0.2">
      <c r="A19" s="557" t="s">
        <v>60</v>
      </c>
      <c r="B19" s="558"/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8"/>
      <c r="X19" s="558"/>
      <c r="Y19" s="558"/>
      <c r="Z19" s="48"/>
      <c r="AA19" s="48"/>
    </row>
    <row r="20" spans="1:67" ht="16.5" customHeight="1" x14ac:dyDescent="0.25">
      <c r="A20" s="38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75"/>
      <c r="AA20" s="375"/>
    </row>
    <row r="21" spans="1:67" ht="14.25" customHeight="1" x14ac:dyDescent="0.25">
      <c r="A21" s="390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89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8"/>
      <c r="Q22" s="388"/>
      <c r="R22" s="388"/>
      <c r="S22" s="389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89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8"/>
      <c r="Q23" s="388"/>
      <c r="R23" s="388"/>
      <c r="S23" s="389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3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4"/>
      <c r="O24" s="396" t="s">
        <v>70</v>
      </c>
      <c r="P24" s="397"/>
      <c r="Q24" s="397"/>
      <c r="R24" s="397"/>
      <c r="S24" s="397"/>
      <c r="T24" s="397"/>
      <c r="U24" s="398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4"/>
      <c r="O25" s="396" t="s">
        <v>70</v>
      </c>
      <c r="P25" s="397"/>
      <c r="Q25" s="397"/>
      <c r="R25" s="397"/>
      <c r="S25" s="397"/>
      <c r="T25" s="397"/>
      <c r="U25" s="398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89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8"/>
      <c r="Q27" s="388"/>
      <c r="R27" s="388"/>
      <c r="S27" s="389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89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8"/>
      <c r="Q28" s="388"/>
      <c r="R28" s="388"/>
      <c r="S28" s="389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89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8"/>
      <c r="Q29" s="388"/>
      <c r="R29" s="388"/>
      <c r="S29" s="389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89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8"/>
      <c r="Q30" s="388"/>
      <c r="R30" s="388"/>
      <c r="S30" s="389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89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4" t="s">
        <v>82</v>
      </c>
      <c r="P31" s="388"/>
      <c r="Q31" s="388"/>
      <c r="R31" s="388"/>
      <c r="S31" s="389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95">
        <v>4680115881853</v>
      </c>
      <c r="E32" s="389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8"/>
      <c r="Q32" s="388"/>
      <c r="R32" s="388"/>
      <c r="S32" s="389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95">
        <v>4680115881853</v>
      </c>
      <c r="E33" s="389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03" t="s">
        <v>86</v>
      </c>
      <c r="P33" s="388"/>
      <c r="Q33" s="388"/>
      <c r="R33" s="388"/>
      <c r="S33" s="389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89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8"/>
      <c r="Q34" s="388"/>
      <c r="R34" s="388"/>
      <c r="S34" s="389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89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8"/>
      <c r="Q35" s="388"/>
      <c r="R35" s="388"/>
      <c r="S35" s="389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3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94"/>
      <c r="O36" s="396" t="s">
        <v>70</v>
      </c>
      <c r="P36" s="397"/>
      <c r="Q36" s="397"/>
      <c r="R36" s="397"/>
      <c r="S36" s="397"/>
      <c r="T36" s="397"/>
      <c r="U36" s="398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94"/>
      <c r="O37" s="396" t="s">
        <v>70</v>
      </c>
      <c r="P37" s="397"/>
      <c r="Q37" s="397"/>
      <c r="R37" s="397"/>
      <c r="S37" s="397"/>
      <c r="T37" s="397"/>
      <c r="U37" s="398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90" t="s">
        <v>91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/>
      <c r="R38" s="385"/>
      <c r="S38" s="385"/>
      <c r="T38" s="385"/>
      <c r="U38" s="385"/>
      <c r="V38" s="385"/>
      <c r="W38" s="385"/>
      <c r="X38" s="385"/>
      <c r="Y38" s="385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89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8"/>
      <c r="Q39" s="388"/>
      <c r="R39" s="388"/>
      <c r="S39" s="389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3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94"/>
      <c r="O40" s="396" t="s">
        <v>70</v>
      </c>
      <c r="P40" s="397"/>
      <c r="Q40" s="397"/>
      <c r="R40" s="397"/>
      <c r="S40" s="397"/>
      <c r="T40" s="397"/>
      <c r="U40" s="398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94"/>
      <c r="O41" s="396" t="s">
        <v>70</v>
      </c>
      <c r="P41" s="397"/>
      <c r="Q41" s="397"/>
      <c r="R41" s="397"/>
      <c r="S41" s="397"/>
      <c r="T41" s="397"/>
      <c r="U41" s="398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90" t="s">
        <v>96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89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8"/>
      <c r="Q43" s="388"/>
      <c r="R43" s="388"/>
      <c r="S43" s="389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3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94"/>
      <c r="O44" s="396" t="s">
        <v>70</v>
      </c>
      <c r="P44" s="397"/>
      <c r="Q44" s="397"/>
      <c r="R44" s="397"/>
      <c r="S44" s="397"/>
      <c r="T44" s="397"/>
      <c r="U44" s="398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94"/>
      <c r="O45" s="396" t="s">
        <v>70</v>
      </c>
      <c r="P45" s="397"/>
      <c r="Q45" s="397"/>
      <c r="R45" s="397"/>
      <c r="S45" s="397"/>
      <c r="T45" s="397"/>
      <c r="U45" s="398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90" t="s">
        <v>100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89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8"/>
      <c r="Q47" s="388"/>
      <c r="R47" s="388"/>
      <c r="S47" s="389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3"/>
      <c r="B48" s="385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94"/>
      <c r="O48" s="396" t="s">
        <v>70</v>
      </c>
      <c r="P48" s="397"/>
      <c r="Q48" s="397"/>
      <c r="R48" s="397"/>
      <c r="S48" s="397"/>
      <c r="T48" s="397"/>
      <c r="U48" s="398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5"/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94"/>
      <c r="O49" s="396" t="s">
        <v>70</v>
      </c>
      <c r="P49" s="397"/>
      <c r="Q49" s="397"/>
      <c r="R49" s="397"/>
      <c r="S49" s="397"/>
      <c r="T49" s="397"/>
      <c r="U49" s="398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557" t="s">
        <v>103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48"/>
      <c r="AA50" s="48"/>
    </row>
    <row r="51" spans="1:67" ht="16.5" customHeight="1" x14ac:dyDescent="0.25">
      <c r="A51" s="386" t="s">
        <v>104</v>
      </c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  <c r="S51" s="385"/>
      <c r="T51" s="385"/>
      <c r="U51" s="385"/>
      <c r="V51" s="385"/>
      <c r="W51" s="385"/>
      <c r="X51" s="385"/>
      <c r="Y51" s="385"/>
      <c r="Z51" s="375"/>
      <c r="AA51" s="375"/>
    </row>
    <row r="52" spans="1:67" ht="14.25" customHeight="1" x14ac:dyDescent="0.25">
      <c r="A52" s="390" t="s">
        <v>105</v>
      </c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89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8"/>
      <c r="Q53" s="388"/>
      <c r="R53" s="388"/>
      <c r="S53" s="389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89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8"/>
      <c r="Q54" s="388"/>
      <c r="R54" s="388"/>
      <c r="S54" s="389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94"/>
      <c r="O55" s="396" t="s">
        <v>70</v>
      </c>
      <c r="P55" s="397"/>
      <c r="Q55" s="397"/>
      <c r="R55" s="397"/>
      <c r="S55" s="397"/>
      <c r="T55" s="397"/>
      <c r="U55" s="398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5"/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94"/>
      <c r="O56" s="396" t="s">
        <v>70</v>
      </c>
      <c r="P56" s="397"/>
      <c r="Q56" s="397"/>
      <c r="R56" s="397"/>
      <c r="S56" s="397"/>
      <c r="T56" s="397"/>
      <c r="U56" s="398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86" t="s">
        <v>112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385"/>
      <c r="S57" s="385"/>
      <c r="T57" s="385"/>
      <c r="U57" s="385"/>
      <c r="V57" s="385"/>
      <c r="W57" s="385"/>
      <c r="X57" s="385"/>
      <c r="Y57" s="385"/>
      <c r="Z57" s="375"/>
      <c r="AA57" s="375"/>
    </row>
    <row r="58" spans="1:67" ht="14.25" customHeight="1" x14ac:dyDescent="0.25">
      <c r="A58" s="390" t="s">
        <v>113</v>
      </c>
      <c r="B58" s="385"/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385"/>
      <c r="S58" s="385"/>
      <c r="T58" s="385"/>
      <c r="U58" s="385"/>
      <c r="V58" s="385"/>
      <c r="W58" s="385"/>
      <c r="X58" s="385"/>
      <c r="Y58" s="385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89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8"/>
      <c r="Q59" s="388"/>
      <c r="R59" s="388"/>
      <c r="S59" s="389"/>
      <c r="T59" s="34"/>
      <c r="U59" s="34"/>
      <c r="V59" s="35" t="s">
        <v>66</v>
      </c>
      <c r="W59" s="380">
        <v>372</v>
      </c>
      <c r="X59" s="381">
        <f>IFERROR(IF(W59="",0,CEILING((W59/$H59),1)*$H59),"")</f>
        <v>378</v>
      </c>
      <c r="Y59" s="36">
        <f>IFERROR(IF(X59=0,"",ROUNDUP(X59/H59,0)*0.02175),"")</f>
        <v>0.76124999999999998</v>
      </c>
      <c r="Z59" s="56"/>
      <c r="AA59" s="57"/>
      <c r="AE59" s="64"/>
      <c r="BB59" s="81" t="s">
        <v>1</v>
      </c>
      <c r="BL59" s="64">
        <f>IFERROR(W59*I59/H59,"0")</f>
        <v>388.5333333333333</v>
      </c>
      <c r="BM59" s="64">
        <f>IFERROR(X59*I59/H59,"0")</f>
        <v>394.8</v>
      </c>
      <c r="BN59" s="64">
        <f>IFERROR(1/J59*(W59/H59),"0")</f>
        <v>0.615079365079365</v>
      </c>
      <c r="BO59" s="64">
        <f>IFERROR(1/J59*(X59/H59),"0")</f>
        <v>0.625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89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8"/>
      <c r="Q60" s="388"/>
      <c r="R60" s="388"/>
      <c r="S60" s="389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89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8"/>
      <c r="Q61" s="388"/>
      <c r="R61" s="388"/>
      <c r="S61" s="389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89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6" t="s">
        <v>122</v>
      </c>
      <c r="P62" s="388"/>
      <c r="Q62" s="388"/>
      <c r="R62" s="388"/>
      <c r="S62" s="389"/>
      <c r="T62" s="34"/>
      <c r="U62" s="34"/>
      <c r="V62" s="35" t="s">
        <v>66</v>
      </c>
      <c r="W62" s="380">
        <v>154</v>
      </c>
      <c r="X62" s="381">
        <f>IFERROR(IF(W62="",0,CEILING((W62/$H62),1)*$H62),"")</f>
        <v>156</v>
      </c>
      <c r="Y62" s="36">
        <f>IFERROR(IF(X62=0,"",ROUNDUP(X62/H62,0)*0.00937),"")</f>
        <v>0.36542999999999998</v>
      </c>
      <c r="Z62" s="56"/>
      <c r="AA62" s="57"/>
      <c r="AE62" s="64"/>
      <c r="BB62" s="84" t="s">
        <v>1</v>
      </c>
      <c r="BL62" s="64">
        <f>IFERROR(W62*I62/H62,"0")</f>
        <v>163.24</v>
      </c>
      <c r="BM62" s="64">
        <f>IFERROR(X62*I62/H62,"0")</f>
        <v>165.36</v>
      </c>
      <c r="BN62" s="64">
        <f>IFERROR(1/J62*(W62/H62),"0")</f>
        <v>0.3208333333333333</v>
      </c>
      <c r="BO62" s="64">
        <f>IFERROR(1/J62*(X62/H62),"0")</f>
        <v>0.32500000000000001</v>
      </c>
    </row>
    <row r="63" spans="1:67" x14ac:dyDescent="0.2">
      <c r="A63" s="393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94"/>
      <c r="O63" s="396" t="s">
        <v>70</v>
      </c>
      <c r="P63" s="397"/>
      <c r="Q63" s="397"/>
      <c r="R63" s="397"/>
      <c r="S63" s="397"/>
      <c r="T63" s="397"/>
      <c r="U63" s="398"/>
      <c r="V63" s="37" t="s">
        <v>71</v>
      </c>
      <c r="W63" s="382">
        <f>IFERROR(W59/H59,"0")+IFERROR(W60/H60,"0")+IFERROR(W61/H61,"0")+IFERROR(W62/H62,"0")</f>
        <v>72.944444444444443</v>
      </c>
      <c r="X63" s="382">
        <f>IFERROR(X59/H59,"0")+IFERROR(X60/H60,"0")+IFERROR(X61/H61,"0")+IFERROR(X62/H62,"0")</f>
        <v>74</v>
      </c>
      <c r="Y63" s="382">
        <f>IFERROR(IF(Y59="",0,Y59),"0")+IFERROR(IF(Y60="",0,Y60),"0")+IFERROR(IF(Y61="",0,Y61),"0")+IFERROR(IF(Y62="",0,Y62),"0")</f>
        <v>1.1266799999999999</v>
      </c>
      <c r="Z63" s="383"/>
      <c r="AA63" s="383"/>
    </row>
    <row r="64" spans="1:67" x14ac:dyDescent="0.2">
      <c r="A64" s="385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94"/>
      <c r="O64" s="396" t="s">
        <v>70</v>
      </c>
      <c r="P64" s="397"/>
      <c r="Q64" s="397"/>
      <c r="R64" s="397"/>
      <c r="S64" s="397"/>
      <c r="T64" s="397"/>
      <c r="U64" s="398"/>
      <c r="V64" s="37" t="s">
        <v>66</v>
      </c>
      <c r="W64" s="382">
        <f>IFERROR(SUM(W59:W62),"0")</f>
        <v>526</v>
      </c>
      <c r="X64" s="382">
        <f>IFERROR(SUM(X59:X62),"0")</f>
        <v>534</v>
      </c>
      <c r="Y64" s="37"/>
      <c r="Z64" s="383"/>
      <c r="AA64" s="383"/>
    </row>
    <row r="65" spans="1:67" ht="16.5" customHeight="1" x14ac:dyDescent="0.25">
      <c r="A65" s="386" t="s">
        <v>103</v>
      </c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  <c r="W65" s="385"/>
      <c r="X65" s="385"/>
      <c r="Y65" s="385"/>
      <c r="Z65" s="375"/>
      <c r="AA65" s="375"/>
    </row>
    <row r="66" spans="1:67" ht="14.25" customHeight="1" x14ac:dyDescent="0.25">
      <c r="A66" s="390" t="s">
        <v>113</v>
      </c>
      <c r="B66" s="385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  <c r="W66" s="385"/>
      <c r="X66" s="385"/>
      <c r="Y66" s="385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89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8"/>
      <c r="Q67" s="388"/>
      <c r="R67" s="388"/>
      <c r="S67" s="389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89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8"/>
      <c r="Q68" s="388"/>
      <c r="R68" s="388"/>
      <c r="S68" s="389"/>
      <c r="T68" s="34"/>
      <c r="U68" s="34"/>
      <c r="V68" s="35" t="s">
        <v>66</v>
      </c>
      <c r="W68" s="380">
        <v>425</v>
      </c>
      <c r="X68" s="381">
        <f t="shared" si="6"/>
        <v>432</v>
      </c>
      <c r="Y68" s="36">
        <f t="shared" si="7"/>
        <v>0.86999999999999988</v>
      </c>
      <c r="Z68" s="56"/>
      <c r="AA68" s="57"/>
      <c r="AE68" s="64"/>
      <c r="BB68" s="86" t="s">
        <v>1</v>
      </c>
      <c r="BL68" s="64">
        <f t="shared" si="8"/>
        <v>443.88888888888886</v>
      </c>
      <c r="BM68" s="64">
        <f t="shared" si="9"/>
        <v>451.2</v>
      </c>
      <c r="BN68" s="64">
        <f t="shared" si="10"/>
        <v>0.70271164021164012</v>
      </c>
      <c r="BO68" s="64">
        <f t="shared" si="11"/>
        <v>0.71428571428571419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89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8"/>
      <c r="Q69" s="388"/>
      <c r="R69" s="388"/>
      <c r="S69" s="389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89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8"/>
      <c r="Q70" s="388"/>
      <c r="R70" s="388"/>
      <c r="S70" s="389"/>
      <c r="T70" s="34"/>
      <c r="U70" s="34"/>
      <c r="V70" s="35" t="s">
        <v>66</v>
      </c>
      <c r="W70" s="380">
        <v>296</v>
      </c>
      <c r="X70" s="381">
        <f t="shared" si="6"/>
        <v>302.39999999999998</v>
      </c>
      <c r="Y70" s="36">
        <f t="shared" si="7"/>
        <v>0.58724999999999994</v>
      </c>
      <c r="Z70" s="56"/>
      <c r="AA70" s="57"/>
      <c r="AE70" s="64"/>
      <c r="BB70" s="88" t="s">
        <v>1</v>
      </c>
      <c r="BL70" s="64">
        <f t="shared" si="8"/>
        <v>308.68571428571425</v>
      </c>
      <c r="BM70" s="64">
        <f t="shared" si="9"/>
        <v>315.36</v>
      </c>
      <c r="BN70" s="64">
        <f t="shared" si="10"/>
        <v>0.47193877551020408</v>
      </c>
      <c r="BO70" s="64">
        <f t="shared" si="11"/>
        <v>0.4821428571428571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89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8"/>
      <c r="Q71" s="388"/>
      <c r="R71" s="388"/>
      <c r="S71" s="389"/>
      <c r="T71" s="34"/>
      <c r="U71" s="34"/>
      <c r="V71" s="35" t="s">
        <v>66</v>
      </c>
      <c r="W71" s="380">
        <v>360</v>
      </c>
      <c r="X71" s="381">
        <f t="shared" si="6"/>
        <v>367.20000000000005</v>
      </c>
      <c r="Y71" s="36">
        <f t="shared" si="7"/>
        <v>0.73949999999999994</v>
      </c>
      <c r="Z71" s="56"/>
      <c r="AA71" s="57"/>
      <c r="AE71" s="64"/>
      <c r="BB71" s="89" t="s">
        <v>1</v>
      </c>
      <c r="BL71" s="64">
        <f t="shared" si="8"/>
        <v>375.99999999999994</v>
      </c>
      <c r="BM71" s="64">
        <f t="shared" si="9"/>
        <v>383.52000000000004</v>
      </c>
      <c r="BN71" s="64">
        <f t="shared" si="10"/>
        <v>0.59523809523809512</v>
      </c>
      <c r="BO71" s="64">
        <f t="shared" si="11"/>
        <v>0.6071428571428571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89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8"/>
      <c r="Q72" s="388"/>
      <c r="R72" s="388"/>
      <c r="S72" s="389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89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8"/>
      <c r="Q73" s="388"/>
      <c r="R73" s="388"/>
      <c r="S73" s="389"/>
      <c r="T73" s="34"/>
      <c r="U73" s="34"/>
      <c r="V73" s="35" t="s">
        <v>66</v>
      </c>
      <c r="W73" s="380">
        <v>256</v>
      </c>
      <c r="X73" s="381">
        <f t="shared" si="6"/>
        <v>257.59999999999997</v>
      </c>
      <c r="Y73" s="36">
        <f t="shared" si="7"/>
        <v>0.50024999999999997</v>
      </c>
      <c r="Z73" s="56"/>
      <c r="AA73" s="57"/>
      <c r="AE73" s="64"/>
      <c r="BB73" s="91" t="s">
        <v>1</v>
      </c>
      <c r="BL73" s="64">
        <f t="shared" si="8"/>
        <v>266.97142857142859</v>
      </c>
      <c r="BM73" s="64">
        <f t="shared" si="9"/>
        <v>268.64</v>
      </c>
      <c r="BN73" s="64">
        <f t="shared" si="10"/>
        <v>0.40816326530612246</v>
      </c>
      <c r="BO73" s="64">
        <f t="shared" si="11"/>
        <v>0.4107142857142857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89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8"/>
      <c r="Q74" s="388"/>
      <c r="R74" s="388"/>
      <c r="S74" s="389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89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8"/>
      <c r="Q75" s="388"/>
      <c r="R75" s="388"/>
      <c r="S75" s="389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89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8"/>
      <c r="Q76" s="388"/>
      <c r="R76" s="388"/>
      <c r="S76" s="389"/>
      <c r="T76" s="34"/>
      <c r="U76" s="34"/>
      <c r="V76" s="35" t="s">
        <v>66</v>
      </c>
      <c r="W76" s="380">
        <v>252</v>
      </c>
      <c r="X76" s="381">
        <f t="shared" si="6"/>
        <v>255.3</v>
      </c>
      <c r="Y76" s="36">
        <f t="shared" si="12"/>
        <v>0.64652999999999994</v>
      </c>
      <c r="Z76" s="56"/>
      <c r="AA76" s="57"/>
      <c r="AE76" s="64"/>
      <c r="BB76" s="94" t="s">
        <v>1</v>
      </c>
      <c r="BL76" s="64">
        <f t="shared" si="8"/>
        <v>266.30270270270273</v>
      </c>
      <c r="BM76" s="64">
        <f t="shared" si="9"/>
        <v>269.79000000000002</v>
      </c>
      <c r="BN76" s="64">
        <f t="shared" si="10"/>
        <v>0.56756756756756743</v>
      </c>
      <c r="BO76" s="64">
        <f t="shared" si="11"/>
        <v>0.57499999999999996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89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8"/>
      <c r="Q77" s="388"/>
      <c r="R77" s="388"/>
      <c r="S77" s="389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89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8"/>
      <c r="Q78" s="388"/>
      <c r="R78" s="388"/>
      <c r="S78" s="389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89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8"/>
      <c r="Q79" s="388"/>
      <c r="R79" s="388"/>
      <c r="S79" s="389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89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8"/>
      <c r="Q80" s="388"/>
      <c r="R80" s="388"/>
      <c r="S80" s="389"/>
      <c r="T80" s="34"/>
      <c r="U80" s="34"/>
      <c r="V80" s="35" t="s">
        <v>66</v>
      </c>
      <c r="W80" s="380">
        <v>264</v>
      </c>
      <c r="X80" s="381">
        <f t="shared" si="6"/>
        <v>265.5</v>
      </c>
      <c r="Y80" s="36">
        <f t="shared" si="12"/>
        <v>0.55283000000000004</v>
      </c>
      <c r="Z80" s="56"/>
      <c r="AA80" s="57"/>
      <c r="AE80" s="64"/>
      <c r="BB80" s="98" t="s">
        <v>1</v>
      </c>
      <c r="BL80" s="64">
        <f t="shared" si="8"/>
        <v>276.32</v>
      </c>
      <c r="BM80" s="64">
        <f t="shared" si="9"/>
        <v>277.89</v>
      </c>
      <c r="BN80" s="64">
        <f t="shared" si="10"/>
        <v>0.48888888888888887</v>
      </c>
      <c r="BO80" s="64">
        <f t="shared" si="11"/>
        <v>0.49166666666666664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89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7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8"/>
      <c r="Q81" s="388"/>
      <c r="R81" s="388"/>
      <c r="S81" s="389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89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8"/>
      <c r="Q82" s="388"/>
      <c r="R82" s="388"/>
      <c r="S82" s="389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89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8"/>
      <c r="Q83" s="388"/>
      <c r="R83" s="388"/>
      <c r="S83" s="389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89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8"/>
      <c r="Q84" s="388"/>
      <c r="R84" s="388"/>
      <c r="S84" s="389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89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8"/>
      <c r="Q85" s="388"/>
      <c r="R85" s="388"/>
      <c r="S85" s="389"/>
      <c r="T85" s="34"/>
      <c r="U85" s="34"/>
      <c r="V85" s="35" t="s">
        <v>66</v>
      </c>
      <c r="W85" s="380">
        <v>396</v>
      </c>
      <c r="X85" s="381">
        <f t="shared" si="6"/>
        <v>396</v>
      </c>
      <c r="Y85" s="36">
        <f>IFERROR(IF(X85=0,"",ROUNDUP(X85/H85,0)*0.00937),"")</f>
        <v>0.82455999999999996</v>
      </c>
      <c r="Z85" s="56"/>
      <c r="AA85" s="57"/>
      <c r="AE85" s="64"/>
      <c r="BB85" s="103" t="s">
        <v>1</v>
      </c>
      <c r="BL85" s="64">
        <f t="shared" si="8"/>
        <v>417.12000000000006</v>
      </c>
      <c r="BM85" s="64">
        <f t="shared" si="9"/>
        <v>417.12000000000006</v>
      </c>
      <c r="BN85" s="64">
        <f t="shared" si="10"/>
        <v>0.73333333333333328</v>
      </c>
      <c r="BO85" s="64">
        <f t="shared" si="11"/>
        <v>0.73333333333333328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89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8"/>
      <c r="Q86" s="388"/>
      <c r="R86" s="388"/>
      <c r="S86" s="389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4"/>
      <c r="O87" s="396" t="s">
        <v>70</v>
      </c>
      <c r="P87" s="397"/>
      <c r="Q87" s="397"/>
      <c r="R87" s="397"/>
      <c r="S87" s="397"/>
      <c r="T87" s="397"/>
      <c r="U87" s="398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336.74567424567419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340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4.7209199999999996</v>
      </c>
      <c r="Z87" s="383"/>
      <c r="AA87" s="383"/>
    </row>
    <row r="88" spans="1:67" x14ac:dyDescent="0.2">
      <c r="A88" s="385"/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94"/>
      <c r="O88" s="396" t="s">
        <v>70</v>
      </c>
      <c r="P88" s="397"/>
      <c r="Q88" s="397"/>
      <c r="R88" s="397"/>
      <c r="S88" s="397"/>
      <c r="T88" s="397"/>
      <c r="U88" s="398"/>
      <c r="V88" s="37" t="s">
        <v>66</v>
      </c>
      <c r="W88" s="382">
        <f>IFERROR(SUM(W67:W86),"0")</f>
        <v>2249</v>
      </c>
      <c r="X88" s="382">
        <f>IFERROR(SUM(X67:X86),"0")</f>
        <v>2276</v>
      </c>
      <c r="Y88" s="37"/>
      <c r="Z88" s="383"/>
      <c r="AA88" s="383"/>
    </row>
    <row r="89" spans="1:67" ht="14.25" customHeight="1" x14ac:dyDescent="0.25">
      <c r="A89" s="390" t="s">
        <v>105</v>
      </c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5"/>
      <c r="N89" s="385"/>
      <c r="O89" s="385"/>
      <c r="P89" s="385"/>
      <c r="Q89" s="385"/>
      <c r="R89" s="385"/>
      <c r="S89" s="385"/>
      <c r="T89" s="385"/>
      <c r="U89" s="385"/>
      <c r="V89" s="385"/>
      <c r="W89" s="385"/>
      <c r="X89" s="385"/>
      <c r="Y89" s="385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89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8"/>
      <c r="Q90" s="388"/>
      <c r="R90" s="388"/>
      <c r="S90" s="389"/>
      <c r="T90" s="34"/>
      <c r="U90" s="34"/>
      <c r="V90" s="35" t="s">
        <v>66</v>
      </c>
      <c r="W90" s="380">
        <v>332</v>
      </c>
      <c r="X90" s="381">
        <f>IFERROR(IF(W90="",0,CEILING((W90/$H90),1)*$H90),"")</f>
        <v>334.8</v>
      </c>
      <c r="Y90" s="36">
        <f>IFERROR(IF(X90=0,"",ROUNDUP(X90/H90,0)*0.02175),"")</f>
        <v>0.6742499999999999</v>
      </c>
      <c r="Z90" s="56"/>
      <c r="AA90" s="57"/>
      <c r="AE90" s="64"/>
      <c r="BB90" s="105" t="s">
        <v>1</v>
      </c>
      <c r="BL90" s="64">
        <f>IFERROR(W90*I90/H90,"0")</f>
        <v>346.75555555555547</v>
      </c>
      <c r="BM90" s="64">
        <f>IFERROR(X90*I90/H90,"0")</f>
        <v>349.67999999999995</v>
      </c>
      <c r="BN90" s="64">
        <f>IFERROR(1/J90*(W90/H90),"0")</f>
        <v>0.64043209876543206</v>
      </c>
      <c r="BO90" s="64">
        <f>IFERROR(1/J90*(X90/H90),"0")</f>
        <v>0.64583333333333326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89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7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8"/>
      <c r="Q91" s="388"/>
      <c r="R91" s="388"/>
      <c r="S91" s="389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89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7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8"/>
      <c r="Q92" s="388"/>
      <c r="R92" s="388"/>
      <c r="S92" s="389"/>
      <c r="T92" s="34"/>
      <c r="U92" s="34"/>
      <c r="V92" s="35" t="s">
        <v>66</v>
      </c>
      <c r="W92" s="380">
        <v>132</v>
      </c>
      <c r="X92" s="381">
        <f>IFERROR(IF(W92="",0,CEILING((W92/$H92),1)*$H92),"")</f>
        <v>132</v>
      </c>
      <c r="Y92" s="36">
        <f>IFERROR(IF(X92=0,"",ROUNDUP(X92/H92,0)*0.00753),"")</f>
        <v>0.41415000000000002</v>
      </c>
      <c r="Z92" s="56"/>
      <c r="AA92" s="57"/>
      <c r="AE92" s="64"/>
      <c r="BB92" s="107" t="s">
        <v>1</v>
      </c>
      <c r="BL92" s="64">
        <f>IFERROR(W92*I92/H92,"0")</f>
        <v>143</v>
      </c>
      <c r="BM92" s="64">
        <f>IFERROR(X92*I92/H92,"0")</f>
        <v>143</v>
      </c>
      <c r="BN92" s="64">
        <f>IFERROR(1/J92*(W92/H92),"0")</f>
        <v>0.35256410256410253</v>
      </c>
      <c r="BO92" s="64">
        <f>IFERROR(1/J92*(X92/H92),"0")</f>
        <v>0.35256410256410253</v>
      </c>
    </row>
    <row r="93" spans="1:67" x14ac:dyDescent="0.2">
      <c r="A93" s="393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4"/>
      <c r="O93" s="396" t="s">
        <v>70</v>
      </c>
      <c r="P93" s="397"/>
      <c r="Q93" s="397"/>
      <c r="R93" s="397"/>
      <c r="S93" s="397"/>
      <c r="T93" s="397"/>
      <c r="U93" s="398"/>
      <c r="V93" s="37" t="s">
        <v>71</v>
      </c>
      <c r="W93" s="382">
        <f>IFERROR(W90/H90,"0")+IFERROR(W91/H91,"0")+IFERROR(W92/H92,"0")</f>
        <v>85.740740740740733</v>
      </c>
      <c r="X93" s="382">
        <f>IFERROR(X90/H90,"0")+IFERROR(X91/H91,"0")+IFERROR(X92/H92,"0")</f>
        <v>86</v>
      </c>
      <c r="Y93" s="382">
        <f>IFERROR(IF(Y90="",0,Y90),"0")+IFERROR(IF(Y91="",0,Y91),"0")+IFERROR(IF(Y92="",0,Y92),"0")</f>
        <v>1.0884</v>
      </c>
      <c r="Z93" s="383"/>
      <c r="AA93" s="383"/>
    </row>
    <row r="94" spans="1:67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4"/>
      <c r="O94" s="396" t="s">
        <v>70</v>
      </c>
      <c r="P94" s="397"/>
      <c r="Q94" s="397"/>
      <c r="R94" s="397"/>
      <c r="S94" s="397"/>
      <c r="T94" s="397"/>
      <c r="U94" s="398"/>
      <c r="V94" s="37" t="s">
        <v>66</v>
      </c>
      <c r="W94" s="382">
        <f>IFERROR(SUM(W90:W92),"0")</f>
        <v>464</v>
      </c>
      <c r="X94" s="382">
        <f>IFERROR(SUM(X90:X92),"0")</f>
        <v>466.8</v>
      </c>
      <c r="Y94" s="37"/>
      <c r="Z94" s="383"/>
      <c r="AA94" s="383"/>
    </row>
    <row r="95" spans="1:67" ht="14.25" customHeight="1" x14ac:dyDescent="0.25">
      <c r="A95" s="390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89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8"/>
      <c r="Q96" s="388"/>
      <c r="R96" s="388"/>
      <c r="S96" s="389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89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8"/>
      <c r="Q97" s="388"/>
      <c r="R97" s="388"/>
      <c r="S97" s="389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89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8"/>
      <c r="Q98" s="388"/>
      <c r="R98" s="388"/>
      <c r="S98" s="389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89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8"/>
      <c r="Q99" s="388"/>
      <c r="R99" s="388"/>
      <c r="S99" s="389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89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8"/>
      <c r="Q100" s="388"/>
      <c r="R100" s="388"/>
      <c r="S100" s="389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95">
        <v>4680115883444</v>
      </c>
      <c r="E101" s="389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4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8"/>
      <c r="Q101" s="388"/>
      <c r="R101" s="388"/>
      <c r="S101" s="389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95">
        <v>4680115883444</v>
      </c>
      <c r="E102" s="389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8"/>
      <c r="Q102" s="388"/>
      <c r="R102" s="388"/>
      <c r="S102" s="389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3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4"/>
      <c r="O103" s="396" t="s">
        <v>70</v>
      </c>
      <c r="P103" s="397"/>
      <c r="Q103" s="397"/>
      <c r="R103" s="397"/>
      <c r="S103" s="397"/>
      <c r="T103" s="397"/>
      <c r="U103" s="398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4"/>
      <c r="O104" s="396" t="s">
        <v>70</v>
      </c>
      <c r="P104" s="397"/>
      <c r="Q104" s="397"/>
      <c r="R104" s="397"/>
      <c r="S104" s="397"/>
      <c r="T104" s="397"/>
      <c r="U104" s="398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89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6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8"/>
      <c r="Q106" s="388"/>
      <c r="R106" s="388"/>
      <c r="S106" s="389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89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8"/>
      <c r="Q107" s="388"/>
      <c r="R107" s="388"/>
      <c r="S107" s="389"/>
      <c r="T107" s="34"/>
      <c r="U107" s="34"/>
      <c r="V107" s="35" t="s">
        <v>66</v>
      </c>
      <c r="W107" s="380">
        <v>114</v>
      </c>
      <c r="X107" s="381">
        <f t="shared" si="18"/>
        <v>117.60000000000001</v>
      </c>
      <c r="Y107" s="36">
        <f>IFERROR(IF(X107=0,"",ROUNDUP(X107/H107,0)*0.02175),"")</f>
        <v>0.30449999999999999</v>
      </c>
      <c r="Z107" s="56"/>
      <c r="AA107" s="57"/>
      <c r="AE107" s="64"/>
      <c r="BB107" s="116" t="s">
        <v>1</v>
      </c>
      <c r="BL107" s="64">
        <f t="shared" si="19"/>
        <v>121.65428571428572</v>
      </c>
      <c r="BM107" s="64">
        <f t="shared" si="20"/>
        <v>125.49600000000001</v>
      </c>
      <c r="BN107" s="64">
        <f t="shared" si="21"/>
        <v>0.2423469387755102</v>
      </c>
      <c r="BO107" s="64">
        <f t="shared" si="22"/>
        <v>0.25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89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6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8"/>
      <c r="Q108" s="388"/>
      <c r="R108" s="388"/>
      <c r="S108" s="389"/>
      <c r="T108" s="34"/>
      <c r="U108" s="34"/>
      <c r="V108" s="35" t="s">
        <v>66</v>
      </c>
      <c r="W108" s="380">
        <v>294</v>
      </c>
      <c r="X108" s="381">
        <f t="shared" si="18"/>
        <v>294</v>
      </c>
      <c r="Y108" s="36">
        <f>IFERROR(IF(X108=0,"",ROUNDUP(X108/H108,0)*0.02175),"")</f>
        <v>0.76124999999999998</v>
      </c>
      <c r="Z108" s="56"/>
      <c r="AA108" s="57"/>
      <c r="AE108" s="64"/>
      <c r="BB108" s="117" t="s">
        <v>1</v>
      </c>
      <c r="BL108" s="64">
        <f t="shared" si="19"/>
        <v>313.74</v>
      </c>
      <c r="BM108" s="64">
        <f t="shared" si="20"/>
        <v>313.74</v>
      </c>
      <c r="BN108" s="64">
        <f t="shared" si="21"/>
        <v>0.625</v>
      </c>
      <c r="BO108" s="64">
        <f t="shared" si="22"/>
        <v>0.625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89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8"/>
      <c r="Q109" s="388"/>
      <c r="R109" s="388"/>
      <c r="S109" s="389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95">
        <v>4680115882584</v>
      </c>
      <c r="E110" s="389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8"/>
      <c r="Q110" s="388"/>
      <c r="R110" s="388"/>
      <c r="S110" s="389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95">
        <v>4680115882584</v>
      </c>
      <c r="E111" s="389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8"/>
      <c r="Q111" s="388"/>
      <c r="R111" s="388"/>
      <c r="S111" s="389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89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4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8"/>
      <c r="Q112" s="388"/>
      <c r="R112" s="388"/>
      <c r="S112" s="389"/>
      <c r="T112" s="34"/>
      <c r="U112" s="34"/>
      <c r="V112" s="35" t="s">
        <v>66</v>
      </c>
      <c r="W112" s="380">
        <v>70</v>
      </c>
      <c r="X112" s="381">
        <f t="shared" si="18"/>
        <v>70.2</v>
      </c>
      <c r="Y112" s="36">
        <f>IFERROR(IF(X112=0,"",ROUNDUP(X112/H112,0)*0.00753),"")</f>
        <v>0.19578000000000001</v>
      </c>
      <c r="Z112" s="56"/>
      <c r="AA112" s="57"/>
      <c r="AE112" s="64"/>
      <c r="BB112" s="121" t="s">
        <v>1</v>
      </c>
      <c r="BL112" s="64">
        <f t="shared" si="19"/>
        <v>77.05185185185185</v>
      </c>
      <c r="BM112" s="64">
        <f t="shared" si="20"/>
        <v>77.271999999999991</v>
      </c>
      <c r="BN112" s="64">
        <f t="shared" si="21"/>
        <v>0.16619183285849951</v>
      </c>
      <c r="BO112" s="64">
        <f t="shared" si="22"/>
        <v>0.16666666666666666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95">
        <v>4680115880894</v>
      </c>
      <c r="E113" s="389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8"/>
      <c r="Q113" s="388"/>
      <c r="R113" s="388"/>
      <c r="S113" s="389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5">
        <v>4680115880214</v>
      </c>
      <c r="E114" s="389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8"/>
      <c r="Q114" s="388"/>
      <c r="R114" s="388"/>
      <c r="S114" s="389"/>
      <c r="T114" s="34"/>
      <c r="U114" s="34"/>
      <c r="V114" s="35" t="s">
        <v>66</v>
      </c>
      <c r="W114" s="380">
        <v>256</v>
      </c>
      <c r="X114" s="381">
        <f t="shared" si="18"/>
        <v>256.5</v>
      </c>
      <c r="Y114" s="36">
        <f>IFERROR(IF(X114=0,"",ROUNDUP(X114/H114,0)*0.00937),"")</f>
        <v>0.89015</v>
      </c>
      <c r="Z114" s="56"/>
      <c r="AA114" s="57"/>
      <c r="AE114" s="64"/>
      <c r="BB114" s="123" t="s">
        <v>1</v>
      </c>
      <c r="BL114" s="64">
        <f t="shared" si="19"/>
        <v>283.30666666666667</v>
      </c>
      <c r="BM114" s="64">
        <f t="shared" si="20"/>
        <v>283.86</v>
      </c>
      <c r="BN114" s="64">
        <f t="shared" si="21"/>
        <v>0.79012345679012341</v>
      </c>
      <c r="BO114" s="64">
        <f t="shared" si="22"/>
        <v>0.79166666666666663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89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673" t="s">
        <v>199</v>
      </c>
      <c r="P115" s="388"/>
      <c r="Q115" s="388"/>
      <c r="R115" s="388"/>
      <c r="S115" s="389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89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644" t="s">
        <v>202</v>
      </c>
      <c r="P116" s="388"/>
      <c r="Q116" s="388"/>
      <c r="R116" s="388"/>
      <c r="S116" s="389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89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8"/>
      <c r="Q117" s="388"/>
      <c r="R117" s="388"/>
      <c r="S117" s="389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89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8"/>
      <c r="Q118" s="388"/>
      <c r="R118" s="388"/>
      <c r="S118" s="389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89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623" t="s">
        <v>209</v>
      </c>
      <c r="P119" s="388"/>
      <c r="Q119" s="388"/>
      <c r="R119" s="388"/>
      <c r="S119" s="389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89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85" t="s">
        <v>212</v>
      </c>
      <c r="P120" s="388"/>
      <c r="Q120" s="388"/>
      <c r="R120" s="388"/>
      <c r="S120" s="389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4"/>
      <c r="O121" s="396" t="s">
        <v>70</v>
      </c>
      <c r="P121" s="397"/>
      <c r="Q121" s="397"/>
      <c r="R121" s="397"/>
      <c r="S121" s="397"/>
      <c r="T121" s="397"/>
      <c r="U121" s="398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169.31216931216932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170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2.1516799999999998</v>
      </c>
      <c r="Z121" s="383"/>
      <c r="AA121" s="383"/>
    </row>
    <row r="122" spans="1:67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94"/>
      <c r="O122" s="396" t="s">
        <v>70</v>
      </c>
      <c r="P122" s="397"/>
      <c r="Q122" s="397"/>
      <c r="R122" s="397"/>
      <c r="S122" s="397"/>
      <c r="T122" s="397"/>
      <c r="U122" s="398"/>
      <c r="V122" s="37" t="s">
        <v>66</v>
      </c>
      <c r="W122" s="382">
        <f>IFERROR(SUM(W106:W120),"0")</f>
        <v>734</v>
      </c>
      <c r="X122" s="382">
        <f>IFERROR(SUM(X106:X120),"0")</f>
        <v>738.3</v>
      </c>
      <c r="Y122" s="37"/>
      <c r="Z122" s="383"/>
      <c r="AA122" s="383"/>
    </row>
    <row r="123" spans="1:67" ht="14.25" customHeight="1" x14ac:dyDescent="0.25">
      <c r="A123" s="390" t="s">
        <v>213</v>
      </c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5"/>
      <c r="N123" s="385"/>
      <c r="O123" s="385"/>
      <c r="P123" s="385"/>
      <c r="Q123" s="385"/>
      <c r="R123" s="385"/>
      <c r="S123" s="385"/>
      <c r="T123" s="385"/>
      <c r="U123" s="385"/>
      <c r="V123" s="385"/>
      <c r="W123" s="385"/>
      <c r="X123" s="385"/>
      <c r="Y123" s="385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5">
        <v>4680115881532</v>
      </c>
      <c r="E124" s="389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8"/>
      <c r="Q124" s="388"/>
      <c r="R124" s="388"/>
      <c r="S124" s="389"/>
      <c r="T124" s="34"/>
      <c r="U124" s="34"/>
      <c r="V124" s="35" t="s">
        <v>66</v>
      </c>
      <c r="W124" s="380">
        <v>135</v>
      </c>
      <c r="X124" s="381">
        <f>IFERROR(IF(W124="",0,CEILING((W124/$H124),1)*$H124),"")</f>
        <v>142.80000000000001</v>
      </c>
      <c r="Y124" s="36">
        <f>IFERROR(IF(X124=0,"",ROUNDUP(X124/H124,0)*0.02175),"")</f>
        <v>0.36974999999999997</v>
      </c>
      <c r="Z124" s="56"/>
      <c r="AA124" s="57"/>
      <c r="AE124" s="64"/>
      <c r="BB124" s="130" t="s">
        <v>1</v>
      </c>
      <c r="BL124" s="64">
        <f>IFERROR(W124*I124/H124,"0")</f>
        <v>144.06428571428572</v>
      </c>
      <c r="BM124" s="64">
        <f>IFERROR(X124*I124/H124,"0")</f>
        <v>152.38800000000001</v>
      </c>
      <c r="BN124" s="64">
        <f>IFERROR(1/J124*(W124/H124),"0")</f>
        <v>0.28698979591836732</v>
      </c>
      <c r="BO124" s="64">
        <f>IFERROR(1/J124*(X124/H124),"0")</f>
        <v>0.30357142857142855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95">
        <v>4680115881532</v>
      </c>
      <c r="E125" s="389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8"/>
      <c r="Q125" s="388"/>
      <c r="R125" s="388"/>
      <c r="S125" s="389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89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6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8"/>
      <c r="Q126" s="388"/>
      <c r="R126" s="388"/>
      <c r="S126" s="389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89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8"/>
      <c r="Q127" s="388"/>
      <c r="R127" s="388"/>
      <c r="S127" s="389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89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71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8"/>
      <c r="Q128" s="388"/>
      <c r="R128" s="388"/>
      <c r="S128" s="389"/>
      <c r="T128" s="34"/>
      <c r="U128" s="34"/>
      <c r="V128" s="35" t="s">
        <v>66</v>
      </c>
      <c r="W128" s="380">
        <v>65</v>
      </c>
      <c r="X128" s="381">
        <f>IFERROR(IF(W128="",0,CEILING((W128/$H128),1)*$H128),"")</f>
        <v>67.2</v>
      </c>
      <c r="Y128" s="36">
        <f>IFERROR(IF(X128=0,"",ROUNDUP(X128/H128,0)*0.00753),"")</f>
        <v>0.21084</v>
      </c>
      <c r="Z128" s="56"/>
      <c r="AA128" s="57"/>
      <c r="AE128" s="64"/>
      <c r="BB128" s="134" t="s">
        <v>1</v>
      </c>
      <c r="BL128" s="64">
        <f>IFERROR(W128*I128/H128,"0")</f>
        <v>70.416666666666671</v>
      </c>
      <c r="BM128" s="64">
        <f>IFERROR(X128*I128/H128,"0")</f>
        <v>72.800000000000011</v>
      </c>
      <c r="BN128" s="64">
        <f>IFERROR(1/J128*(W128/H128),"0")</f>
        <v>0.17361111111111113</v>
      </c>
      <c r="BO128" s="64">
        <f>IFERROR(1/J128*(X128/H128),"0")</f>
        <v>0.17948717948717952</v>
      </c>
    </row>
    <row r="129" spans="1:67" x14ac:dyDescent="0.2">
      <c r="A129" s="393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5"/>
      <c r="N129" s="394"/>
      <c r="O129" s="396" t="s">
        <v>70</v>
      </c>
      <c r="P129" s="397"/>
      <c r="Q129" s="397"/>
      <c r="R129" s="397"/>
      <c r="S129" s="397"/>
      <c r="T129" s="397"/>
      <c r="U129" s="398"/>
      <c r="V129" s="37" t="s">
        <v>71</v>
      </c>
      <c r="W129" s="382">
        <f>IFERROR(W124/H124,"0")+IFERROR(W125/H125,"0")+IFERROR(W126/H126,"0")+IFERROR(W127/H127,"0")+IFERROR(W128/H128,"0")</f>
        <v>43.154761904761905</v>
      </c>
      <c r="X129" s="382">
        <f>IFERROR(X124/H124,"0")+IFERROR(X125/H125,"0")+IFERROR(X126/H126,"0")+IFERROR(X127/H127,"0")+IFERROR(X128/H128,"0")</f>
        <v>45</v>
      </c>
      <c r="Y129" s="382">
        <f>IFERROR(IF(Y124="",0,Y124),"0")+IFERROR(IF(Y125="",0,Y125),"0")+IFERROR(IF(Y126="",0,Y126),"0")+IFERROR(IF(Y127="",0,Y127),"0")+IFERROR(IF(Y128="",0,Y128),"0")</f>
        <v>0.58058999999999994</v>
      </c>
      <c r="Z129" s="383"/>
      <c r="AA129" s="383"/>
    </row>
    <row r="130" spans="1:67" x14ac:dyDescent="0.2">
      <c r="A130" s="385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4"/>
      <c r="O130" s="396" t="s">
        <v>70</v>
      </c>
      <c r="P130" s="397"/>
      <c r="Q130" s="397"/>
      <c r="R130" s="397"/>
      <c r="S130" s="397"/>
      <c r="T130" s="397"/>
      <c r="U130" s="398"/>
      <c r="V130" s="37" t="s">
        <v>66</v>
      </c>
      <c r="W130" s="382">
        <f>IFERROR(SUM(W124:W128),"0")</f>
        <v>200</v>
      </c>
      <c r="X130" s="382">
        <f>IFERROR(SUM(X124:X128),"0")</f>
        <v>210</v>
      </c>
      <c r="Y130" s="37"/>
      <c r="Z130" s="383"/>
      <c r="AA130" s="383"/>
    </row>
    <row r="131" spans="1:67" ht="16.5" customHeight="1" x14ac:dyDescent="0.25">
      <c r="A131" s="386" t="s">
        <v>223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385"/>
      <c r="Y131" s="385"/>
      <c r="Z131" s="375"/>
      <c r="AA131" s="375"/>
    </row>
    <row r="132" spans="1:67" ht="14.25" customHeight="1" x14ac:dyDescent="0.25">
      <c r="A132" s="390" t="s">
        <v>72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95">
        <v>4607091385168</v>
      </c>
      <c r="E133" s="389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4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8"/>
      <c r="Q133" s="388"/>
      <c r="R133" s="388"/>
      <c r="S133" s="389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5">
        <v>4607091385168</v>
      </c>
      <c r="E134" s="389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7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8"/>
      <c r="Q134" s="388"/>
      <c r="R134" s="388"/>
      <c r="S134" s="389"/>
      <c r="T134" s="34"/>
      <c r="U134" s="34"/>
      <c r="V134" s="35" t="s">
        <v>66</v>
      </c>
      <c r="W134" s="380">
        <v>662</v>
      </c>
      <c r="X134" s="381">
        <f>IFERROR(IF(W134="",0,CEILING((W134/$H134),1)*$H134),"")</f>
        <v>663.6</v>
      </c>
      <c r="Y134" s="36">
        <f>IFERROR(IF(X134=0,"",ROUNDUP(X134/H134,0)*0.02175),"")</f>
        <v>1.7182499999999998</v>
      </c>
      <c r="Z134" s="56"/>
      <c r="AA134" s="57"/>
      <c r="AE134" s="64"/>
      <c r="BB134" s="136" t="s">
        <v>1</v>
      </c>
      <c r="BL134" s="64">
        <f>IFERROR(W134*I134/H134,"0")</f>
        <v>705.97571428571428</v>
      </c>
      <c r="BM134" s="64">
        <f>IFERROR(X134*I134/H134,"0")</f>
        <v>707.68200000000002</v>
      </c>
      <c r="BN134" s="64">
        <f>IFERROR(1/J134*(W134/H134),"0")</f>
        <v>1.407312925170068</v>
      </c>
      <c r="BO134" s="64">
        <f>IFERROR(1/J134*(X134/H134),"0")</f>
        <v>1.4107142857142856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89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8"/>
      <c r="Q135" s="388"/>
      <c r="R135" s="388"/>
      <c r="S135" s="389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89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8"/>
      <c r="Q136" s="388"/>
      <c r="R136" s="388"/>
      <c r="S136" s="389"/>
      <c r="T136" s="34"/>
      <c r="U136" s="34"/>
      <c r="V136" s="35" t="s">
        <v>66</v>
      </c>
      <c r="W136" s="380">
        <v>155</v>
      </c>
      <c r="X136" s="381">
        <f>IFERROR(IF(W136="",0,CEILING((W136/$H136),1)*$H136),"")</f>
        <v>156.60000000000002</v>
      </c>
      <c r="Y136" s="36">
        <f>IFERROR(IF(X136=0,"",ROUNDUP(X136/H136,0)*0.00753),"")</f>
        <v>0.43674000000000002</v>
      </c>
      <c r="Z136" s="56"/>
      <c r="AA136" s="57"/>
      <c r="AE136" s="64"/>
      <c r="BB136" s="138" t="s">
        <v>1</v>
      </c>
      <c r="BL136" s="64">
        <f>IFERROR(W136*I136/H136,"0")</f>
        <v>170.61481481481479</v>
      </c>
      <c r="BM136" s="64">
        <f>IFERROR(X136*I136/H136,"0")</f>
        <v>172.37600000000003</v>
      </c>
      <c r="BN136" s="64">
        <f>IFERROR(1/J136*(W136/H136),"0")</f>
        <v>0.36799620132953464</v>
      </c>
      <c r="BO136" s="64">
        <f>IFERROR(1/J136*(X136/H136),"0")</f>
        <v>0.37179487179487181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89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8"/>
      <c r="Q137" s="388"/>
      <c r="R137" s="388"/>
      <c r="S137" s="389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85"/>
      <c r="C138" s="385"/>
      <c r="D138" s="385"/>
      <c r="E138" s="385"/>
      <c r="F138" s="385"/>
      <c r="G138" s="385"/>
      <c r="H138" s="385"/>
      <c r="I138" s="385"/>
      <c r="J138" s="385"/>
      <c r="K138" s="385"/>
      <c r="L138" s="385"/>
      <c r="M138" s="385"/>
      <c r="N138" s="394"/>
      <c r="O138" s="396" t="s">
        <v>70</v>
      </c>
      <c r="P138" s="397"/>
      <c r="Q138" s="397"/>
      <c r="R138" s="397"/>
      <c r="S138" s="397"/>
      <c r="T138" s="397"/>
      <c r="U138" s="398"/>
      <c r="V138" s="37" t="s">
        <v>71</v>
      </c>
      <c r="W138" s="382">
        <f>IFERROR(W133/H133,"0")+IFERROR(W134/H134,"0")+IFERROR(W135/H135,"0")+IFERROR(W136/H136,"0")+IFERROR(W137/H137,"0")</f>
        <v>136.21693121693121</v>
      </c>
      <c r="X138" s="382">
        <f>IFERROR(X133/H133,"0")+IFERROR(X134/H134,"0")+IFERROR(X135/H135,"0")+IFERROR(X136/H136,"0")+IFERROR(X137/H137,"0")</f>
        <v>137</v>
      </c>
      <c r="Y138" s="382">
        <f>IFERROR(IF(Y133="",0,Y133),"0")+IFERROR(IF(Y134="",0,Y134),"0")+IFERROR(IF(Y135="",0,Y135),"0")+IFERROR(IF(Y136="",0,Y136),"0")+IFERROR(IF(Y137="",0,Y137),"0")</f>
        <v>2.1549899999999997</v>
      </c>
      <c r="Z138" s="383"/>
      <c r="AA138" s="383"/>
    </row>
    <row r="139" spans="1:67" x14ac:dyDescent="0.2">
      <c r="A139" s="385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4"/>
      <c r="O139" s="396" t="s">
        <v>70</v>
      </c>
      <c r="P139" s="397"/>
      <c r="Q139" s="397"/>
      <c r="R139" s="397"/>
      <c r="S139" s="397"/>
      <c r="T139" s="397"/>
      <c r="U139" s="398"/>
      <c r="V139" s="37" t="s">
        <v>66</v>
      </c>
      <c r="W139" s="382">
        <f>IFERROR(SUM(W133:W137),"0")</f>
        <v>817</v>
      </c>
      <c r="X139" s="382">
        <f>IFERROR(SUM(X133:X137),"0")</f>
        <v>820.2</v>
      </c>
      <c r="Y139" s="37"/>
      <c r="Z139" s="383"/>
      <c r="AA139" s="383"/>
    </row>
    <row r="140" spans="1:67" ht="27.75" customHeight="1" x14ac:dyDescent="0.2">
      <c r="A140" s="557" t="s">
        <v>233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48"/>
      <c r="AA140" s="48"/>
    </row>
    <row r="141" spans="1:67" ht="16.5" customHeight="1" x14ac:dyDescent="0.25">
      <c r="A141" s="386" t="s">
        <v>234</v>
      </c>
      <c r="B141" s="385"/>
      <c r="C141" s="385"/>
      <c r="D141" s="385"/>
      <c r="E141" s="385"/>
      <c r="F141" s="385"/>
      <c r="G141" s="385"/>
      <c r="H141" s="385"/>
      <c r="I141" s="385"/>
      <c r="J141" s="385"/>
      <c r="K141" s="385"/>
      <c r="L141" s="385"/>
      <c r="M141" s="385"/>
      <c r="N141" s="385"/>
      <c r="O141" s="385"/>
      <c r="P141" s="385"/>
      <c r="Q141" s="385"/>
      <c r="R141" s="385"/>
      <c r="S141" s="385"/>
      <c r="T141" s="385"/>
      <c r="U141" s="385"/>
      <c r="V141" s="385"/>
      <c r="W141" s="385"/>
      <c r="X141" s="385"/>
      <c r="Y141" s="385"/>
      <c r="Z141" s="375"/>
      <c r="AA141" s="375"/>
    </row>
    <row r="142" spans="1:67" ht="14.25" customHeight="1" x14ac:dyDescent="0.25">
      <c r="A142" s="390" t="s">
        <v>113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89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8"/>
      <c r="Q143" s="388"/>
      <c r="R143" s="388"/>
      <c r="S143" s="389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89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719" t="s">
        <v>239</v>
      </c>
      <c r="P144" s="388"/>
      <c r="Q144" s="388"/>
      <c r="R144" s="388"/>
      <c r="S144" s="389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89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683" t="s">
        <v>242</v>
      </c>
      <c r="P145" s="388"/>
      <c r="Q145" s="388"/>
      <c r="R145" s="388"/>
      <c r="S145" s="389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89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447" t="s">
        <v>245</v>
      </c>
      <c r="P146" s="388"/>
      <c r="Q146" s="388"/>
      <c r="R146" s="388"/>
      <c r="S146" s="389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95">
        <v>4680115885714</v>
      </c>
      <c r="E147" s="389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688" t="s">
        <v>248</v>
      </c>
      <c r="P147" s="388"/>
      <c r="Q147" s="388"/>
      <c r="R147" s="388"/>
      <c r="S147" s="389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3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4"/>
      <c r="O148" s="396" t="s">
        <v>70</v>
      </c>
      <c r="P148" s="397"/>
      <c r="Q148" s="397"/>
      <c r="R148" s="397"/>
      <c r="S148" s="397"/>
      <c r="T148" s="397"/>
      <c r="U148" s="398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94"/>
      <c r="O149" s="396" t="s">
        <v>70</v>
      </c>
      <c r="P149" s="397"/>
      <c r="Q149" s="397"/>
      <c r="R149" s="397"/>
      <c r="S149" s="397"/>
      <c r="T149" s="397"/>
      <c r="U149" s="398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86" t="s">
        <v>249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75"/>
      <c r="AA150" s="375"/>
    </row>
    <row r="151" spans="1:67" ht="14.25" customHeight="1" x14ac:dyDescent="0.25">
      <c r="A151" s="390" t="s">
        <v>61</v>
      </c>
      <c r="B151" s="385"/>
      <c r="C151" s="385"/>
      <c r="D151" s="385"/>
      <c r="E151" s="385"/>
      <c r="F151" s="385"/>
      <c r="G151" s="385"/>
      <c r="H151" s="385"/>
      <c r="I151" s="385"/>
      <c r="J151" s="385"/>
      <c r="K151" s="385"/>
      <c r="L151" s="385"/>
      <c r="M151" s="385"/>
      <c r="N151" s="385"/>
      <c r="O151" s="385"/>
      <c r="P151" s="385"/>
      <c r="Q151" s="385"/>
      <c r="R151" s="385"/>
      <c r="S151" s="385"/>
      <c r="T151" s="385"/>
      <c r="U151" s="385"/>
      <c r="V151" s="385"/>
      <c r="W151" s="385"/>
      <c r="X151" s="385"/>
      <c r="Y151" s="385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5">
        <v>4680115880993</v>
      </c>
      <c r="E152" s="389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8"/>
      <c r="Q152" s="388"/>
      <c r="R152" s="388"/>
      <c r="S152" s="389"/>
      <c r="T152" s="34"/>
      <c r="U152" s="34"/>
      <c r="V152" s="35" t="s">
        <v>66</v>
      </c>
      <c r="W152" s="380">
        <v>189</v>
      </c>
      <c r="X152" s="381">
        <f t="shared" ref="X152:X159" si="23">IFERROR(IF(W152="",0,CEILING((W152/$H152),1)*$H152),"")</f>
        <v>189</v>
      </c>
      <c r="Y152" s="36">
        <f>IFERROR(IF(X152=0,"",ROUNDUP(X152/H152,0)*0.00753),"")</f>
        <v>0.33884999999999998</v>
      </c>
      <c r="Z152" s="56"/>
      <c r="AA152" s="57"/>
      <c r="AE152" s="64"/>
      <c r="BB152" s="145" t="s">
        <v>1</v>
      </c>
      <c r="BL152" s="64">
        <f t="shared" ref="BL152:BL159" si="24">IFERROR(W152*I152/H152,"0")</f>
        <v>200.7</v>
      </c>
      <c r="BM152" s="64">
        <f t="shared" ref="BM152:BM159" si="25">IFERROR(X152*I152/H152,"0")</f>
        <v>200.7</v>
      </c>
      <c r="BN152" s="64">
        <f t="shared" ref="BN152:BN159" si="26">IFERROR(1/J152*(W152/H152),"0")</f>
        <v>0.28846153846153844</v>
      </c>
      <c r="BO152" s="64">
        <f t="shared" ref="BO152:BO159" si="27">IFERROR(1/J152*(X152/H152),"0")</f>
        <v>0.28846153846153844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95">
        <v>4680115881761</v>
      </c>
      <c r="E153" s="389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8"/>
      <c r="Q153" s="388"/>
      <c r="R153" s="388"/>
      <c r="S153" s="389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5">
        <v>4680115881563</v>
      </c>
      <c r="E154" s="389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8"/>
      <c r="Q154" s="388"/>
      <c r="R154" s="388"/>
      <c r="S154" s="389"/>
      <c r="T154" s="34"/>
      <c r="U154" s="34"/>
      <c r="V154" s="35" t="s">
        <v>66</v>
      </c>
      <c r="W154" s="380">
        <v>226</v>
      </c>
      <c r="X154" s="381">
        <f t="shared" si="23"/>
        <v>226.8</v>
      </c>
      <c r="Y154" s="36">
        <f>IFERROR(IF(X154=0,"",ROUNDUP(X154/H154,0)*0.00753),"")</f>
        <v>0.40662000000000004</v>
      </c>
      <c r="Z154" s="56"/>
      <c r="AA154" s="57"/>
      <c r="AE154" s="64"/>
      <c r="BB154" s="147" t="s">
        <v>1</v>
      </c>
      <c r="BL154" s="64">
        <f t="shared" si="24"/>
        <v>236.76190476190479</v>
      </c>
      <c r="BM154" s="64">
        <f t="shared" si="25"/>
        <v>237.60000000000002</v>
      </c>
      <c r="BN154" s="64">
        <f t="shared" si="26"/>
        <v>0.34493284493284493</v>
      </c>
      <c r="BO154" s="64">
        <f t="shared" si="27"/>
        <v>0.34615384615384615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5">
        <v>4680115880986</v>
      </c>
      <c r="E155" s="389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8"/>
      <c r="Q155" s="388"/>
      <c r="R155" s="388"/>
      <c r="S155" s="389"/>
      <c r="T155" s="34"/>
      <c r="U155" s="34"/>
      <c r="V155" s="35" t="s">
        <v>66</v>
      </c>
      <c r="W155" s="380">
        <v>170</v>
      </c>
      <c r="X155" s="381">
        <f t="shared" si="23"/>
        <v>170.1</v>
      </c>
      <c r="Y155" s="36">
        <f>IFERROR(IF(X155=0,"",ROUNDUP(X155/H155,0)*0.00502),"")</f>
        <v>0.40662000000000004</v>
      </c>
      <c r="Z155" s="56"/>
      <c r="AA155" s="57"/>
      <c r="AE155" s="64"/>
      <c r="BB155" s="148" t="s">
        <v>1</v>
      </c>
      <c r="BL155" s="64">
        <f t="shared" si="24"/>
        <v>180.52380952380952</v>
      </c>
      <c r="BM155" s="64">
        <f t="shared" si="25"/>
        <v>180.63</v>
      </c>
      <c r="BN155" s="64">
        <f t="shared" si="26"/>
        <v>0.34595034595034596</v>
      </c>
      <c r="BO155" s="64">
        <f t="shared" si="27"/>
        <v>0.3461538461538462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95">
        <v>4680115881785</v>
      </c>
      <c r="E156" s="389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8"/>
      <c r="Q156" s="388"/>
      <c r="R156" s="388"/>
      <c r="S156" s="389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5">
        <v>4680115881679</v>
      </c>
      <c r="E157" s="389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8"/>
      <c r="Q157" s="388"/>
      <c r="R157" s="388"/>
      <c r="S157" s="389"/>
      <c r="T157" s="34"/>
      <c r="U157" s="34"/>
      <c r="V157" s="35" t="s">
        <v>66</v>
      </c>
      <c r="W157" s="380">
        <v>266</v>
      </c>
      <c r="X157" s="381">
        <f t="shared" si="23"/>
        <v>266.7</v>
      </c>
      <c r="Y157" s="36">
        <f>IFERROR(IF(X157=0,"",ROUNDUP(X157/H157,0)*0.00502),"")</f>
        <v>0.63754</v>
      </c>
      <c r="Z157" s="56"/>
      <c r="AA157" s="57"/>
      <c r="AE157" s="64"/>
      <c r="BB157" s="150" t="s">
        <v>1</v>
      </c>
      <c r="BL157" s="64">
        <f t="shared" si="24"/>
        <v>278.66666666666669</v>
      </c>
      <c r="BM157" s="64">
        <f t="shared" si="25"/>
        <v>279.39999999999998</v>
      </c>
      <c r="BN157" s="64">
        <f t="shared" si="26"/>
        <v>0.54131054131054135</v>
      </c>
      <c r="BO157" s="64">
        <f t="shared" si="27"/>
        <v>0.54273504273504269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95">
        <v>4680115880191</v>
      </c>
      <c r="E158" s="389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8"/>
      <c r="Q158" s="388"/>
      <c r="R158" s="388"/>
      <c r="S158" s="389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95">
        <v>4680115883963</v>
      </c>
      <c r="E159" s="389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8"/>
      <c r="Q159" s="388"/>
      <c r="R159" s="388"/>
      <c r="S159" s="389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3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4"/>
      <c r="O160" s="396" t="s">
        <v>70</v>
      </c>
      <c r="P160" s="397"/>
      <c r="Q160" s="397"/>
      <c r="R160" s="397"/>
      <c r="S160" s="397"/>
      <c r="T160" s="397"/>
      <c r="U160" s="398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306.42857142857144</v>
      </c>
      <c r="X160" s="382">
        <f>IFERROR(X152/H152,"0")+IFERROR(X153/H153,"0")+IFERROR(X154/H154,"0")+IFERROR(X155/H155,"0")+IFERROR(X156/H156,"0")+IFERROR(X157/H157,"0")+IFERROR(X158/H158,"0")+IFERROR(X159/H159,"0")</f>
        <v>307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1.7896300000000001</v>
      </c>
      <c r="Z160" s="383"/>
      <c r="AA160" s="383"/>
    </row>
    <row r="161" spans="1:67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4"/>
      <c r="O161" s="396" t="s">
        <v>70</v>
      </c>
      <c r="P161" s="397"/>
      <c r="Q161" s="397"/>
      <c r="R161" s="397"/>
      <c r="S161" s="397"/>
      <c r="T161" s="397"/>
      <c r="U161" s="398"/>
      <c r="V161" s="37" t="s">
        <v>66</v>
      </c>
      <c r="W161" s="382">
        <f>IFERROR(SUM(W152:W159),"0")</f>
        <v>851</v>
      </c>
      <c r="X161" s="382">
        <f>IFERROR(SUM(X152:X159),"0")</f>
        <v>852.59999999999991</v>
      </c>
      <c r="Y161" s="37"/>
      <c r="Z161" s="383"/>
      <c r="AA161" s="383"/>
    </row>
    <row r="162" spans="1:67" ht="16.5" customHeight="1" x14ac:dyDescent="0.25">
      <c r="A162" s="386" t="s">
        <v>266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75"/>
      <c r="AA162" s="375"/>
    </row>
    <row r="163" spans="1:67" ht="14.25" customHeight="1" x14ac:dyDescent="0.25">
      <c r="A163" s="390" t="s">
        <v>113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95">
        <v>4680115881402</v>
      </c>
      <c r="E164" s="389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8"/>
      <c r="Q164" s="388"/>
      <c r="R164" s="388"/>
      <c r="S164" s="389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95">
        <v>4680115881396</v>
      </c>
      <c r="E165" s="389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8"/>
      <c r="Q165" s="388"/>
      <c r="R165" s="388"/>
      <c r="S165" s="389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3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4"/>
      <c r="O166" s="396" t="s">
        <v>70</v>
      </c>
      <c r="P166" s="397"/>
      <c r="Q166" s="397"/>
      <c r="R166" s="397"/>
      <c r="S166" s="397"/>
      <c r="T166" s="397"/>
      <c r="U166" s="398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4"/>
      <c r="O167" s="396" t="s">
        <v>70</v>
      </c>
      <c r="P167" s="397"/>
      <c r="Q167" s="397"/>
      <c r="R167" s="397"/>
      <c r="S167" s="397"/>
      <c r="T167" s="397"/>
      <c r="U167" s="398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105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95">
        <v>4680115882935</v>
      </c>
      <c r="E169" s="389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8"/>
      <c r="Q169" s="388"/>
      <c r="R169" s="388"/>
      <c r="S169" s="389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95">
        <v>4680115880764</v>
      </c>
      <c r="E170" s="389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8"/>
      <c r="Q170" s="388"/>
      <c r="R170" s="388"/>
      <c r="S170" s="389"/>
      <c r="T170" s="34"/>
      <c r="U170" s="34"/>
      <c r="V170" s="35" t="s">
        <v>66</v>
      </c>
      <c r="W170" s="380">
        <v>58</v>
      </c>
      <c r="X170" s="381">
        <f>IFERROR(IF(W170="",0,CEILING((W170/$H170),1)*$H170),"")</f>
        <v>58.800000000000004</v>
      </c>
      <c r="Y170" s="36">
        <f>IFERROR(IF(X170=0,"",ROUNDUP(X170/H170,0)*0.00753),"")</f>
        <v>0.21084</v>
      </c>
      <c r="Z170" s="56"/>
      <c r="AA170" s="57"/>
      <c r="AE170" s="64"/>
      <c r="BB170" s="156" t="s">
        <v>1</v>
      </c>
      <c r="BL170" s="64">
        <f>IFERROR(W170*I170/H170,"0")</f>
        <v>63.523809523809511</v>
      </c>
      <c r="BM170" s="64">
        <f>IFERROR(X170*I170/H170,"0")</f>
        <v>64.400000000000006</v>
      </c>
      <c r="BN170" s="64">
        <f>IFERROR(1/J170*(W170/H170),"0")</f>
        <v>0.17704517704517703</v>
      </c>
      <c r="BO170" s="64">
        <f>IFERROR(1/J170*(X170/H170),"0")</f>
        <v>0.17948717948717949</v>
      </c>
    </row>
    <row r="171" spans="1:67" x14ac:dyDescent="0.2">
      <c r="A171" s="393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4"/>
      <c r="O171" s="396" t="s">
        <v>70</v>
      </c>
      <c r="P171" s="397"/>
      <c r="Q171" s="397"/>
      <c r="R171" s="397"/>
      <c r="S171" s="397"/>
      <c r="T171" s="397"/>
      <c r="U171" s="398"/>
      <c r="V171" s="37" t="s">
        <v>71</v>
      </c>
      <c r="W171" s="382">
        <f>IFERROR(W169/H169,"0")+IFERROR(W170/H170,"0")</f>
        <v>27.619047619047617</v>
      </c>
      <c r="X171" s="382">
        <f>IFERROR(X169/H169,"0")+IFERROR(X170/H170,"0")</f>
        <v>28</v>
      </c>
      <c r="Y171" s="382">
        <f>IFERROR(IF(Y169="",0,Y169),"0")+IFERROR(IF(Y170="",0,Y170),"0")</f>
        <v>0.21084</v>
      </c>
      <c r="Z171" s="383"/>
      <c r="AA171" s="383"/>
    </row>
    <row r="172" spans="1:67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4"/>
      <c r="O172" s="396" t="s">
        <v>70</v>
      </c>
      <c r="P172" s="397"/>
      <c r="Q172" s="397"/>
      <c r="R172" s="397"/>
      <c r="S172" s="397"/>
      <c r="T172" s="397"/>
      <c r="U172" s="398"/>
      <c r="V172" s="37" t="s">
        <v>66</v>
      </c>
      <c r="W172" s="382">
        <f>IFERROR(SUM(W169:W170),"0")</f>
        <v>58</v>
      </c>
      <c r="X172" s="382">
        <f>IFERROR(SUM(X169:X170),"0")</f>
        <v>58.800000000000004</v>
      </c>
      <c r="Y172" s="37"/>
      <c r="Z172" s="383"/>
      <c r="AA172" s="383"/>
    </row>
    <row r="173" spans="1:67" ht="14.25" customHeight="1" x14ac:dyDescent="0.25">
      <c r="A173" s="390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89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8"/>
      <c r="Q174" s="388"/>
      <c r="R174" s="388"/>
      <c r="S174" s="389"/>
      <c r="T174" s="34"/>
      <c r="U174" s="34"/>
      <c r="V174" s="35" t="s">
        <v>66</v>
      </c>
      <c r="W174" s="380">
        <v>268</v>
      </c>
      <c r="X174" s="381">
        <f t="shared" ref="X174:X181" si="28">IFERROR(IF(W174="",0,CEILING((W174/$H174),1)*$H174),"")</f>
        <v>270</v>
      </c>
      <c r="Y174" s="36">
        <f>IFERROR(IF(X174=0,"",ROUNDUP(X174/H174,0)*0.00937),"")</f>
        <v>0.46849999999999997</v>
      </c>
      <c r="Z174" s="56"/>
      <c r="AA174" s="57"/>
      <c r="AE174" s="64"/>
      <c r="BB174" s="157" t="s">
        <v>1</v>
      </c>
      <c r="BL174" s="64">
        <f t="shared" ref="BL174:BL181" si="29">IFERROR(W174*I174/H174,"0")</f>
        <v>278.42222222222222</v>
      </c>
      <c r="BM174" s="64">
        <f t="shared" ref="BM174:BM181" si="30">IFERROR(X174*I174/H174,"0")</f>
        <v>280.5</v>
      </c>
      <c r="BN174" s="64">
        <f t="shared" ref="BN174:BN181" si="31">IFERROR(1/J174*(W174/H174),"0")</f>
        <v>0.4135802469135802</v>
      </c>
      <c r="BO174" s="64">
        <f t="shared" ref="BO174:BO181" si="32">IFERROR(1/J174*(X174/H174),"0")</f>
        <v>0.41666666666666669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89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8"/>
      <c r="Q175" s="388"/>
      <c r="R175" s="388"/>
      <c r="S175" s="389"/>
      <c r="T175" s="34"/>
      <c r="U175" s="34"/>
      <c r="V175" s="35" t="s">
        <v>66</v>
      </c>
      <c r="W175" s="380">
        <v>336</v>
      </c>
      <c r="X175" s="381">
        <f t="shared" si="28"/>
        <v>340.20000000000005</v>
      </c>
      <c r="Y175" s="36">
        <f>IFERROR(IF(X175=0,"",ROUNDUP(X175/H175,0)*0.00937),"")</f>
        <v>0.59031</v>
      </c>
      <c r="Z175" s="56"/>
      <c r="AA175" s="57"/>
      <c r="AE175" s="64"/>
      <c r="BB175" s="158" t="s">
        <v>1</v>
      </c>
      <c r="BL175" s="64">
        <f t="shared" si="29"/>
        <v>349.06666666666666</v>
      </c>
      <c r="BM175" s="64">
        <f t="shared" si="30"/>
        <v>353.43000000000006</v>
      </c>
      <c r="BN175" s="64">
        <f t="shared" si="31"/>
        <v>0.51851851851851849</v>
      </c>
      <c r="BO175" s="64">
        <f t="shared" si="32"/>
        <v>0.52500000000000002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89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8"/>
      <c r="Q176" s="388"/>
      <c r="R176" s="388"/>
      <c r="S176" s="389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89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8"/>
      <c r="Q177" s="388"/>
      <c r="R177" s="388"/>
      <c r="S177" s="389"/>
      <c r="T177" s="34"/>
      <c r="U177" s="34"/>
      <c r="V177" s="35" t="s">
        <v>66</v>
      </c>
      <c r="W177" s="380">
        <v>328</v>
      </c>
      <c r="X177" s="381">
        <f t="shared" si="28"/>
        <v>329.40000000000003</v>
      </c>
      <c r="Y177" s="36">
        <f>IFERROR(IF(X177=0,"",ROUNDUP(X177/H177,0)*0.00937),"")</f>
        <v>0.57157000000000002</v>
      </c>
      <c r="Z177" s="56"/>
      <c r="AA177" s="57"/>
      <c r="AE177" s="64"/>
      <c r="BB177" s="160" t="s">
        <v>1</v>
      </c>
      <c r="BL177" s="64">
        <f t="shared" si="29"/>
        <v>340.75555555555559</v>
      </c>
      <c r="BM177" s="64">
        <f t="shared" si="30"/>
        <v>342.21000000000004</v>
      </c>
      <c r="BN177" s="64">
        <f t="shared" si="31"/>
        <v>0.50617283950617276</v>
      </c>
      <c r="BO177" s="64">
        <f t="shared" si="32"/>
        <v>0.5083333333333333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95">
        <v>4680115884014</v>
      </c>
      <c r="E178" s="389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8"/>
      <c r="Q178" s="388"/>
      <c r="R178" s="388"/>
      <c r="S178" s="389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95">
        <v>4680115884007</v>
      </c>
      <c r="E179" s="389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8"/>
      <c r="Q179" s="388"/>
      <c r="R179" s="388"/>
      <c r="S179" s="389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95">
        <v>4680115884038</v>
      </c>
      <c r="E180" s="389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8"/>
      <c r="Q180" s="388"/>
      <c r="R180" s="388"/>
      <c r="S180" s="389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95">
        <v>4680115884021</v>
      </c>
      <c r="E181" s="389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8"/>
      <c r="Q181" s="388"/>
      <c r="R181" s="388"/>
      <c r="S181" s="389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3"/>
      <c r="B182" s="385"/>
      <c r="C182" s="385"/>
      <c r="D182" s="385"/>
      <c r="E182" s="385"/>
      <c r="F182" s="385"/>
      <c r="G182" s="385"/>
      <c r="H182" s="385"/>
      <c r="I182" s="385"/>
      <c r="J182" s="385"/>
      <c r="K182" s="385"/>
      <c r="L182" s="385"/>
      <c r="M182" s="385"/>
      <c r="N182" s="394"/>
      <c r="O182" s="396" t="s">
        <v>70</v>
      </c>
      <c r="P182" s="397"/>
      <c r="Q182" s="397"/>
      <c r="R182" s="397"/>
      <c r="S182" s="397"/>
      <c r="T182" s="397"/>
      <c r="U182" s="398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172.59259259259258</v>
      </c>
      <c r="X182" s="382">
        <f>IFERROR(X174/H174,"0")+IFERROR(X175/H175,"0")+IFERROR(X176/H176,"0")+IFERROR(X177/H177,"0")+IFERROR(X178/H178,"0")+IFERROR(X179/H179,"0")+IFERROR(X180/H180,"0")+IFERROR(X181/H181,"0")</f>
        <v>174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1.6303800000000002</v>
      </c>
      <c r="Z182" s="383"/>
      <c r="AA182" s="383"/>
    </row>
    <row r="183" spans="1:67" x14ac:dyDescent="0.2">
      <c r="A183" s="385"/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94"/>
      <c r="O183" s="396" t="s">
        <v>70</v>
      </c>
      <c r="P183" s="397"/>
      <c r="Q183" s="397"/>
      <c r="R183" s="397"/>
      <c r="S183" s="397"/>
      <c r="T183" s="397"/>
      <c r="U183" s="398"/>
      <c r="V183" s="37" t="s">
        <v>66</v>
      </c>
      <c r="W183" s="382">
        <f>IFERROR(SUM(W174:W181),"0")</f>
        <v>932</v>
      </c>
      <c r="X183" s="382">
        <f>IFERROR(SUM(X174:X181),"0")</f>
        <v>939.60000000000014</v>
      </c>
      <c r="Y183" s="37"/>
      <c r="Z183" s="383"/>
      <c r="AA183" s="383"/>
    </row>
    <row r="184" spans="1:67" ht="14.25" customHeight="1" x14ac:dyDescent="0.25">
      <c r="A184" s="390" t="s">
        <v>72</v>
      </c>
      <c r="B184" s="385"/>
      <c r="C184" s="385"/>
      <c r="D184" s="385"/>
      <c r="E184" s="385"/>
      <c r="F184" s="385"/>
      <c r="G184" s="385"/>
      <c r="H184" s="385"/>
      <c r="I184" s="385"/>
      <c r="J184" s="385"/>
      <c r="K184" s="385"/>
      <c r="L184" s="385"/>
      <c r="M184" s="385"/>
      <c r="N184" s="385"/>
      <c r="O184" s="385"/>
      <c r="P184" s="385"/>
      <c r="Q184" s="385"/>
      <c r="R184" s="385"/>
      <c r="S184" s="385"/>
      <c r="T184" s="385"/>
      <c r="U184" s="385"/>
      <c r="V184" s="385"/>
      <c r="W184" s="385"/>
      <c r="X184" s="385"/>
      <c r="Y184" s="385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95">
        <v>4680115881556</v>
      </c>
      <c r="E185" s="389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8"/>
      <c r="Q185" s="388"/>
      <c r="R185" s="388"/>
      <c r="S185" s="389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95">
        <v>4680115881594</v>
      </c>
      <c r="E186" s="389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8"/>
      <c r="Q186" s="388"/>
      <c r="R186" s="388"/>
      <c r="S186" s="389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5">
        <v>4680115880962</v>
      </c>
      <c r="E187" s="389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511" t="s">
        <v>297</v>
      </c>
      <c r="P187" s="388"/>
      <c r="Q187" s="388"/>
      <c r="R187" s="388"/>
      <c r="S187" s="389"/>
      <c r="T187" s="34"/>
      <c r="U187" s="34"/>
      <c r="V187" s="35" t="s">
        <v>66</v>
      </c>
      <c r="W187" s="380">
        <v>99</v>
      </c>
      <c r="X187" s="381">
        <f t="shared" si="33"/>
        <v>101.39999999999999</v>
      </c>
      <c r="Y187" s="36">
        <f>IFERROR(IF(X187=0,"",ROUNDUP(X187/H187,0)*0.02175),"")</f>
        <v>0.28275</v>
      </c>
      <c r="Z187" s="56"/>
      <c r="AA187" s="57"/>
      <c r="AE187" s="64"/>
      <c r="BB187" s="167" t="s">
        <v>1</v>
      </c>
      <c r="BL187" s="64">
        <f t="shared" si="34"/>
        <v>106.15846153846155</v>
      </c>
      <c r="BM187" s="64">
        <f t="shared" si="35"/>
        <v>108.732</v>
      </c>
      <c r="BN187" s="64">
        <f t="shared" si="36"/>
        <v>0.22664835164835165</v>
      </c>
      <c r="BO187" s="64">
        <f t="shared" si="37"/>
        <v>0.23214285714285712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5">
        <v>4680115881617</v>
      </c>
      <c r="E188" s="389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8"/>
      <c r="Q188" s="388"/>
      <c r="R188" s="388"/>
      <c r="S188" s="389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5">
        <v>4680115880573</v>
      </c>
      <c r="E189" s="389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515" t="s">
        <v>302</v>
      </c>
      <c r="P189" s="388"/>
      <c r="Q189" s="388"/>
      <c r="R189" s="388"/>
      <c r="S189" s="389"/>
      <c r="T189" s="34"/>
      <c r="U189" s="34"/>
      <c r="V189" s="35" t="s">
        <v>66</v>
      </c>
      <c r="W189" s="380">
        <v>791</v>
      </c>
      <c r="X189" s="381">
        <f t="shared" si="33"/>
        <v>791.69999999999993</v>
      </c>
      <c r="Y189" s="36">
        <f>IFERROR(IF(X189=0,"",ROUNDUP(X189/H189,0)*0.02175),"")</f>
        <v>1.97925</v>
      </c>
      <c r="Z189" s="56"/>
      <c r="AA189" s="57"/>
      <c r="AE189" s="64"/>
      <c r="BB189" s="169" t="s">
        <v>1</v>
      </c>
      <c r="BL189" s="64">
        <f t="shared" si="34"/>
        <v>842.27862068965521</v>
      </c>
      <c r="BM189" s="64">
        <f t="shared" si="35"/>
        <v>843.02399999999989</v>
      </c>
      <c r="BN189" s="64">
        <f t="shared" si="36"/>
        <v>1.6235632183908044</v>
      </c>
      <c r="BO189" s="64">
        <f t="shared" si="37"/>
        <v>1.625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5">
        <v>4680115881228</v>
      </c>
      <c r="E190" s="389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7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8"/>
      <c r="Q190" s="388"/>
      <c r="R190" s="388"/>
      <c r="S190" s="389"/>
      <c r="T190" s="34"/>
      <c r="U190" s="34"/>
      <c r="V190" s="35" t="s">
        <v>66</v>
      </c>
      <c r="W190" s="380">
        <v>269</v>
      </c>
      <c r="X190" s="381">
        <f t="shared" si="33"/>
        <v>271.2</v>
      </c>
      <c r="Y190" s="36">
        <f>IFERROR(IF(X190=0,"",ROUNDUP(X190/H190,0)*0.00753),"")</f>
        <v>0.85089000000000004</v>
      </c>
      <c r="Z190" s="56"/>
      <c r="AA190" s="57"/>
      <c r="AE190" s="64"/>
      <c r="BB190" s="170" t="s">
        <v>1</v>
      </c>
      <c r="BL190" s="64">
        <f t="shared" si="34"/>
        <v>299.48666666666668</v>
      </c>
      <c r="BM190" s="64">
        <f t="shared" si="35"/>
        <v>301.93599999999998</v>
      </c>
      <c r="BN190" s="64">
        <f t="shared" si="36"/>
        <v>0.71848290598290598</v>
      </c>
      <c r="BO190" s="64">
        <f t="shared" si="37"/>
        <v>0.72435897435897434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95">
        <v>4680115881037</v>
      </c>
      <c r="E191" s="389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8"/>
      <c r="Q191" s="388"/>
      <c r="R191" s="388"/>
      <c r="S191" s="389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5">
        <v>4680115881211</v>
      </c>
      <c r="E192" s="389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7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8"/>
      <c r="Q192" s="388"/>
      <c r="R192" s="388"/>
      <c r="S192" s="389"/>
      <c r="T192" s="34"/>
      <c r="U192" s="34"/>
      <c r="V192" s="35" t="s">
        <v>66</v>
      </c>
      <c r="W192" s="380">
        <v>265</v>
      </c>
      <c r="X192" s="381">
        <f t="shared" si="33"/>
        <v>266.39999999999998</v>
      </c>
      <c r="Y192" s="36">
        <f>IFERROR(IF(X192=0,"",ROUNDUP(X192/H192,0)*0.00753),"")</f>
        <v>0.83583000000000007</v>
      </c>
      <c r="Z192" s="56"/>
      <c r="AA192" s="57"/>
      <c r="AE192" s="64"/>
      <c r="BB192" s="172" t="s">
        <v>1</v>
      </c>
      <c r="BL192" s="64">
        <f t="shared" si="34"/>
        <v>287.08333333333337</v>
      </c>
      <c r="BM192" s="64">
        <f t="shared" si="35"/>
        <v>288.60000000000002</v>
      </c>
      <c r="BN192" s="64">
        <f t="shared" si="36"/>
        <v>0.70779914529914534</v>
      </c>
      <c r="BO192" s="64">
        <f t="shared" si="37"/>
        <v>0.71153846153846156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95">
        <v>4680115881020</v>
      </c>
      <c r="E193" s="389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8"/>
      <c r="Q193" s="388"/>
      <c r="R193" s="388"/>
      <c r="S193" s="389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5">
        <v>4680115882195</v>
      </c>
      <c r="E194" s="389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8"/>
      <c r="Q194" s="388"/>
      <c r="R194" s="388"/>
      <c r="S194" s="389"/>
      <c r="T194" s="34"/>
      <c r="U194" s="34"/>
      <c r="V194" s="35" t="s">
        <v>66</v>
      </c>
      <c r="W194" s="380">
        <v>159</v>
      </c>
      <c r="X194" s="381">
        <f t="shared" si="33"/>
        <v>160.79999999999998</v>
      </c>
      <c r="Y194" s="36">
        <f t="shared" ref="Y194:Y200" si="38">IFERROR(IF(X194=0,"",ROUNDUP(X194/H194,0)*0.00753),"")</f>
        <v>0.50451000000000001</v>
      </c>
      <c r="Z194" s="56"/>
      <c r="AA194" s="57"/>
      <c r="AE194" s="64"/>
      <c r="BB194" s="174" t="s">
        <v>1</v>
      </c>
      <c r="BL194" s="64">
        <f t="shared" si="34"/>
        <v>178.21250000000001</v>
      </c>
      <c r="BM194" s="64">
        <f t="shared" si="35"/>
        <v>180.23</v>
      </c>
      <c r="BN194" s="64">
        <f t="shared" si="36"/>
        <v>0.42467948717948717</v>
      </c>
      <c r="BO194" s="64">
        <f t="shared" si="37"/>
        <v>0.42948717948717946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95">
        <v>4680115882607</v>
      </c>
      <c r="E195" s="389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752" t="s">
        <v>315</v>
      </c>
      <c r="P195" s="388"/>
      <c r="Q195" s="388"/>
      <c r="R195" s="388"/>
      <c r="S195" s="389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5">
        <v>4680115880092</v>
      </c>
      <c r="E196" s="389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52" t="s">
        <v>318</v>
      </c>
      <c r="P196" s="388"/>
      <c r="Q196" s="388"/>
      <c r="R196" s="388"/>
      <c r="S196" s="389"/>
      <c r="T196" s="34"/>
      <c r="U196" s="34"/>
      <c r="V196" s="35" t="s">
        <v>66</v>
      </c>
      <c r="W196" s="380">
        <v>440</v>
      </c>
      <c r="X196" s="381">
        <f t="shared" si="33"/>
        <v>441.59999999999997</v>
      </c>
      <c r="Y196" s="36">
        <f t="shared" si="38"/>
        <v>1.3855200000000001</v>
      </c>
      <c r="Z196" s="56"/>
      <c r="AA196" s="57"/>
      <c r="AE196" s="64"/>
      <c r="BB196" s="176" t="s">
        <v>1</v>
      </c>
      <c r="BL196" s="64">
        <f t="shared" si="34"/>
        <v>489.86666666666673</v>
      </c>
      <c r="BM196" s="64">
        <f t="shared" si="35"/>
        <v>491.64799999999997</v>
      </c>
      <c r="BN196" s="64">
        <f t="shared" si="36"/>
        <v>1.1752136752136753</v>
      </c>
      <c r="BO196" s="64">
        <f t="shared" si="37"/>
        <v>1.1794871794871795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5">
        <v>4680115880221</v>
      </c>
      <c r="E197" s="389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2" t="s">
        <v>321</v>
      </c>
      <c r="P197" s="388"/>
      <c r="Q197" s="388"/>
      <c r="R197" s="388"/>
      <c r="S197" s="389"/>
      <c r="T197" s="34"/>
      <c r="U197" s="34"/>
      <c r="V197" s="35" t="s">
        <v>66</v>
      </c>
      <c r="W197" s="380">
        <v>440</v>
      </c>
      <c r="X197" s="381">
        <f t="shared" si="33"/>
        <v>441.59999999999997</v>
      </c>
      <c r="Y197" s="36">
        <f t="shared" si="38"/>
        <v>1.3855200000000001</v>
      </c>
      <c r="Z197" s="56"/>
      <c r="AA197" s="57"/>
      <c r="AE197" s="64"/>
      <c r="BB197" s="177" t="s">
        <v>1</v>
      </c>
      <c r="BL197" s="64">
        <f t="shared" si="34"/>
        <v>489.86666666666673</v>
      </c>
      <c r="BM197" s="64">
        <f t="shared" si="35"/>
        <v>491.64799999999997</v>
      </c>
      <c r="BN197" s="64">
        <f t="shared" si="36"/>
        <v>1.1752136752136753</v>
      </c>
      <c r="BO197" s="64">
        <f t="shared" si="37"/>
        <v>1.1794871794871795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95">
        <v>4680115882942</v>
      </c>
      <c r="E198" s="389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5" t="s">
        <v>324</v>
      </c>
      <c r="P198" s="388"/>
      <c r="Q198" s="388"/>
      <c r="R198" s="388"/>
      <c r="S198" s="389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5">
        <v>4680115880504</v>
      </c>
      <c r="E199" s="389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6" t="s">
        <v>327</v>
      </c>
      <c r="P199" s="388"/>
      <c r="Q199" s="388"/>
      <c r="R199" s="388"/>
      <c r="S199" s="389"/>
      <c r="T199" s="34"/>
      <c r="U199" s="34"/>
      <c r="V199" s="35" t="s">
        <v>66</v>
      </c>
      <c r="W199" s="380">
        <v>216</v>
      </c>
      <c r="X199" s="381">
        <f t="shared" si="33"/>
        <v>216</v>
      </c>
      <c r="Y199" s="36">
        <f t="shared" si="38"/>
        <v>0.67769999999999997</v>
      </c>
      <c r="Z199" s="56"/>
      <c r="AA199" s="57"/>
      <c r="AE199" s="64"/>
      <c r="BB199" s="179" t="s">
        <v>1</v>
      </c>
      <c r="BL199" s="64">
        <f t="shared" si="34"/>
        <v>240.48000000000002</v>
      </c>
      <c r="BM199" s="64">
        <f t="shared" si="35"/>
        <v>240.48000000000002</v>
      </c>
      <c r="BN199" s="64">
        <f t="shared" si="36"/>
        <v>0.57692307692307687</v>
      </c>
      <c r="BO199" s="64">
        <f t="shared" si="37"/>
        <v>0.57692307692307687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5">
        <v>4680115882164</v>
      </c>
      <c r="E200" s="389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8"/>
      <c r="Q200" s="388"/>
      <c r="R200" s="388"/>
      <c r="S200" s="389"/>
      <c r="T200" s="34"/>
      <c r="U200" s="34"/>
      <c r="V200" s="35" t="s">
        <v>66</v>
      </c>
      <c r="W200" s="380">
        <v>217</v>
      </c>
      <c r="X200" s="381">
        <f t="shared" si="33"/>
        <v>218.4</v>
      </c>
      <c r="Y200" s="36">
        <f t="shared" si="38"/>
        <v>0.68523000000000001</v>
      </c>
      <c r="Z200" s="56"/>
      <c r="AA200" s="57"/>
      <c r="AE200" s="64"/>
      <c r="BB200" s="180" t="s">
        <v>1</v>
      </c>
      <c r="BL200" s="64">
        <f t="shared" si="34"/>
        <v>242.13583333333332</v>
      </c>
      <c r="BM200" s="64">
        <f t="shared" si="35"/>
        <v>243.69799999999998</v>
      </c>
      <c r="BN200" s="64">
        <f t="shared" si="36"/>
        <v>0.57959401709401714</v>
      </c>
      <c r="BO200" s="64">
        <f t="shared" si="37"/>
        <v>0.58333333333333326</v>
      </c>
    </row>
    <row r="201" spans="1:67" x14ac:dyDescent="0.2">
      <c r="A201" s="393"/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  <c r="N201" s="394"/>
      <c r="O201" s="396" t="s">
        <v>70</v>
      </c>
      <c r="P201" s="397"/>
      <c r="Q201" s="397"/>
      <c r="R201" s="397"/>
      <c r="S201" s="397"/>
      <c r="T201" s="397"/>
      <c r="U201" s="398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939.44518125552611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944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8.5872000000000011</v>
      </c>
      <c r="Z201" s="383"/>
      <c r="AA201" s="383"/>
    </row>
    <row r="202" spans="1:67" x14ac:dyDescent="0.2">
      <c r="A202" s="385"/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94"/>
      <c r="O202" s="396" t="s">
        <v>70</v>
      </c>
      <c r="P202" s="397"/>
      <c r="Q202" s="397"/>
      <c r="R202" s="397"/>
      <c r="S202" s="397"/>
      <c r="T202" s="397"/>
      <c r="U202" s="398"/>
      <c r="V202" s="37" t="s">
        <v>66</v>
      </c>
      <c r="W202" s="382">
        <f>IFERROR(SUM(W185:W200),"0")</f>
        <v>2896</v>
      </c>
      <c r="X202" s="382">
        <f>IFERROR(SUM(X185:X200),"0")</f>
        <v>2909.1</v>
      </c>
      <c r="Y202" s="37"/>
      <c r="Z202" s="383"/>
      <c r="AA202" s="383"/>
    </row>
    <row r="203" spans="1:67" ht="14.25" customHeight="1" x14ac:dyDescent="0.25">
      <c r="A203" s="390" t="s">
        <v>213</v>
      </c>
      <c r="B203" s="385"/>
      <c r="C203" s="385"/>
      <c r="D203" s="385"/>
      <c r="E203" s="385"/>
      <c r="F203" s="385"/>
      <c r="G203" s="385"/>
      <c r="H203" s="385"/>
      <c r="I203" s="385"/>
      <c r="J203" s="385"/>
      <c r="K203" s="385"/>
      <c r="L203" s="385"/>
      <c r="M203" s="385"/>
      <c r="N203" s="385"/>
      <c r="O203" s="385"/>
      <c r="P203" s="385"/>
      <c r="Q203" s="385"/>
      <c r="R203" s="385"/>
      <c r="S203" s="385"/>
      <c r="T203" s="385"/>
      <c r="U203" s="385"/>
      <c r="V203" s="385"/>
      <c r="W203" s="385"/>
      <c r="X203" s="385"/>
      <c r="Y203" s="385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95">
        <v>4680115882874</v>
      </c>
      <c r="E204" s="389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8"/>
      <c r="Q204" s="388"/>
      <c r="R204" s="388"/>
      <c r="S204" s="389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95">
        <v>4680115882874</v>
      </c>
      <c r="E205" s="389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30" t="s">
        <v>333</v>
      </c>
      <c r="P205" s="388"/>
      <c r="Q205" s="388"/>
      <c r="R205" s="388"/>
      <c r="S205" s="389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95">
        <v>4680115884434</v>
      </c>
      <c r="E206" s="389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8"/>
      <c r="Q206" s="388"/>
      <c r="R206" s="388"/>
      <c r="S206" s="389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5">
        <v>4680115880818</v>
      </c>
      <c r="E207" s="389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2" t="s">
        <v>338</v>
      </c>
      <c r="P207" s="388"/>
      <c r="Q207" s="388"/>
      <c r="R207" s="388"/>
      <c r="S207" s="389"/>
      <c r="T207" s="34"/>
      <c r="U207" s="34"/>
      <c r="V207" s="35" t="s">
        <v>66</v>
      </c>
      <c r="W207" s="380">
        <v>109</v>
      </c>
      <c r="X207" s="381">
        <f>IFERROR(IF(W207="",0,CEILING((W207/$H207),1)*$H207),"")</f>
        <v>110.39999999999999</v>
      </c>
      <c r="Y207" s="36">
        <f>IFERROR(IF(X207=0,"",ROUNDUP(X207/H207,0)*0.00753),"")</f>
        <v>0.34638000000000002</v>
      </c>
      <c r="Z207" s="56"/>
      <c r="AA207" s="57"/>
      <c r="AE207" s="64"/>
      <c r="BB207" s="184" t="s">
        <v>1</v>
      </c>
      <c r="BL207" s="64">
        <f>IFERROR(W207*I207/H207,"0")</f>
        <v>121.35333333333334</v>
      </c>
      <c r="BM207" s="64">
        <f>IFERROR(X207*I207/H207,"0")</f>
        <v>122.91199999999999</v>
      </c>
      <c r="BN207" s="64">
        <f>IFERROR(1/J207*(W207/H207),"0")</f>
        <v>0.29113247863247865</v>
      </c>
      <c r="BO207" s="64">
        <f>IFERROR(1/J207*(X207/H207),"0")</f>
        <v>0.29487179487179488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5">
        <v>4680115880801</v>
      </c>
      <c r="E208" s="389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723" t="s">
        <v>341</v>
      </c>
      <c r="P208" s="388"/>
      <c r="Q208" s="388"/>
      <c r="R208" s="388"/>
      <c r="S208" s="389"/>
      <c r="T208" s="34"/>
      <c r="U208" s="34"/>
      <c r="V208" s="35" t="s">
        <v>66</v>
      </c>
      <c r="W208" s="380">
        <v>431</v>
      </c>
      <c r="X208" s="381">
        <f>IFERROR(IF(W208="",0,CEILING((W208/$H208),1)*$H208),"")</f>
        <v>432</v>
      </c>
      <c r="Y208" s="36">
        <f>IFERROR(IF(X208=0,"",ROUNDUP(X208/H208,0)*0.00753),"")</f>
        <v>1.3553999999999999</v>
      </c>
      <c r="Z208" s="56"/>
      <c r="AA208" s="57"/>
      <c r="AE208" s="64"/>
      <c r="BB208" s="185" t="s">
        <v>1</v>
      </c>
      <c r="BL208" s="64">
        <f>IFERROR(W208*I208/H208,"0")</f>
        <v>479.84666666666669</v>
      </c>
      <c r="BM208" s="64">
        <f>IFERROR(X208*I208/H208,"0")</f>
        <v>480.96000000000004</v>
      </c>
      <c r="BN208" s="64">
        <f>IFERROR(1/J208*(W208/H208),"0")</f>
        <v>1.1511752136752138</v>
      </c>
      <c r="BO208" s="64">
        <f>IFERROR(1/J208*(X208/H208),"0")</f>
        <v>1.1538461538461537</v>
      </c>
    </row>
    <row r="209" spans="1:67" x14ac:dyDescent="0.2">
      <c r="A209" s="393"/>
      <c r="B209" s="385"/>
      <c r="C209" s="385"/>
      <c r="D209" s="385"/>
      <c r="E209" s="385"/>
      <c r="F209" s="385"/>
      <c r="G209" s="385"/>
      <c r="H209" s="385"/>
      <c r="I209" s="385"/>
      <c r="J209" s="385"/>
      <c r="K209" s="385"/>
      <c r="L209" s="385"/>
      <c r="M209" s="385"/>
      <c r="N209" s="394"/>
      <c r="O209" s="396" t="s">
        <v>70</v>
      </c>
      <c r="P209" s="397"/>
      <c r="Q209" s="397"/>
      <c r="R209" s="397"/>
      <c r="S209" s="397"/>
      <c r="T209" s="397"/>
      <c r="U209" s="398"/>
      <c r="V209" s="37" t="s">
        <v>71</v>
      </c>
      <c r="W209" s="382">
        <f>IFERROR(W204/H204,"0")+IFERROR(W205/H205,"0")+IFERROR(W206/H206,"0")+IFERROR(W207/H207,"0")+IFERROR(W208/H208,"0")</f>
        <v>225</v>
      </c>
      <c r="X209" s="382">
        <f>IFERROR(X204/H204,"0")+IFERROR(X205/H205,"0")+IFERROR(X206/H206,"0")+IFERROR(X207/H207,"0")+IFERROR(X208/H208,"0")</f>
        <v>226</v>
      </c>
      <c r="Y209" s="382">
        <f>IFERROR(IF(Y204="",0,Y204),"0")+IFERROR(IF(Y205="",0,Y205),"0")+IFERROR(IF(Y206="",0,Y206),"0")+IFERROR(IF(Y207="",0,Y207),"0")+IFERROR(IF(Y208="",0,Y208),"0")</f>
        <v>1.7017799999999998</v>
      </c>
      <c r="Z209" s="383"/>
      <c r="AA209" s="383"/>
    </row>
    <row r="210" spans="1:67" x14ac:dyDescent="0.2">
      <c r="A210" s="385"/>
      <c r="B210" s="385"/>
      <c r="C210" s="385"/>
      <c r="D210" s="385"/>
      <c r="E210" s="385"/>
      <c r="F210" s="385"/>
      <c r="G210" s="385"/>
      <c r="H210" s="385"/>
      <c r="I210" s="385"/>
      <c r="J210" s="385"/>
      <c r="K210" s="385"/>
      <c r="L210" s="385"/>
      <c r="M210" s="385"/>
      <c r="N210" s="394"/>
      <c r="O210" s="396" t="s">
        <v>70</v>
      </c>
      <c r="P210" s="397"/>
      <c r="Q210" s="397"/>
      <c r="R210" s="397"/>
      <c r="S210" s="397"/>
      <c r="T210" s="397"/>
      <c r="U210" s="398"/>
      <c r="V210" s="37" t="s">
        <v>66</v>
      </c>
      <c r="W210" s="382">
        <f>IFERROR(SUM(W204:W208),"0")</f>
        <v>540</v>
      </c>
      <c r="X210" s="382">
        <f>IFERROR(SUM(X204:X208),"0")</f>
        <v>542.4</v>
      </c>
      <c r="Y210" s="37"/>
      <c r="Z210" s="383"/>
      <c r="AA210" s="383"/>
    </row>
    <row r="211" spans="1:67" ht="16.5" customHeight="1" x14ac:dyDescent="0.25">
      <c r="A211" s="386" t="s">
        <v>342</v>
      </c>
      <c r="B211" s="385"/>
      <c r="C211" s="385"/>
      <c r="D211" s="385"/>
      <c r="E211" s="385"/>
      <c r="F211" s="385"/>
      <c r="G211" s="385"/>
      <c r="H211" s="385"/>
      <c r="I211" s="385"/>
      <c r="J211" s="385"/>
      <c r="K211" s="385"/>
      <c r="L211" s="385"/>
      <c r="M211" s="385"/>
      <c r="N211" s="385"/>
      <c r="O211" s="385"/>
      <c r="P211" s="385"/>
      <c r="Q211" s="385"/>
      <c r="R211" s="385"/>
      <c r="S211" s="385"/>
      <c r="T211" s="385"/>
      <c r="U211" s="385"/>
      <c r="V211" s="385"/>
      <c r="W211" s="385"/>
      <c r="X211" s="385"/>
      <c r="Y211" s="385"/>
      <c r="Z211" s="375"/>
      <c r="AA211" s="375"/>
    </row>
    <row r="212" spans="1:67" ht="14.25" customHeight="1" x14ac:dyDescent="0.25">
      <c r="A212" s="390" t="s">
        <v>113</v>
      </c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5"/>
      <c r="N212" s="385"/>
      <c r="O212" s="385"/>
      <c r="P212" s="385"/>
      <c r="Q212" s="385"/>
      <c r="R212" s="385"/>
      <c r="S212" s="385"/>
      <c r="T212" s="385"/>
      <c r="U212" s="385"/>
      <c r="V212" s="385"/>
      <c r="W212" s="385"/>
      <c r="X212" s="385"/>
      <c r="Y212" s="385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95">
        <v>4680115884274</v>
      </c>
      <c r="E213" s="389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8"/>
      <c r="Q213" s="388"/>
      <c r="R213" s="388"/>
      <c r="S213" s="389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95">
        <v>4680115884274</v>
      </c>
      <c r="E214" s="389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550" t="s">
        <v>346</v>
      </c>
      <c r="P214" s="388"/>
      <c r="Q214" s="388"/>
      <c r="R214" s="388"/>
      <c r="S214" s="389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95">
        <v>4680115884298</v>
      </c>
      <c r="E215" s="389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8"/>
      <c r="Q215" s="388"/>
      <c r="R215" s="388"/>
      <c r="S215" s="389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5">
        <v>4680115884250</v>
      </c>
      <c r="E216" s="389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8"/>
      <c r="Q216" s="388"/>
      <c r="R216" s="388"/>
      <c r="S216" s="389"/>
      <c r="T216" s="34"/>
      <c r="U216" s="34"/>
      <c r="V216" s="35" t="s">
        <v>66</v>
      </c>
      <c r="W216" s="380">
        <v>26</v>
      </c>
      <c r="X216" s="381">
        <f t="shared" si="39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0"/>
        <v>27.075862068965517</v>
      </c>
      <c r="BM216" s="64">
        <f t="shared" si="41"/>
        <v>36.239999999999995</v>
      </c>
      <c r="BN216" s="64">
        <f t="shared" si="42"/>
        <v>4.0024630541871921E-2</v>
      </c>
      <c r="BO216" s="64">
        <f t="shared" si="43"/>
        <v>5.3571428571428568E-2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95">
        <v>4680115884250</v>
      </c>
      <c r="E217" s="389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765" t="s">
        <v>352</v>
      </c>
      <c r="P217" s="388"/>
      <c r="Q217" s="388"/>
      <c r="R217" s="388"/>
      <c r="S217" s="389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95">
        <v>4680115884281</v>
      </c>
      <c r="E218" s="389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8"/>
      <c r="Q218" s="388"/>
      <c r="R218" s="388"/>
      <c r="S218" s="389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95">
        <v>4680115884199</v>
      </c>
      <c r="E219" s="389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8"/>
      <c r="Q219" s="388"/>
      <c r="R219" s="388"/>
      <c r="S219" s="389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5">
        <v>4680115884267</v>
      </c>
      <c r="E220" s="389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8"/>
      <c r="Q220" s="388"/>
      <c r="R220" s="388"/>
      <c r="S220" s="389"/>
      <c r="T220" s="34"/>
      <c r="U220" s="34"/>
      <c r="V220" s="35" t="s">
        <v>66</v>
      </c>
      <c r="W220" s="380">
        <v>4</v>
      </c>
      <c r="X220" s="381">
        <f t="shared" si="39"/>
        <v>4</v>
      </c>
      <c r="Y220" s="36">
        <f>IFERROR(IF(X220=0,"",ROUNDUP(X220/H220,0)*0.00937),"")</f>
        <v>9.3699999999999999E-3</v>
      </c>
      <c r="Z220" s="56"/>
      <c r="AA220" s="57"/>
      <c r="AE220" s="64"/>
      <c r="BB220" s="193" t="s">
        <v>1</v>
      </c>
      <c r="BL220" s="64">
        <f t="shared" si="40"/>
        <v>4.24</v>
      </c>
      <c r="BM220" s="64">
        <f t="shared" si="41"/>
        <v>4.24</v>
      </c>
      <c r="BN220" s="64">
        <f t="shared" si="42"/>
        <v>8.3333333333333332E-3</v>
      </c>
      <c r="BO220" s="64">
        <f t="shared" si="43"/>
        <v>8.3333333333333332E-3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95">
        <v>4680115882973</v>
      </c>
      <c r="E221" s="389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7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8"/>
      <c r="Q221" s="388"/>
      <c r="R221" s="388"/>
      <c r="S221" s="389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3"/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94"/>
      <c r="O222" s="396" t="s">
        <v>70</v>
      </c>
      <c r="P222" s="397"/>
      <c r="Q222" s="397"/>
      <c r="R222" s="397"/>
      <c r="S222" s="397"/>
      <c r="T222" s="397"/>
      <c r="U222" s="398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3.2413793103448278</v>
      </c>
      <c r="X222" s="382">
        <f>IFERROR(X213/H213,"0")+IFERROR(X214/H214,"0")+IFERROR(X215/H215,"0")+IFERROR(X216/H216,"0")+IFERROR(X217/H217,"0")+IFERROR(X218/H218,"0")+IFERROR(X219/H219,"0")+IFERROR(X220/H220,"0")+IFERROR(X221/H221,"0")</f>
        <v>4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7.4620000000000006E-2</v>
      </c>
      <c r="Z222" s="383"/>
      <c r="AA222" s="383"/>
    </row>
    <row r="223" spans="1:67" x14ac:dyDescent="0.2">
      <c r="A223" s="385"/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94"/>
      <c r="O223" s="396" t="s">
        <v>70</v>
      </c>
      <c r="P223" s="397"/>
      <c r="Q223" s="397"/>
      <c r="R223" s="397"/>
      <c r="S223" s="397"/>
      <c r="T223" s="397"/>
      <c r="U223" s="398"/>
      <c r="V223" s="37" t="s">
        <v>66</v>
      </c>
      <c r="W223" s="382">
        <f>IFERROR(SUM(W213:W221),"0")</f>
        <v>30</v>
      </c>
      <c r="X223" s="382">
        <f>IFERROR(SUM(X213:X221),"0")</f>
        <v>38.799999999999997</v>
      </c>
      <c r="Y223" s="37"/>
      <c r="Z223" s="383"/>
      <c r="AA223" s="383"/>
    </row>
    <row r="224" spans="1:67" ht="14.25" customHeight="1" x14ac:dyDescent="0.25">
      <c r="A224" s="390" t="s">
        <v>61</v>
      </c>
      <c r="B224" s="385"/>
      <c r="C224" s="385"/>
      <c r="D224" s="385"/>
      <c r="E224" s="385"/>
      <c r="F224" s="385"/>
      <c r="G224" s="385"/>
      <c r="H224" s="385"/>
      <c r="I224" s="385"/>
      <c r="J224" s="385"/>
      <c r="K224" s="385"/>
      <c r="L224" s="385"/>
      <c r="M224" s="385"/>
      <c r="N224" s="385"/>
      <c r="O224" s="385"/>
      <c r="P224" s="385"/>
      <c r="Q224" s="385"/>
      <c r="R224" s="385"/>
      <c r="S224" s="385"/>
      <c r="T224" s="385"/>
      <c r="U224" s="385"/>
      <c r="V224" s="385"/>
      <c r="W224" s="385"/>
      <c r="X224" s="385"/>
      <c r="Y224" s="385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95">
        <v>4607091389845</v>
      </c>
      <c r="E225" s="389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8"/>
      <c r="Q225" s="388"/>
      <c r="R225" s="388"/>
      <c r="S225" s="389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95">
        <v>4680115882881</v>
      </c>
      <c r="E226" s="389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8"/>
      <c r="Q226" s="388"/>
      <c r="R226" s="388"/>
      <c r="S226" s="389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3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94"/>
      <c r="O227" s="396" t="s">
        <v>70</v>
      </c>
      <c r="P227" s="397"/>
      <c r="Q227" s="397"/>
      <c r="R227" s="397"/>
      <c r="S227" s="397"/>
      <c r="T227" s="397"/>
      <c r="U227" s="398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94"/>
      <c r="O228" s="396" t="s">
        <v>70</v>
      </c>
      <c r="P228" s="397"/>
      <c r="Q228" s="397"/>
      <c r="R228" s="397"/>
      <c r="S228" s="397"/>
      <c r="T228" s="397"/>
      <c r="U228" s="398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86" t="s">
        <v>365</v>
      </c>
      <c r="B229" s="385"/>
      <c r="C229" s="385"/>
      <c r="D229" s="385"/>
      <c r="E229" s="385"/>
      <c r="F229" s="385"/>
      <c r="G229" s="385"/>
      <c r="H229" s="385"/>
      <c r="I229" s="385"/>
      <c r="J229" s="385"/>
      <c r="K229" s="385"/>
      <c r="L229" s="385"/>
      <c r="M229" s="385"/>
      <c r="N229" s="385"/>
      <c r="O229" s="385"/>
      <c r="P229" s="385"/>
      <c r="Q229" s="385"/>
      <c r="R229" s="385"/>
      <c r="S229" s="385"/>
      <c r="T229" s="385"/>
      <c r="U229" s="385"/>
      <c r="V229" s="385"/>
      <c r="W229" s="385"/>
      <c r="X229" s="385"/>
      <c r="Y229" s="385"/>
      <c r="Z229" s="375"/>
      <c r="AA229" s="375"/>
    </row>
    <row r="230" spans="1:67" ht="14.25" customHeight="1" x14ac:dyDescent="0.25">
      <c r="A230" s="390" t="s">
        <v>113</v>
      </c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85"/>
      <c r="O230" s="385"/>
      <c r="P230" s="385"/>
      <c r="Q230" s="385"/>
      <c r="R230" s="385"/>
      <c r="S230" s="385"/>
      <c r="T230" s="385"/>
      <c r="U230" s="385"/>
      <c r="V230" s="385"/>
      <c r="W230" s="385"/>
      <c r="X230" s="385"/>
      <c r="Y230" s="385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5">
        <v>4680115884137</v>
      </c>
      <c r="E231" s="389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4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8"/>
      <c r="Q231" s="388"/>
      <c r="R231" s="388"/>
      <c r="S231" s="389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95">
        <v>4680115884137</v>
      </c>
      <c r="E232" s="389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18" t="s">
        <v>369</v>
      </c>
      <c r="P232" s="388"/>
      <c r="Q232" s="388"/>
      <c r="R232" s="388"/>
      <c r="S232" s="389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95">
        <v>4680115884236</v>
      </c>
      <c r="E233" s="389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4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8"/>
      <c r="Q233" s="388"/>
      <c r="R233" s="388"/>
      <c r="S233" s="389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95">
        <v>4680115884175</v>
      </c>
      <c r="E234" s="389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8"/>
      <c r="Q234" s="388"/>
      <c r="R234" s="388"/>
      <c r="S234" s="389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5">
        <v>4680115884144</v>
      </c>
      <c r="E235" s="389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8"/>
      <c r="Q235" s="388"/>
      <c r="R235" s="388"/>
      <c r="S235" s="389"/>
      <c r="T235" s="34"/>
      <c r="U235" s="34"/>
      <c r="V235" s="35" t="s">
        <v>66</v>
      </c>
      <c r="W235" s="380">
        <v>40</v>
      </c>
      <c r="X235" s="381">
        <f t="shared" si="44"/>
        <v>40</v>
      </c>
      <c r="Y235" s="36">
        <f>IFERROR(IF(X235=0,"",ROUNDUP(X235/H235,0)*0.00937),"")</f>
        <v>9.3700000000000006E-2</v>
      </c>
      <c r="Z235" s="56"/>
      <c r="AA235" s="57"/>
      <c r="AE235" s="64"/>
      <c r="BB235" s="201" t="s">
        <v>1</v>
      </c>
      <c r="BL235" s="64">
        <f t="shared" si="45"/>
        <v>42.400000000000006</v>
      </c>
      <c r="BM235" s="64">
        <f t="shared" si="46"/>
        <v>42.400000000000006</v>
      </c>
      <c r="BN235" s="64">
        <f t="shared" si="47"/>
        <v>8.3333333333333329E-2</v>
      </c>
      <c r="BO235" s="64">
        <f t="shared" si="48"/>
        <v>8.3333333333333329E-2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95">
        <v>4680115885288</v>
      </c>
      <c r="E236" s="389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56" t="s">
        <v>378</v>
      </c>
      <c r="P236" s="388"/>
      <c r="Q236" s="388"/>
      <c r="R236" s="388"/>
      <c r="S236" s="389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95">
        <v>4680115884182</v>
      </c>
      <c r="E237" s="389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8"/>
      <c r="Q237" s="388"/>
      <c r="R237" s="388"/>
      <c r="S237" s="389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95">
        <v>4680115884205</v>
      </c>
      <c r="E238" s="389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8"/>
      <c r="Q238" s="388"/>
      <c r="R238" s="388"/>
      <c r="S238" s="389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3"/>
      <c r="B239" s="385"/>
      <c r="C239" s="385"/>
      <c r="D239" s="385"/>
      <c r="E239" s="385"/>
      <c r="F239" s="385"/>
      <c r="G239" s="385"/>
      <c r="H239" s="385"/>
      <c r="I239" s="385"/>
      <c r="J239" s="385"/>
      <c r="K239" s="385"/>
      <c r="L239" s="385"/>
      <c r="M239" s="385"/>
      <c r="N239" s="394"/>
      <c r="O239" s="396" t="s">
        <v>70</v>
      </c>
      <c r="P239" s="397"/>
      <c r="Q239" s="397"/>
      <c r="R239" s="397"/>
      <c r="S239" s="397"/>
      <c r="T239" s="397"/>
      <c r="U239" s="398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10</v>
      </c>
      <c r="X239" s="382">
        <f>IFERROR(X231/H231,"0")+IFERROR(X232/H232,"0")+IFERROR(X233/H233,"0")+IFERROR(X234/H234,"0")+IFERROR(X235/H235,"0")+IFERROR(X236/H236,"0")+IFERROR(X237/H237,"0")+IFERROR(X238/H238,"0")</f>
        <v>10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9.3700000000000006E-2</v>
      </c>
      <c r="Z239" s="383"/>
      <c r="AA239" s="383"/>
    </row>
    <row r="240" spans="1:67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5"/>
      <c r="N240" s="394"/>
      <c r="O240" s="396" t="s">
        <v>70</v>
      </c>
      <c r="P240" s="397"/>
      <c r="Q240" s="397"/>
      <c r="R240" s="397"/>
      <c r="S240" s="397"/>
      <c r="T240" s="397"/>
      <c r="U240" s="398"/>
      <c r="V240" s="37" t="s">
        <v>66</v>
      </c>
      <c r="W240" s="382">
        <f>IFERROR(SUM(W231:W238),"0")</f>
        <v>40</v>
      </c>
      <c r="X240" s="382">
        <f>IFERROR(SUM(X231:X238),"0")</f>
        <v>40</v>
      </c>
      <c r="Y240" s="37"/>
      <c r="Z240" s="383"/>
      <c r="AA240" s="383"/>
    </row>
    <row r="241" spans="1:67" ht="16.5" customHeight="1" x14ac:dyDescent="0.25">
      <c r="A241" s="386" t="s">
        <v>383</v>
      </c>
      <c r="B241" s="385"/>
      <c r="C241" s="385"/>
      <c r="D241" s="385"/>
      <c r="E241" s="385"/>
      <c r="F241" s="385"/>
      <c r="G241" s="385"/>
      <c r="H241" s="385"/>
      <c r="I241" s="385"/>
      <c r="J241" s="385"/>
      <c r="K241" s="385"/>
      <c r="L241" s="385"/>
      <c r="M241" s="385"/>
      <c r="N241" s="385"/>
      <c r="O241" s="385"/>
      <c r="P241" s="385"/>
      <c r="Q241" s="385"/>
      <c r="R241" s="385"/>
      <c r="S241" s="385"/>
      <c r="T241" s="385"/>
      <c r="U241" s="385"/>
      <c r="V241" s="385"/>
      <c r="W241" s="385"/>
      <c r="X241" s="385"/>
      <c r="Y241" s="385"/>
      <c r="Z241" s="375"/>
      <c r="AA241" s="375"/>
    </row>
    <row r="242" spans="1:67" ht="14.25" customHeight="1" x14ac:dyDescent="0.25">
      <c r="A242" s="390" t="s">
        <v>113</v>
      </c>
      <c r="B242" s="385"/>
      <c r="C242" s="385"/>
      <c r="D242" s="385"/>
      <c r="E242" s="385"/>
      <c r="F242" s="385"/>
      <c r="G242" s="385"/>
      <c r="H242" s="385"/>
      <c r="I242" s="385"/>
      <c r="J242" s="385"/>
      <c r="K242" s="385"/>
      <c r="L242" s="385"/>
      <c r="M242" s="385"/>
      <c r="N242" s="385"/>
      <c r="O242" s="385"/>
      <c r="P242" s="385"/>
      <c r="Q242" s="385"/>
      <c r="R242" s="385"/>
      <c r="S242" s="385"/>
      <c r="T242" s="385"/>
      <c r="U242" s="385"/>
      <c r="V242" s="385"/>
      <c r="W242" s="385"/>
      <c r="X242" s="385"/>
      <c r="Y242" s="385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95">
        <v>4680115885806</v>
      </c>
      <c r="E243" s="389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501" t="s">
        <v>386</v>
      </c>
      <c r="P243" s="388"/>
      <c r="Q243" s="388"/>
      <c r="R243" s="388"/>
      <c r="S243" s="389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95">
        <v>4680115885820</v>
      </c>
      <c r="E244" s="389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666" t="s">
        <v>390</v>
      </c>
      <c r="P244" s="388"/>
      <c r="Q244" s="388"/>
      <c r="R244" s="388"/>
      <c r="S244" s="389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95">
        <v>4680115885844</v>
      </c>
      <c r="E245" s="389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45" t="s">
        <v>393</v>
      </c>
      <c r="P245" s="388"/>
      <c r="Q245" s="388"/>
      <c r="R245" s="388"/>
      <c r="S245" s="389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95">
        <v>4680115885837</v>
      </c>
      <c r="E246" s="389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508" t="s">
        <v>396</v>
      </c>
      <c r="P246" s="388"/>
      <c r="Q246" s="388"/>
      <c r="R246" s="388"/>
      <c r="S246" s="389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95">
        <v>4680115885851</v>
      </c>
      <c r="E247" s="389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74" t="s">
        <v>399</v>
      </c>
      <c r="P247" s="388"/>
      <c r="Q247" s="388"/>
      <c r="R247" s="388"/>
      <c r="S247" s="389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3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4"/>
      <c r="O248" s="396" t="s">
        <v>70</v>
      </c>
      <c r="P248" s="397"/>
      <c r="Q248" s="397"/>
      <c r="R248" s="397"/>
      <c r="S248" s="397"/>
      <c r="T248" s="397"/>
      <c r="U248" s="398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4"/>
      <c r="O249" s="396" t="s">
        <v>70</v>
      </c>
      <c r="P249" s="397"/>
      <c r="Q249" s="397"/>
      <c r="R249" s="397"/>
      <c r="S249" s="397"/>
      <c r="T249" s="397"/>
      <c r="U249" s="398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86" t="s">
        <v>400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75"/>
      <c r="AA250" s="375"/>
    </row>
    <row r="251" spans="1:67" ht="14.25" customHeight="1" x14ac:dyDescent="0.25">
      <c r="A251" s="390" t="s">
        <v>113</v>
      </c>
      <c r="B251" s="385"/>
      <c r="C251" s="385"/>
      <c r="D251" s="385"/>
      <c r="E251" s="385"/>
      <c r="F251" s="385"/>
      <c r="G251" s="385"/>
      <c r="H251" s="385"/>
      <c r="I251" s="385"/>
      <c r="J251" s="385"/>
      <c r="K251" s="385"/>
      <c r="L251" s="385"/>
      <c r="M251" s="385"/>
      <c r="N251" s="385"/>
      <c r="O251" s="385"/>
      <c r="P251" s="385"/>
      <c r="Q251" s="385"/>
      <c r="R251" s="385"/>
      <c r="S251" s="385"/>
      <c r="T251" s="385"/>
      <c r="U251" s="385"/>
      <c r="V251" s="385"/>
      <c r="W251" s="385"/>
      <c r="X251" s="385"/>
      <c r="Y251" s="385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95">
        <v>4680115885608</v>
      </c>
      <c r="E252" s="389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387" t="s">
        <v>403</v>
      </c>
      <c r="P252" s="388"/>
      <c r="Q252" s="388"/>
      <c r="R252" s="388"/>
      <c r="S252" s="389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95">
        <v>4680115885622</v>
      </c>
      <c r="E253" s="389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25" t="s">
        <v>406</v>
      </c>
      <c r="P253" s="388"/>
      <c r="Q253" s="388"/>
      <c r="R253" s="388"/>
      <c r="S253" s="389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95">
        <v>4680115885554</v>
      </c>
      <c r="E254" s="389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86" t="s">
        <v>409</v>
      </c>
      <c r="P254" s="388"/>
      <c r="Q254" s="388"/>
      <c r="R254" s="388"/>
      <c r="S254" s="389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95">
        <v>4680115885615</v>
      </c>
      <c r="E255" s="389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11" t="s">
        <v>412</v>
      </c>
      <c r="P255" s="388"/>
      <c r="Q255" s="388"/>
      <c r="R255" s="388"/>
      <c r="S255" s="389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95">
        <v>4680115885646</v>
      </c>
      <c r="E256" s="389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593" t="s">
        <v>415</v>
      </c>
      <c r="P256" s="388"/>
      <c r="Q256" s="388"/>
      <c r="R256" s="388"/>
      <c r="S256" s="389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95">
        <v>4607091387308</v>
      </c>
      <c r="E257" s="389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8"/>
      <c r="Q257" s="388"/>
      <c r="R257" s="388"/>
      <c r="S257" s="389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95">
        <v>4607091387339</v>
      </c>
      <c r="E258" s="389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6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8"/>
      <c r="Q258" s="388"/>
      <c r="R258" s="388"/>
      <c r="S258" s="389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95">
        <v>4680115881938</v>
      </c>
      <c r="E259" s="389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8"/>
      <c r="Q259" s="388"/>
      <c r="R259" s="388"/>
      <c r="S259" s="389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95">
        <v>4607091387346</v>
      </c>
      <c r="E260" s="389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6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8"/>
      <c r="Q260" s="388"/>
      <c r="R260" s="388"/>
      <c r="S260" s="389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3"/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94"/>
      <c r="O261" s="396" t="s">
        <v>70</v>
      </c>
      <c r="P261" s="397"/>
      <c r="Q261" s="397"/>
      <c r="R261" s="397"/>
      <c r="S261" s="397"/>
      <c r="T261" s="397"/>
      <c r="U261" s="398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5"/>
      <c r="B262" s="385"/>
      <c r="C262" s="385"/>
      <c r="D262" s="385"/>
      <c r="E262" s="385"/>
      <c r="F262" s="385"/>
      <c r="G262" s="385"/>
      <c r="H262" s="385"/>
      <c r="I262" s="385"/>
      <c r="J262" s="385"/>
      <c r="K262" s="385"/>
      <c r="L262" s="385"/>
      <c r="M262" s="385"/>
      <c r="N262" s="394"/>
      <c r="O262" s="396" t="s">
        <v>70</v>
      </c>
      <c r="P262" s="397"/>
      <c r="Q262" s="397"/>
      <c r="R262" s="397"/>
      <c r="S262" s="397"/>
      <c r="T262" s="397"/>
      <c r="U262" s="398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90" t="s">
        <v>61</v>
      </c>
      <c r="B263" s="385"/>
      <c r="C263" s="385"/>
      <c r="D263" s="385"/>
      <c r="E263" s="385"/>
      <c r="F263" s="385"/>
      <c r="G263" s="385"/>
      <c r="H263" s="385"/>
      <c r="I263" s="385"/>
      <c r="J263" s="385"/>
      <c r="K263" s="385"/>
      <c r="L263" s="385"/>
      <c r="M263" s="385"/>
      <c r="N263" s="385"/>
      <c r="O263" s="385"/>
      <c r="P263" s="385"/>
      <c r="Q263" s="385"/>
      <c r="R263" s="385"/>
      <c r="S263" s="385"/>
      <c r="T263" s="385"/>
      <c r="U263" s="385"/>
      <c r="V263" s="385"/>
      <c r="W263" s="385"/>
      <c r="X263" s="385"/>
      <c r="Y263" s="385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5">
        <v>4607091387193</v>
      </c>
      <c r="E264" s="389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4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8"/>
      <c r="Q264" s="388"/>
      <c r="R264" s="388"/>
      <c r="S264" s="389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95">
        <v>4607091387230</v>
      </c>
      <c r="E265" s="389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8"/>
      <c r="Q265" s="388"/>
      <c r="R265" s="388"/>
      <c r="S265" s="389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95">
        <v>4607091387285</v>
      </c>
      <c r="E266" s="389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8"/>
      <c r="Q266" s="388"/>
      <c r="R266" s="388"/>
      <c r="S266" s="389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3"/>
      <c r="B267" s="385"/>
      <c r="C267" s="385"/>
      <c r="D267" s="385"/>
      <c r="E267" s="385"/>
      <c r="F267" s="385"/>
      <c r="G267" s="385"/>
      <c r="H267" s="385"/>
      <c r="I267" s="385"/>
      <c r="J267" s="385"/>
      <c r="K267" s="385"/>
      <c r="L267" s="385"/>
      <c r="M267" s="385"/>
      <c r="N267" s="394"/>
      <c r="O267" s="396" t="s">
        <v>70</v>
      </c>
      <c r="P267" s="397"/>
      <c r="Q267" s="397"/>
      <c r="R267" s="397"/>
      <c r="S267" s="397"/>
      <c r="T267" s="397"/>
      <c r="U267" s="398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5"/>
      <c r="N268" s="394"/>
      <c r="O268" s="396" t="s">
        <v>70</v>
      </c>
      <c r="P268" s="397"/>
      <c r="Q268" s="397"/>
      <c r="R268" s="397"/>
      <c r="S268" s="397"/>
      <c r="T268" s="397"/>
      <c r="U268" s="398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90" t="s">
        <v>72</v>
      </c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5"/>
      <c r="N269" s="385"/>
      <c r="O269" s="385"/>
      <c r="P269" s="385"/>
      <c r="Q269" s="385"/>
      <c r="R269" s="385"/>
      <c r="S269" s="385"/>
      <c r="T269" s="385"/>
      <c r="U269" s="385"/>
      <c r="V269" s="385"/>
      <c r="W269" s="385"/>
      <c r="X269" s="385"/>
      <c r="Y269" s="385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95">
        <v>4607091387766</v>
      </c>
      <c r="E270" s="389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7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8"/>
      <c r="Q270" s="388"/>
      <c r="R270" s="388"/>
      <c r="S270" s="389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95">
        <v>4607091387957</v>
      </c>
      <c r="E271" s="389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7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8"/>
      <c r="Q271" s="388"/>
      <c r="R271" s="388"/>
      <c r="S271" s="389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95">
        <v>4607091387964</v>
      </c>
      <c r="E272" s="389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8"/>
      <c r="Q272" s="388"/>
      <c r="R272" s="388"/>
      <c r="S272" s="389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95">
        <v>4680115884618</v>
      </c>
      <c r="E273" s="389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71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8"/>
      <c r="Q273" s="388"/>
      <c r="R273" s="388"/>
      <c r="S273" s="389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95">
        <v>4680115884588</v>
      </c>
      <c r="E274" s="389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4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8"/>
      <c r="Q274" s="388"/>
      <c r="R274" s="388"/>
      <c r="S274" s="389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95">
        <v>4607091387537</v>
      </c>
      <c r="E275" s="389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8"/>
      <c r="Q275" s="388"/>
      <c r="R275" s="388"/>
      <c r="S275" s="389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95">
        <v>4607091387513</v>
      </c>
      <c r="E276" s="389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8"/>
      <c r="Q276" s="388"/>
      <c r="R276" s="388"/>
      <c r="S276" s="389"/>
      <c r="T276" s="34"/>
      <c r="U276" s="34"/>
      <c r="V276" s="35" t="s">
        <v>66</v>
      </c>
      <c r="W276" s="380">
        <v>48</v>
      </c>
      <c r="X276" s="381">
        <f t="shared" si="54"/>
        <v>48.6</v>
      </c>
      <c r="Y276" s="36">
        <f>IFERROR(IF(X276=0,"",ROUNDUP(X276/H276,0)*0.00753),"")</f>
        <v>0.13553999999999999</v>
      </c>
      <c r="Z276" s="56"/>
      <c r="AA276" s="57"/>
      <c r="AE276" s="64"/>
      <c r="BB276" s="228" t="s">
        <v>1</v>
      </c>
      <c r="BL276" s="64">
        <f t="shared" si="55"/>
        <v>52.942222222222227</v>
      </c>
      <c r="BM276" s="64">
        <f t="shared" si="56"/>
        <v>53.603999999999999</v>
      </c>
      <c r="BN276" s="64">
        <f t="shared" si="57"/>
        <v>0.11396011396011393</v>
      </c>
      <c r="BO276" s="64">
        <f t="shared" si="58"/>
        <v>0.11538461538461538</v>
      </c>
    </row>
    <row r="277" spans="1:67" x14ac:dyDescent="0.2">
      <c r="A277" s="393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4"/>
      <c r="O277" s="396" t="s">
        <v>70</v>
      </c>
      <c r="P277" s="397"/>
      <c r="Q277" s="397"/>
      <c r="R277" s="397"/>
      <c r="S277" s="397"/>
      <c r="T277" s="397"/>
      <c r="U277" s="398"/>
      <c r="V277" s="37" t="s">
        <v>71</v>
      </c>
      <c r="W277" s="382">
        <f>IFERROR(W270/H270,"0")+IFERROR(W271/H271,"0")+IFERROR(W272/H272,"0")+IFERROR(W273/H273,"0")+IFERROR(W274/H274,"0")+IFERROR(W275/H275,"0")+IFERROR(W276/H276,"0")</f>
        <v>17.777777777777775</v>
      </c>
      <c r="X277" s="382">
        <f>IFERROR(X270/H270,"0")+IFERROR(X271/H271,"0")+IFERROR(X272/H272,"0")+IFERROR(X273/H273,"0")+IFERROR(X274/H274,"0")+IFERROR(X275/H275,"0")+IFERROR(X276/H276,"0")</f>
        <v>18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0.13553999999999999</v>
      </c>
      <c r="Z277" s="383"/>
      <c r="AA277" s="383"/>
    </row>
    <row r="278" spans="1:67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4"/>
      <c r="O278" s="396" t="s">
        <v>70</v>
      </c>
      <c r="P278" s="397"/>
      <c r="Q278" s="397"/>
      <c r="R278" s="397"/>
      <c r="S278" s="397"/>
      <c r="T278" s="397"/>
      <c r="U278" s="398"/>
      <c r="V278" s="37" t="s">
        <v>66</v>
      </c>
      <c r="W278" s="382">
        <f>IFERROR(SUM(W270:W276),"0")</f>
        <v>48</v>
      </c>
      <c r="X278" s="382">
        <f>IFERROR(SUM(X270:X276),"0")</f>
        <v>48.6</v>
      </c>
      <c r="Y278" s="37"/>
      <c r="Z278" s="383"/>
      <c r="AA278" s="383"/>
    </row>
    <row r="279" spans="1:67" ht="14.25" customHeight="1" x14ac:dyDescent="0.25">
      <c r="A279" s="390" t="s">
        <v>213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5">
        <v>4607091380880</v>
      </c>
      <c r="E280" s="389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564" t="s">
        <v>446</v>
      </c>
      <c r="P280" s="388"/>
      <c r="Q280" s="388"/>
      <c r="R280" s="388"/>
      <c r="S280" s="389"/>
      <c r="T280" s="34"/>
      <c r="U280" s="34"/>
      <c r="V280" s="35" t="s">
        <v>66</v>
      </c>
      <c r="W280" s="380">
        <v>147</v>
      </c>
      <c r="X280" s="381">
        <f>IFERROR(IF(W280="",0,CEILING((W280/$H280),1)*$H280),"")</f>
        <v>151.20000000000002</v>
      </c>
      <c r="Y280" s="36">
        <f>IFERROR(IF(X280=0,"",ROUNDUP(X280/H280,0)*0.02175),"")</f>
        <v>0.39149999999999996</v>
      </c>
      <c r="Z280" s="56"/>
      <c r="AA280" s="57"/>
      <c r="AE280" s="64"/>
      <c r="BB280" s="229" t="s">
        <v>1</v>
      </c>
      <c r="BL280" s="64">
        <f>IFERROR(W280*I280/H280,"0")</f>
        <v>156.87</v>
      </c>
      <c r="BM280" s="64">
        <f>IFERROR(X280*I280/H280,"0")</f>
        <v>161.35200000000003</v>
      </c>
      <c r="BN280" s="64">
        <f>IFERROR(1/J280*(W280/H280),"0")</f>
        <v>0.3125</v>
      </c>
      <c r="BO280" s="64">
        <f>IFERROR(1/J280*(X280/H280),"0")</f>
        <v>0.3214285714285714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5">
        <v>4607091384482</v>
      </c>
      <c r="E281" s="389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8"/>
      <c r="Q281" s="388"/>
      <c r="R281" s="388"/>
      <c r="S281" s="389"/>
      <c r="T281" s="34"/>
      <c r="U281" s="34"/>
      <c r="V281" s="35" t="s">
        <v>66</v>
      </c>
      <c r="W281" s="380">
        <v>231</v>
      </c>
      <c r="X281" s="381">
        <f>IFERROR(IF(W281="",0,CEILING((W281/$H281),1)*$H281),"")</f>
        <v>234</v>
      </c>
      <c r="Y281" s="36">
        <f>IFERROR(IF(X281=0,"",ROUNDUP(X281/H281,0)*0.02175),"")</f>
        <v>0.65249999999999997</v>
      </c>
      <c r="Z281" s="56"/>
      <c r="AA281" s="57"/>
      <c r="AE281" s="64"/>
      <c r="BB281" s="230" t="s">
        <v>1</v>
      </c>
      <c r="BL281" s="64">
        <f>IFERROR(W281*I281/H281,"0")</f>
        <v>247.70307692307696</v>
      </c>
      <c r="BM281" s="64">
        <f>IFERROR(X281*I281/H281,"0")</f>
        <v>250.92000000000002</v>
      </c>
      <c r="BN281" s="64">
        <f>IFERROR(1/J281*(W281/H281),"0")</f>
        <v>0.52884615384615385</v>
      </c>
      <c r="BO281" s="64">
        <f>IFERROR(1/J281*(X281/H281),"0")</f>
        <v>0.5357142857142857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5">
        <v>4607091380897</v>
      </c>
      <c r="E282" s="389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8"/>
      <c r="Q282" s="388"/>
      <c r="R282" s="388"/>
      <c r="S282" s="389"/>
      <c r="T282" s="34"/>
      <c r="U282" s="34"/>
      <c r="V282" s="35" t="s">
        <v>66</v>
      </c>
      <c r="W282" s="380">
        <v>100</v>
      </c>
      <c r="X282" s="381">
        <f>IFERROR(IF(W282="",0,CEILING((W282/$H282),1)*$H282),"")</f>
        <v>100.80000000000001</v>
      </c>
      <c r="Y282" s="36">
        <f>IFERROR(IF(X282=0,"",ROUNDUP(X282/H282,0)*0.02175),"")</f>
        <v>0.26100000000000001</v>
      </c>
      <c r="Z282" s="56"/>
      <c r="AA282" s="57"/>
      <c r="AE282" s="64"/>
      <c r="BB282" s="231" t="s">
        <v>1</v>
      </c>
      <c r="BL282" s="64">
        <f>IFERROR(W282*I282/H282,"0")</f>
        <v>106.71428571428572</v>
      </c>
      <c r="BM282" s="64">
        <f>IFERROR(X282*I282/H282,"0")</f>
        <v>107.56800000000001</v>
      </c>
      <c r="BN282" s="64">
        <f>IFERROR(1/J282*(W282/H282),"0")</f>
        <v>0.21258503401360543</v>
      </c>
      <c r="BO282" s="64">
        <f>IFERROR(1/J282*(X282/H282),"0")</f>
        <v>0.21428571428571427</v>
      </c>
    </row>
    <row r="283" spans="1:67" x14ac:dyDescent="0.2">
      <c r="A283" s="393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4"/>
      <c r="O283" s="396" t="s">
        <v>70</v>
      </c>
      <c r="P283" s="397"/>
      <c r="Q283" s="397"/>
      <c r="R283" s="397"/>
      <c r="S283" s="397"/>
      <c r="T283" s="397"/>
      <c r="U283" s="398"/>
      <c r="V283" s="37" t="s">
        <v>71</v>
      </c>
      <c r="W283" s="382">
        <f>IFERROR(W280/H280,"0")+IFERROR(W281/H281,"0")+IFERROR(W282/H282,"0")</f>
        <v>59.020146520146518</v>
      </c>
      <c r="X283" s="382">
        <f>IFERROR(X280/H280,"0")+IFERROR(X281/H281,"0")+IFERROR(X282/H282,"0")</f>
        <v>60</v>
      </c>
      <c r="Y283" s="382">
        <f>IFERROR(IF(Y280="",0,Y280),"0")+IFERROR(IF(Y281="",0,Y281),"0")+IFERROR(IF(Y282="",0,Y282),"0")</f>
        <v>1.3050000000000002</v>
      </c>
      <c r="Z283" s="383"/>
      <c r="AA283" s="383"/>
    </row>
    <row r="284" spans="1:67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4"/>
      <c r="O284" s="396" t="s">
        <v>70</v>
      </c>
      <c r="P284" s="397"/>
      <c r="Q284" s="397"/>
      <c r="R284" s="397"/>
      <c r="S284" s="397"/>
      <c r="T284" s="397"/>
      <c r="U284" s="398"/>
      <c r="V284" s="37" t="s">
        <v>66</v>
      </c>
      <c r="W284" s="382">
        <f>IFERROR(SUM(W280:W282),"0")</f>
        <v>478</v>
      </c>
      <c r="X284" s="382">
        <f>IFERROR(SUM(X280:X282),"0")</f>
        <v>486.00000000000006</v>
      </c>
      <c r="Y284" s="37"/>
      <c r="Z284" s="383"/>
      <c r="AA284" s="383"/>
    </row>
    <row r="285" spans="1:67" ht="14.25" customHeight="1" x14ac:dyDescent="0.25">
      <c r="A285" s="390" t="s">
        <v>91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95">
        <v>4607091388374</v>
      </c>
      <c r="E286" s="389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741" t="s">
        <v>453</v>
      </c>
      <c r="P286" s="388"/>
      <c r="Q286" s="388"/>
      <c r="R286" s="388"/>
      <c r="S286" s="389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95">
        <v>4607091388381</v>
      </c>
      <c r="E287" s="389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70" t="s">
        <v>456</v>
      </c>
      <c r="P287" s="388"/>
      <c r="Q287" s="388"/>
      <c r="R287" s="388"/>
      <c r="S287" s="389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5">
        <v>4607091388404</v>
      </c>
      <c r="E288" s="389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8"/>
      <c r="Q288" s="388"/>
      <c r="R288" s="388"/>
      <c r="S288" s="389"/>
      <c r="T288" s="34"/>
      <c r="U288" s="34"/>
      <c r="V288" s="35" t="s">
        <v>66</v>
      </c>
      <c r="W288" s="380">
        <v>8</v>
      </c>
      <c r="X288" s="381">
        <f>IFERROR(IF(W288="",0,CEILING((W288/$H288),1)*$H288),"")</f>
        <v>10.199999999999999</v>
      </c>
      <c r="Y288" s="36">
        <f>IFERROR(IF(X288=0,"",ROUNDUP(X288/H288,0)*0.00753),"")</f>
        <v>3.0120000000000001E-2</v>
      </c>
      <c r="Z288" s="56"/>
      <c r="AA288" s="57"/>
      <c r="AE288" s="64"/>
      <c r="BB288" s="234" t="s">
        <v>1</v>
      </c>
      <c r="BL288" s="64">
        <f>IFERROR(W288*I288/H288,"0")</f>
        <v>9.0980392156862742</v>
      </c>
      <c r="BM288" s="64">
        <f>IFERROR(X288*I288/H288,"0")</f>
        <v>11.6</v>
      </c>
      <c r="BN288" s="64">
        <f>IFERROR(1/J288*(W288/H288),"0")</f>
        <v>2.0110608345902465E-2</v>
      </c>
      <c r="BO288" s="64">
        <f>IFERROR(1/J288*(X288/H288),"0")</f>
        <v>2.564102564102564E-2</v>
      </c>
    </row>
    <row r="289" spans="1:67" x14ac:dyDescent="0.2">
      <c r="A289" s="393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4"/>
      <c r="O289" s="396" t="s">
        <v>70</v>
      </c>
      <c r="P289" s="397"/>
      <c r="Q289" s="397"/>
      <c r="R289" s="397"/>
      <c r="S289" s="397"/>
      <c r="T289" s="397"/>
      <c r="U289" s="398"/>
      <c r="V289" s="37" t="s">
        <v>71</v>
      </c>
      <c r="W289" s="382">
        <f>IFERROR(W286/H286,"0")+IFERROR(W287/H287,"0")+IFERROR(W288/H288,"0")</f>
        <v>3.1372549019607847</v>
      </c>
      <c r="X289" s="382">
        <f>IFERROR(X286/H286,"0")+IFERROR(X287/H287,"0")+IFERROR(X288/H288,"0")</f>
        <v>4</v>
      </c>
      <c r="Y289" s="382">
        <f>IFERROR(IF(Y286="",0,Y286),"0")+IFERROR(IF(Y287="",0,Y287),"0")+IFERROR(IF(Y288="",0,Y288),"0")</f>
        <v>3.0120000000000001E-2</v>
      </c>
      <c r="Z289" s="383"/>
      <c r="AA289" s="383"/>
    </row>
    <row r="290" spans="1:67" x14ac:dyDescent="0.2">
      <c r="A290" s="385"/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94"/>
      <c r="O290" s="396" t="s">
        <v>70</v>
      </c>
      <c r="P290" s="397"/>
      <c r="Q290" s="397"/>
      <c r="R290" s="397"/>
      <c r="S290" s="397"/>
      <c r="T290" s="397"/>
      <c r="U290" s="398"/>
      <c r="V290" s="37" t="s">
        <v>66</v>
      </c>
      <c r="W290" s="382">
        <f>IFERROR(SUM(W286:W288),"0")</f>
        <v>8</v>
      </c>
      <c r="X290" s="382">
        <f>IFERROR(SUM(X286:X288),"0")</f>
        <v>10.199999999999999</v>
      </c>
      <c r="Y290" s="37"/>
      <c r="Z290" s="383"/>
      <c r="AA290" s="383"/>
    </row>
    <row r="291" spans="1:67" ht="14.25" customHeight="1" x14ac:dyDescent="0.25">
      <c r="A291" s="390" t="s">
        <v>459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95">
        <v>4680115881808</v>
      </c>
      <c r="E292" s="389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8"/>
      <c r="Q292" s="388"/>
      <c r="R292" s="388"/>
      <c r="S292" s="389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95">
        <v>4680115881822</v>
      </c>
      <c r="E293" s="389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7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8"/>
      <c r="Q293" s="388"/>
      <c r="R293" s="388"/>
      <c r="S293" s="389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95">
        <v>4680115880016</v>
      </c>
      <c r="E294" s="389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4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8"/>
      <c r="Q294" s="388"/>
      <c r="R294" s="388"/>
      <c r="S294" s="389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3"/>
      <c r="B295" s="385"/>
      <c r="C295" s="385"/>
      <c r="D295" s="385"/>
      <c r="E295" s="385"/>
      <c r="F295" s="385"/>
      <c r="G295" s="385"/>
      <c r="H295" s="385"/>
      <c r="I295" s="385"/>
      <c r="J295" s="385"/>
      <c r="K295" s="385"/>
      <c r="L295" s="385"/>
      <c r="M295" s="385"/>
      <c r="N295" s="394"/>
      <c r="O295" s="396" t="s">
        <v>70</v>
      </c>
      <c r="P295" s="397"/>
      <c r="Q295" s="397"/>
      <c r="R295" s="397"/>
      <c r="S295" s="397"/>
      <c r="T295" s="397"/>
      <c r="U295" s="398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5"/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94"/>
      <c r="O296" s="396" t="s">
        <v>70</v>
      </c>
      <c r="P296" s="397"/>
      <c r="Q296" s="397"/>
      <c r="R296" s="397"/>
      <c r="S296" s="397"/>
      <c r="T296" s="397"/>
      <c r="U296" s="398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86" t="s">
        <v>468</v>
      </c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5"/>
      <c r="O297" s="385"/>
      <c r="P297" s="385"/>
      <c r="Q297" s="385"/>
      <c r="R297" s="385"/>
      <c r="S297" s="385"/>
      <c r="T297" s="385"/>
      <c r="U297" s="385"/>
      <c r="V297" s="385"/>
      <c r="W297" s="385"/>
      <c r="X297" s="385"/>
      <c r="Y297" s="385"/>
      <c r="Z297" s="375"/>
      <c r="AA297" s="375"/>
    </row>
    <row r="298" spans="1:67" ht="14.25" customHeight="1" x14ac:dyDescent="0.25">
      <c r="A298" s="390" t="s">
        <v>113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385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95">
        <v>4607091387438</v>
      </c>
      <c r="E299" s="389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45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8"/>
      <c r="Q299" s="388"/>
      <c r="R299" s="388"/>
      <c r="S299" s="389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3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4"/>
      <c r="O300" s="396" t="s">
        <v>70</v>
      </c>
      <c r="P300" s="397"/>
      <c r="Q300" s="397"/>
      <c r="R300" s="397"/>
      <c r="S300" s="397"/>
      <c r="T300" s="397"/>
      <c r="U300" s="398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5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94"/>
      <c r="O301" s="396" t="s">
        <v>70</v>
      </c>
      <c r="P301" s="397"/>
      <c r="Q301" s="397"/>
      <c r="R301" s="397"/>
      <c r="S301" s="397"/>
      <c r="T301" s="397"/>
      <c r="U301" s="398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  <c r="X302" s="385"/>
      <c r="Y302" s="385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5">
        <v>4607091387292</v>
      </c>
      <c r="E303" s="389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8"/>
      <c r="Q303" s="388"/>
      <c r="R303" s="388"/>
      <c r="S303" s="389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3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4"/>
      <c r="O304" s="396" t="s">
        <v>70</v>
      </c>
      <c r="P304" s="397"/>
      <c r="Q304" s="397"/>
      <c r="R304" s="397"/>
      <c r="S304" s="397"/>
      <c r="T304" s="397"/>
      <c r="U304" s="398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4"/>
      <c r="O305" s="396" t="s">
        <v>70</v>
      </c>
      <c r="P305" s="397"/>
      <c r="Q305" s="397"/>
      <c r="R305" s="397"/>
      <c r="S305" s="397"/>
      <c r="T305" s="397"/>
      <c r="U305" s="398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86" t="s">
        <v>473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75"/>
      <c r="AA306" s="375"/>
    </row>
    <row r="307" spans="1:67" ht="14.25" customHeight="1" x14ac:dyDescent="0.25">
      <c r="A307" s="390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5">
        <v>4607091383836</v>
      </c>
      <c r="E308" s="389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8"/>
      <c r="Q308" s="388"/>
      <c r="R308" s="388"/>
      <c r="S308" s="389"/>
      <c r="T308" s="34"/>
      <c r="U308" s="34"/>
      <c r="V308" s="35" t="s">
        <v>66</v>
      </c>
      <c r="W308" s="380">
        <v>59</v>
      </c>
      <c r="X308" s="381">
        <f>IFERROR(IF(W308="",0,CEILING((W308/$H308),1)*$H308),"")</f>
        <v>59.4</v>
      </c>
      <c r="Y308" s="36">
        <f>IFERROR(IF(X308=0,"",ROUNDUP(X308/H308,0)*0.00753),"")</f>
        <v>0.24849000000000002</v>
      </c>
      <c r="Z308" s="56"/>
      <c r="AA308" s="57"/>
      <c r="AE308" s="64"/>
      <c r="BB308" s="240" t="s">
        <v>1</v>
      </c>
      <c r="BL308" s="64">
        <f>IFERROR(W308*I308/H308,"0")</f>
        <v>67.128888888888895</v>
      </c>
      <c r="BM308" s="64">
        <f>IFERROR(X308*I308/H308,"0")</f>
        <v>67.584000000000003</v>
      </c>
      <c r="BN308" s="64">
        <f>IFERROR(1/J308*(W308/H308),"0")</f>
        <v>0.21011396011396011</v>
      </c>
      <c r="BO308" s="64">
        <f>IFERROR(1/J308*(X308/H308),"0")</f>
        <v>0.21153846153846154</v>
      </c>
    </row>
    <row r="309" spans="1:67" x14ac:dyDescent="0.2">
      <c r="A309" s="393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4"/>
      <c r="O309" s="396" t="s">
        <v>70</v>
      </c>
      <c r="P309" s="397"/>
      <c r="Q309" s="397"/>
      <c r="R309" s="397"/>
      <c r="S309" s="397"/>
      <c r="T309" s="397"/>
      <c r="U309" s="398"/>
      <c r="V309" s="37" t="s">
        <v>71</v>
      </c>
      <c r="W309" s="382">
        <f>IFERROR(W308/H308,"0")</f>
        <v>32.777777777777779</v>
      </c>
      <c r="X309" s="382">
        <f>IFERROR(X308/H308,"0")</f>
        <v>33</v>
      </c>
      <c r="Y309" s="382">
        <f>IFERROR(IF(Y308="",0,Y308),"0")</f>
        <v>0.24849000000000002</v>
      </c>
      <c r="Z309" s="383"/>
      <c r="AA309" s="383"/>
    </row>
    <row r="310" spans="1:67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4"/>
      <c r="O310" s="396" t="s">
        <v>70</v>
      </c>
      <c r="P310" s="397"/>
      <c r="Q310" s="397"/>
      <c r="R310" s="397"/>
      <c r="S310" s="397"/>
      <c r="T310" s="397"/>
      <c r="U310" s="398"/>
      <c r="V310" s="37" t="s">
        <v>66</v>
      </c>
      <c r="W310" s="382">
        <f>IFERROR(SUM(W308:W308),"0")</f>
        <v>59</v>
      </c>
      <c r="X310" s="382">
        <f>IFERROR(SUM(X308:X308),"0")</f>
        <v>59.4</v>
      </c>
      <c r="Y310" s="37"/>
      <c r="Z310" s="383"/>
      <c r="AA310" s="383"/>
    </row>
    <row r="311" spans="1:67" ht="14.25" customHeight="1" x14ac:dyDescent="0.25">
      <c r="A311" s="390" t="s">
        <v>72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5">
        <v>4607091387919</v>
      </c>
      <c r="E312" s="389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8"/>
      <c r="Q312" s="388"/>
      <c r="R312" s="388"/>
      <c r="S312" s="389"/>
      <c r="T312" s="34"/>
      <c r="U312" s="34"/>
      <c r="V312" s="35" t="s">
        <v>66</v>
      </c>
      <c r="W312" s="380">
        <v>100</v>
      </c>
      <c r="X312" s="381">
        <f>IFERROR(IF(W312="",0,CEILING((W312/$H312),1)*$H312),"")</f>
        <v>105.3</v>
      </c>
      <c r="Y312" s="36">
        <f>IFERROR(IF(X312=0,"",ROUNDUP(X312/H312,0)*0.02175),"")</f>
        <v>0.28275</v>
      </c>
      <c r="Z312" s="56"/>
      <c r="AA312" s="57"/>
      <c r="AE312" s="64"/>
      <c r="BB312" s="241" t="s">
        <v>1</v>
      </c>
      <c r="BL312" s="64">
        <f>IFERROR(W312*I312/H312,"0")</f>
        <v>106.96296296296296</v>
      </c>
      <c r="BM312" s="64">
        <f>IFERROR(X312*I312/H312,"0")</f>
        <v>112.63199999999999</v>
      </c>
      <c r="BN312" s="64">
        <f>IFERROR(1/J312*(W312/H312),"0")</f>
        <v>0.22045855379188711</v>
      </c>
      <c r="BO312" s="64">
        <f>IFERROR(1/J312*(X312/H312),"0")</f>
        <v>0.23214285714285712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5">
        <v>4680115883604</v>
      </c>
      <c r="E313" s="389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4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8"/>
      <c r="Q313" s="388"/>
      <c r="R313" s="388"/>
      <c r="S313" s="389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5">
        <v>4680115883567</v>
      </c>
      <c r="E314" s="389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6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8"/>
      <c r="Q314" s="388"/>
      <c r="R314" s="388"/>
      <c r="S314" s="389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3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4"/>
      <c r="O315" s="396" t="s">
        <v>70</v>
      </c>
      <c r="P315" s="397"/>
      <c r="Q315" s="397"/>
      <c r="R315" s="397"/>
      <c r="S315" s="397"/>
      <c r="T315" s="397"/>
      <c r="U315" s="398"/>
      <c r="V315" s="37" t="s">
        <v>71</v>
      </c>
      <c r="W315" s="382">
        <f>IFERROR(W312/H312,"0")+IFERROR(W313/H313,"0")+IFERROR(W314/H314,"0")</f>
        <v>12.345679012345679</v>
      </c>
      <c r="X315" s="382">
        <f>IFERROR(X312/H312,"0")+IFERROR(X313/H313,"0")+IFERROR(X314/H314,"0")</f>
        <v>13</v>
      </c>
      <c r="Y315" s="382">
        <f>IFERROR(IF(Y312="",0,Y312),"0")+IFERROR(IF(Y313="",0,Y313),"0")+IFERROR(IF(Y314="",0,Y314),"0")</f>
        <v>0.28275</v>
      </c>
      <c r="Z315" s="383"/>
      <c r="AA315" s="383"/>
    </row>
    <row r="316" spans="1:67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4"/>
      <c r="O316" s="396" t="s">
        <v>70</v>
      </c>
      <c r="P316" s="397"/>
      <c r="Q316" s="397"/>
      <c r="R316" s="397"/>
      <c r="S316" s="397"/>
      <c r="T316" s="397"/>
      <c r="U316" s="398"/>
      <c r="V316" s="37" t="s">
        <v>66</v>
      </c>
      <c r="W316" s="382">
        <f>IFERROR(SUM(W312:W314),"0")</f>
        <v>100</v>
      </c>
      <c r="X316" s="382">
        <f>IFERROR(SUM(X312:X314),"0")</f>
        <v>105.3</v>
      </c>
      <c r="Y316" s="37"/>
      <c r="Z316" s="383"/>
      <c r="AA316" s="383"/>
    </row>
    <row r="317" spans="1:67" ht="14.25" customHeight="1" x14ac:dyDescent="0.25">
      <c r="A317" s="390" t="s">
        <v>91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5">
        <v>4607091383102</v>
      </c>
      <c r="E318" s="389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6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8"/>
      <c r="Q318" s="388"/>
      <c r="R318" s="388"/>
      <c r="S318" s="389"/>
      <c r="T318" s="34"/>
      <c r="U318" s="34"/>
      <c r="V318" s="35" t="s">
        <v>66</v>
      </c>
      <c r="W318" s="380">
        <v>8</v>
      </c>
      <c r="X318" s="381">
        <f>IFERROR(IF(W318="",0,CEILING((W318/$H318),1)*$H318),"")</f>
        <v>10.199999999999999</v>
      </c>
      <c r="Y318" s="36">
        <f>IFERROR(IF(X318=0,"",ROUNDUP(X318/H318,0)*0.00753),"")</f>
        <v>3.0120000000000001E-2</v>
      </c>
      <c r="Z318" s="56"/>
      <c r="AA318" s="57"/>
      <c r="AE318" s="64"/>
      <c r="BB318" s="244" t="s">
        <v>1</v>
      </c>
      <c r="BL318" s="64">
        <f>IFERROR(W318*I318/H318,"0")</f>
        <v>9.3333333333333339</v>
      </c>
      <c r="BM318" s="64">
        <f>IFERROR(X318*I318/H318,"0")</f>
        <v>11.9</v>
      </c>
      <c r="BN318" s="64">
        <f>IFERROR(1/J318*(W318/H318),"0")</f>
        <v>2.0110608345902465E-2</v>
      </c>
      <c r="BO318" s="64">
        <f>IFERROR(1/J318*(X318/H318),"0")</f>
        <v>2.564102564102564E-2</v>
      </c>
    </row>
    <row r="319" spans="1:67" x14ac:dyDescent="0.2">
      <c r="A319" s="393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4"/>
      <c r="O319" s="396" t="s">
        <v>70</v>
      </c>
      <c r="P319" s="397"/>
      <c r="Q319" s="397"/>
      <c r="R319" s="397"/>
      <c r="S319" s="397"/>
      <c r="T319" s="397"/>
      <c r="U319" s="398"/>
      <c r="V319" s="37" t="s">
        <v>71</v>
      </c>
      <c r="W319" s="382">
        <f>IFERROR(W318/H318,"0")</f>
        <v>3.1372549019607847</v>
      </c>
      <c r="X319" s="382">
        <f>IFERROR(X318/H318,"0")</f>
        <v>4</v>
      </c>
      <c r="Y319" s="382">
        <f>IFERROR(IF(Y318="",0,Y318),"0")</f>
        <v>3.0120000000000001E-2</v>
      </c>
      <c r="Z319" s="383"/>
      <c r="AA319" s="383"/>
    </row>
    <row r="320" spans="1:67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4"/>
      <c r="O320" s="396" t="s">
        <v>70</v>
      </c>
      <c r="P320" s="397"/>
      <c r="Q320" s="397"/>
      <c r="R320" s="397"/>
      <c r="S320" s="397"/>
      <c r="T320" s="397"/>
      <c r="U320" s="398"/>
      <c r="V320" s="37" t="s">
        <v>66</v>
      </c>
      <c r="W320" s="382">
        <f>IFERROR(SUM(W318:W318),"0")</f>
        <v>8</v>
      </c>
      <c r="X320" s="382">
        <f>IFERROR(SUM(X318:X318),"0")</f>
        <v>10.199999999999999</v>
      </c>
      <c r="Y320" s="37"/>
      <c r="Z320" s="383"/>
      <c r="AA320" s="383"/>
    </row>
    <row r="321" spans="1:67" ht="27.75" customHeight="1" x14ac:dyDescent="0.2">
      <c r="A321" s="557" t="s">
        <v>484</v>
      </c>
      <c r="B321" s="558"/>
      <c r="C321" s="558"/>
      <c r="D321" s="558"/>
      <c r="E321" s="558"/>
      <c r="F321" s="558"/>
      <c r="G321" s="558"/>
      <c r="H321" s="558"/>
      <c r="I321" s="558"/>
      <c r="J321" s="558"/>
      <c r="K321" s="558"/>
      <c r="L321" s="558"/>
      <c r="M321" s="558"/>
      <c r="N321" s="558"/>
      <c r="O321" s="558"/>
      <c r="P321" s="558"/>
      <c r="Q321" s="558"/>
      <c r="R321" s="558"/>
      <c r="S321" s="558"/>
      <c r="T321" s="558"/>
      <c r="U321" s="558"/>
      <c r="V321" s="558"/>
      <c r="W321" s="558"/>
      <c r="X321" s="558"/>
      <c r="Y321" s="558"/>
      <c r="Z321" s="48"/>
      <c r="AA321" s="48"/>
    </row>
    <row r="322" spans="1:67" ht="16.5" customHeight="1" x14ac:dyDescent="0.25">
      <c r="A322" s="386" t="s">
        <v>485</v>
      </c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  <c r="X322" s="385"/>
      <c r="Y322" s="385"/>
      <c r="Z322" s="375"/>
      <c r="AA322" s="375"/>
    </row>
    <row r="323" spans="1:67" ht="14.25" customHeight="1" x14ac:dyDescent="0.25">
      <c r="A323" s="390" t="s">
        <v>113</v>
      </c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85"/>
      <c r="O323" s="385"/>
      <c r="P323" s="385"/>
      <c r="Q323" s="385"/>
      <c r="R323" s="385"/>
      <c r="S323" s="385"/>
      <c r="T323" s="385"/>
      <c r="U323" s="385"/>
      <c r="V323" s="385"/>
      <c r="W323" s="385"/>
      <c r="X323" s="385"/>
      <c r="Y323" s="385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95">
        <v>4680115884885</v>
      </c>
      <c r="E324" s="389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6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8"/>
      <c r="Q324" s="388"/>
      <c r="R324" s="388"/>
      <c r="S324" s="389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95">
        <v>4680115884892</v>
      </c>
      <c r="E325" s="389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4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8"/>
      <c r="Q325" s="388"/>
      <c r="R325" s="388"/>
      <c r="S325" s="389"/>
      <c r="T325" s="34"/>
      <c r="U325" s="34"/>
      <c r="V325" s="35" t="s">
        <v>66</v>
      </c>
      <c r="W325" s="380">
        <v>104</v>
      </c>
      <c r="X325" s="381">
        <f t="shared" si="59"/>
        <v>108</v>
      </c>
      <c r="Y325" s="36">
        <f>IFERROR(IF(X325=0,"",ROUNDUP(X325/H325,0)*0.02175),"")</f>
        <v>0.21749999999999997</v>
      </c>
      <c r="Z325" s="56"/>
      <c r="AA325" s="57"/>
      <c r="AE325" s="64"/>
      <c r="BB325" s="246" t="s">
        <v>1</v>
      </c>
      <c r="BL325" s="64">
        <f t="shared" si="60"/>
        <v>108.62222222222221</v>
      </c>
      <c r="BM325" s="64">
        <f t="shared" si="61"/>
        <v>112.8</v>
      </c>
      <c r="BN325" s="64">
        <f t="shared" si="62"/>
        <v>0.17195767195767195</v>
      </c>
      <c r="BO325" s="64">
        <f t="shared" si="63"/>
        <v>0.17857142857142855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5">
        <v>4680115884830</v>
      </c>
      <c r="E326" s="389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8"/>
      <c r="Q326" s="388"/>
      <c r="R326" s="388"/>
      <c r="S326" s="389"/>
      <c r="T326" s="34"/>
      <c r="U326" s="34"/>
      <c r="V326" s="35" t="s">
        <v>66</v>
      </c>
      <c r="W326" s="380">
        <v>400</v>
      </c>
      <c r="X326" s="381">
        <f t="shared" si="59"/>
        <v>405</v>
      </c>
      <c r="Y326" s="36">
        <f>IFERROR(IF(X326=0,"",ROUNDUP(X326/H326,0)*0.02175),"")</f>
        <v>0.58724999999999994</v>
      </c>
      <c r="Z326" s="56"/>
      <c r="AA326" s="57"/>
      <c r="AE326" s="64"/>
      <c r="BB326" s="247" t="s">
        <v>1</v>
      </c>
      <c r="BL326" s="64">
        <f t="shared" si="60"/>
        <v>412.8</v>
      </c>
      <c r="BM326" s="64">
        <f t="shared" si="61"/>
        <v>417.96000000000004</v>
      </c>
      <c r="BN326" s="64">
        <f t="shared" si="62"/>
        <v>0.55555555555555558</v>
      </c>
      <c r="BO326" s="64">
        <f t="shared" si="63"/>
        <v>0.5625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95">
        <v>4680115884830</v>
      </c>
      <c r="E327" s="389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45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8"/>
      <c r="Q327" s="388"/>
      <c r="R327" s="388"/>
      <c r="S327" s="389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5">
        <v>4680115884847</v>
      </c>
      <c r="E328" s="389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8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8"/>
      <c r="Q328" s="388"/>
      <c r="R328" s="388"/>
      <c r="S328" s="389"/>
      <c r="T328" s="34"/>
      <c r="U328" s="34"/>
      <c r="V328" s="35" t="s">
        <v>66</v>
      </c>
      <c r="W328" s="380">
        <v>600</v>
      </c>
      <c r="X328" s="381">
        <f t="shared" si="59"/>
        <v>600</v>
      </c>
      <c r="Y328" s="36">
        <f>IFERROR(IF(X328=0,"",ROUNDUP(X328/H328,0)*0.02175),"")</f>
        <v>0.86999999999999988</v>
      </c>
      <c r="Z328" s="56"/>
      <c r="AA328" s="57"/>
      <c r="AE328" s="64"/>
      <c r="BB328" s="249" t="s">
        <v>1</v>
      </c>
      <c r="BL328" s="64">
        <f t="shared" si="60"/>
        <v>619.20000000000005</v>
      </c>
      <c r="BM328" s="64">
        <f t="shared" si="61"/>
        <v>619.20000000000005</v>
      </c>
      <c r="BN328" s="64">
        <f t="shared" si="62"/>
        <v>0.83333333333333326</v>
      </c>
      <c r="BO328" s="64">
        <f t="shared" si="63"/>
        <v>0.83333333333333326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95">
        <v>4680115884847</v>
      </c>
      <c r="E329" s="389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8"/>
      <c r="Q329" s="388"/>
      <c r="R329" s="388"/>
      <c r="S329" s="389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5">
        <v>4680115884854</v>
      </c>
      <c r="E330" s="389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8"/>
      <c r="Q330" s="388"/>
      <c r="R330" s="388"/>
      <c r="S330" s="389"/>
      <c r="T330" s="34"/>
      <c r="U330" s="34"/>
      <c r="V330" s="35" t="s">
        <v>66</v>
      </c>
      <c r="W330" s="380">
        <v>350</v>
      </c>
      <c r="X330" s="381">
        <f t="shared" si="59"/>
        <v>360</v>
      </c>
      <c r="Y330" s="36">
        <f>IFERROR(IF(X330=0,"",ROUNDUP(X330/H330,0)*0.02175),"")</f>
        <v>0.52200000000000002</v>
      </c>
      <c r="Z330" s="56"/>
      <c r="AA330" s="57"/>
      <c r="AE330" s="64"/>
      <c r="BB330" s="251" t="s">
        <v>1</v>
      </c>
      <c r="BL330" s="64">
        <f t="shared" si="60"/>
        <v>361.2</v>
      </c>
      <c r="BM330" s="64">
        <f t="shared" si="61"/>
        <v>371.52000000000004</v>
      </c>
      <c r="BN330" s="64">
        <f t="shared" si="62"/>
        <v>0.48611111111111105</v>
      </c>
      <c r="BO330" s="64">
        <f t="shared" si="63"/>
        <v>0.5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95">
        <v>4680115884854</v>
      </c>
      <c r="E331" s="389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8"/>
      <c r="Q331" s="388"/>
      <c r="R331" s="388"/>
      <c r="S331" s="389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95">
        <v>4680115884908</v>
      </c>
      <c r="E332" s="389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8"/>
      <c r="Q332" s="388"/>
      <c r="R332" s="388"/>
      <c r="S332" s="389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95">
        <v>4680115884861</v>
      </c>
      <c r="E333" s="389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8"/>
      <c r="Q333" s="388"/>
      <c r="R333" s="388"/>
      <c r="S333" s="389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95">
        <v>4680115884922</v>
      </c>
      <c r="E334" s="389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8"/>
      <c r="Q334" s="388"/>
      <c r="R334" s="388"/>
      <c r="S334" s="389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95">
        <v>4680115882638</v>
      </c>
      <c r="E335" s="389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8"/>
      <c r="Q335" s="388"/>
      <c r="R335" s="388"/>
      <c r="S335" s="389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4"/>
      <c r="O336" s="396" t="s">
        <v>70</v>
      </c>
      <c r="P336" s="397"/>
      <c r="Q336" s="397"/>
      <c r="R336" s="397"/>
      <c r="S336" s="397"/>
      <c r="T336" s="397"/>
      <c r="U336" s="398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99.629629629629633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101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2.1967499999999998</v>
      </c>
      <c r="Z336" s="383"/>
      <c r="AA336" s="383"/>
    </row>
    <row r="337" spans="1:67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4"/>
      <c r="O337" s="396" t="s">
        <v>70</v>
      </c>
      <c r="P337" s="397"/>
      <c r="Q337" s="397"/>
      <c r="R337" s="397"/>
      <c r="S337" s="397"/>
      <c r="T337" s="397"/>
      <c r="U337" s="398"/>
      <c r="V337" s="37" t="s">
        <v>66</v>
      </c>
      <c r="W337" s="382">
        <f>IFERROR(SUM(W324:W335),"0")</f>
        <v>1454</v>
      </c>
      <c r="X337" s="382">
        <f>IFERROR(SUM(X324:X335),"0")</f>
        <v>1473</v>
      </c>
      <c r="Y337" s="37"/>
      <c r="Z337" s="383"/>
      <c r="AA337" s="383"/>
    </row>
    <row r="338" spans="1:67" ht="14.25" customHeight="1" x14ac:dyDescent="0.25">
      <c r="A338" s="390" t="s">
        <v>105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5">
        <v>4607091383980</v>
      </c>
      <c r="E339" s="389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8"/>
      <c r="Q339" s="388"/>
      <c r="R339" s="388"/>
      <c r="S339" s="389"/>
      <c r="T339" s="34"/>
      <c r="U339" s="34"/>
      <c r="V339" s="35" t="s">
        <v>66</v>
      </c>
      <c r="W339" s="380">
        <v>450</v>
      </c>
      <c r="X339" s="381">
        <f>IFERROR(IF(W339="",0,CEILING((W339/$H339),1)*$H339),"")</f>
        <v>450</v>
      </c>
      <c r="Y339" s="36">
        <f>IFERROR(IF(X339=0,"",ROUNDUP(X339/H339,0)*0.02175),"")</f>
        <v>0.65249999999999997</v>
      </c>
      <c r="Z339" s="56"/>
      <c r="AA339" s="57"/>
      <c r="AE339" s="64"/>
      <c r="BB339" s="257" t="s">
        <v>1</v>
      </c>
      <c r="BL339" s="64">
        <f>IFERROR(W339*I339/H339,"0")</f>
        <v>464.4</v>
      </c>
      <c r="BM339" s="64">
        <f>IFERROR(X339*I339/H339,"0")</f>
        <v>464.4</v>
      </c>
      <c r="BN339" s="64">
        <f>IFERROR(1/J339*(W339/H339),"0")</f>
        <v>0.625</v>
      </c>
      <c r="BO339" s="64">
        <f>IFERROR(1/J339*(X339/H339),"0")</f>
        <v>0.625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95">
        <v>4607091384178</v>
      </c>
      <c r="E340" s="389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8"/>
      <c r="Q340" s="388"/>
      <c r="R340" s="388"/>
      <c r="S340" s="389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85"/>
      <c r="C341" s="385"/>
      <c r="D341" s="385"/>
      <c r="E341" s="385"/>
      <c r="F341" s="385"/>
      <c r="G341" s="385"/>
      <c r="H341" s="385"/>
      <c r="I341" s="385"/>
      <c r="J341" s="385"/>
      <c r="K341" s="385"/>
      <c r="L341" s="385"/>
      <c r="M341" s="385"/>
      <c r="N341" s="394"/>
      <c r="O341" s="396" t="s">
        <v>70</v>
      </c>
      <c r="P341" s="397"/>
      <c r="Q341" s="397"/>
      <c r="R341" s="397"/>
      <c r="S341" s="397"/>
      <c r="T341" s="397"/>
      <c r="U341" s="398"/>
      <c r="V341" s="37" t="s">
        <v>71</v>
      </c>
      <c r="W341" s="382">
        <f>IFERROR(W339/H339,"0")+IFERROR(W340/H340,"0")</f>
        <v>30</v>
      </c>
      <c r="X341" s="382">
        <f>IFERROR(X339/H339,"0")+IFERROR(X340/H340,"0")</f>
        <v>30</v>
      </c>
      <c r="Y341" s="382">
        <f>IFERROR(IF(Y339="",0,Y339),"0")+IFERROR(IF(Y340="",0,Y340),"0")</f>
        <v>0.65249999999999997</v>
      </c>
      <c r="Z341" s="383"/>
      <c r="AA341" s="383"/>
    </row>
    <row r="342" spans="1:67" x14ac:dyDescent="0.2">
      <c r="A342" s="385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4"/>
      <c r="O342" s="396" t="s">
        <v>70</v>
      </c>
      <c r="P342" s="397"/>
      <c r="Q342" s="397"/>
      <c r="R342" s="397"/>
      <c r="S342" s="397"/>
      <c r="T342" s="397"/>
      <c r="U342" s="398"/>
      <c r="V342" s="37" t="s">
        <v>66</v>
      </c>
      <c r="W342" s="382">
        <f>IFERROR(SUM(W339:W340),"0")</f>
        <v>450</v>
      </c>
      <c r="X342" s="382">
        <f>IFERROR(SUM(X339:X340),"0")</f>
        <v>450</v>
      </c>
      <c r="Y342" s="37"/>
      <c r="Z342" s="383"/>
      <c r="AA342" s="383"/>
    </row>
    <row r="343" spans="1:67" ht="14.25" customHeight="1" x14ac:dyDescent="0.25">
      <c r="A343" s="390" t="s">
        <v>72</v>
      </c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85"/>
      <c r="O343" s="385"/>
      <c r="P343" s="385"/>
      <c r="Q343" s="385"/>
      <c r="R343" s="385"/>
      <c r="S343" s="385"/>
      <c r="T343" s="385"/>
      <c r="U343" s="385"/>
      <c r="V343" s="385"/>
      <c r="W343" s="385"/>
      <c r="X343" s="385"/>
      <c r="Y343" s="385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95">
        <v>4607091383928</v>
      </c>
      <c r="E344" s="389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3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8"/>
      <c r="Q344" s="388"/>
      <c r="R344" s="388"/>
      <c r="S344" s="389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95">
        <v>4607091383928</v>
      </c>
      <c r="E345" s="389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5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8"/>
      <c r="Q345" s="388"/>
      <c r="R345" s="388"/>
      <c r="S345" s="389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5">
        <v>4607091384260</v>
      </c>
      <c r="E346" s="389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8"/>
      <c r="Q346" s="388"/>
      <c r="R346" s="388"/>
      <c r="S346" s="389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3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4"/>
      <c r="O347" s="396" t="s">
        <v>70</v>
      </c>
      <c r="P347" s="397"/>
      <c r="Q347" s="397"/>
      <c r="R347" s="397"/>
      <c r="S347" s="397"/>
      <c r="T347" s="397"/>
      <c r="U347" s="398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4"/>
      <c r="O348" s="396" t="s">
        <v>70</v>
      </c>
      <c r="P348" s="397"/>
      <c r="Q348" s="397"/>
      <c r="R348" s="397"/>
      <c r="S348" s="397"/>
      <c r="T348" s="397"/>
      <c r="U348" s="398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90" t="s">
        <v>213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5">
        <v>4607091384673</v>
      </c>
      <c r="E350" s="389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7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8"/>
      <c r="Q350" s="388"/>
      <c r="R350" s="388"/>
      <c r="S350" s="389"/>
      <c r="T350" s="34"/>
      <c r="U350" s="34"/>
      <c r="V350" s="35" t="s">
        <v>66</v>
      </c>
      <c r="W350" s="380">
        <v>63</v>
      </c>
      <c r="X350" s="381">
        <f>IFERROR(IF(W350="",0,CEILING((W350/$H350),1)*$H350),"")</f>
        <v>70.2</v>
      </c>
      <c r="Y350" s="36">
        <f>IFERROR(IF(X350=0,"",ROUNDUP(X350/H350,0)*0.02175),"")</f>
        <v>0.19574999999999998</v>
      </c>
      <c r="Z350" s="56"/>
      <c r="AA350" s="57"/>
      <c r="AE350" s="64"/>
      <c r="BB350" s="262" t="s">
        <v>1</v>
      </c>
      <c r="BL350" s="64">
        <f>IFERROR(W350*I350/H350,"0")</f>
        <v>67.555384615384625</v>
      </c>
      <c r="BM350" s="64">
        <f>IFERROR(X350*I350/H350,"0")</f>
        <v>75.27600000000001</v>
      </c>
      <c r="BN350" s="64">
        <f>IFERROR(1/J350*(W350/H350),"0")</f>
        <v>0.14423076923076922</v>
      </c>
      <c r="BO350" s="64">
        <f>IFERROR(1/J350*(X350/H350),"0")</f>
        <v>0.1607142857142857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95">
        <v>4607091384673</v>
      </c>
      <c r="E351" s="389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56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8"/>
      <c r="Q351" s="388"/>
      <c r="R351" s="388"/>
      <c r="S351" s="389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3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4"/>
      <c r="O352" s="396" t="s">
        <v>70</v>
      </c>
      <c r="P352" s="397"/>
      <c r="Q352" s="397"/>
      <c r="R352" s="397"/>
      <c r="S352" s="397"/>
      <c r="T352" s="397"/>
      <c r="U352" s="398"/>
      <c r="V352" s="37" t="s">
        <v>71</v>
      </c>
      <c r="W352" s="382">
        <f>IFERROR(W350/H350,"0")+IFERROR(W351/H351,"0")</f>
        <v>8.0769230769230766</v>
      </c>
      <c r="X352" s="382">
        <f>IFERROR(X350/H350,"0")+IFERROR(X351/H351,"0")</f>
        <v>9</v>
      </c>
      <c r="Y352" s="382">
        <f>IFERROR(IF(Y350="",0,Y350),"0")+IFERROR(IF(Y351="",0,Y351),"0")</f>
        <v>0.19574999999999998</v>
      </c>
      <c r="Z352" s="383"/>
      <c r="AA352" s="383"/>
    </row>
    <row r="353" spans="1:67" x14ac:dyDescent="0.2">
      <c r="A353" s="385"/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94"/>
      <c r="O353" s="396" t="s">
        <v>70</v>
      </c>
      <c r="P353" s="397"/>
      <c r="Q353" s="397"/>
      <c r="R353" s="397"/>
      <c r="S353" s="397"/>
      <c r="T353" s="397"/>
      <c r="U353" s="398"/>
      <c r="V353" s="37" t="s">
        <v>66</v>
      </c>
      <c r="W353" s="382">
        <f>IFERROR(SUM(W350:W351),"0")</f>
        <v>63</v>
      </c>
      <c r="X353" s="382">
        <f>IFERROR(SUM(X350:X351),"0")</f>
        <v>70.2</v>
      </c>
      <c r="Y353" s="37"/>
      <c r="Z353" s="383"/>
      <c r="AA353" s="383"/>
    </row>
    <row r="354" spans="1:67" ht="16.5" customHeight="1" x14ac:dyDescent="0.25">
      <c r="A354" s="386" t="s">
        <v>519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75"/>
      <c r="AA354" s="375"/>
    </row>
    <row r="355" spans="1:67" ht="14.25" customHeight="1" x14ac:dyDescent="0.25">
      <c r="A355" s="390" t="s">
        <v>113</v>
      </c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  <c r="X355" s="385"/>
      <c r="Y355" s="385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95">
        <v>4680115881907</v>
      </c>
      <c r="E356" s="389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4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8"/>
      <c r="Q356" s="388"/>
      <c r="R356" s="388"/>
      <c r="S356" s="389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95">
        <v>4680115883925</v>
      </c>
      <c r="E357" s="389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7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8"/>
      <c r="Q357" s="388"/>
      <c r="R357" s="388"/>
      <c r="S357" s="389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3"/>
      <c r="B358" s="385"/>
      <c r="C358" s="385"/>
      <c r="D358" s="385"/>
      <c r="E358" s="385"/>
      <c r="F358" s="385"/>
      <c r="G358" s="385"/>
      <c r="H358" s="385"/>
      <c r="I358" s="385"/>
      <c r="J358" s="385"/>
      <c r="K358" s="385"/>
      <c r="L358" s="385"/>
      <c r="M358" s="385"/>
      <c r="N358" s="394"/>
      <c r="O358" s="396" t="s">
        <v>70</v>
      </c>
      <c r="P358" s="397"/>
      <c r="Q358" s="397"/>
      <c r="R358" s="397"/>
      <c r="S358" s="397"/>
      <c r="T358" s="397"/>
      <c r="U358" s="398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5"/>
      <c r="B359" s="385"/>
      <c r="C359" s="385"/>
      <c r="D359" s="385"/>
      <c r="E359" s="385"/>
      <c r="F359" s="385"/>
      <c r="G359" s="385"/>
      <c r="H359" s="385"/>
      <c r="I359" s="385"/>
      <c r="J359" s="385"/>
      <c r="K359" s="385"/>
      <c r="L359" s="385"/>
      <c r="M359" s="385"/>
      <c r="N359" s="394"/>
      <c r="O359" s="396" t="s">
        <v>70</v>
      </c>
      <c r="P359" s="397"/>
      <c r="Q359" s="397"/>
      <c r="R359" s="397"/>
      <c r="S359" s="397"/>
      <c r="T359" s="397"/>
      <c r="U359" s="398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90" t="s">
        <v>61</v>
      </c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85"/>
      <c r="O360" s="385"/>
      <c r="P360" s="385"/>
      <c r="Q360" s="385"/>
      <c r="R360" s="385"/>
      <c r="S360" s="385"/>
      <c r="T360" s="385"/>
      <c r="U360" s="385"/>
      <c r="V360" s="385"/>
      <c r="W360" s="385"/>
      <c r="X360" s="385"/>
      <c r="Y360" s="385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95">
        <v>4607091384802</v>
      </c>
      <c r="E361" s="389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5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8"/>
      <c r="Q361" s="388"/>
      <c r="R361" s="388"/>
      <c r="S361" s="389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95">
        <v>4607091384802</v>
      </c>
      <c r="E362" s="389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7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8"/>
      <c r="Q362" s="388"/>
      <c r="R362" s="388"/>
      <c r="S362" s="389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95">
        <v>4607091384826</v>
      </c>
      <c r="E363" s="389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7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8"/>
      <c r="Q363" s="388"/>
      <c r="R363" s="388"/>
      <c r="S363" s="389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3"/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94"/>
      <c r="O364" s="396" t="s">
        <v>70</v>
      </c>
      <c r="P364" s="397"/>
      <c r="Q364" s="397"/>
      <c r="R364" s="397"/>
      <c r="S364" s="397"/>
      <c r="T364" s="397"/>
      <c r="U364" s="398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5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4"/>
      <c r="O365" s="396" t="s">
        <v>70</v>
      </c>
      <c r="P365" s="397"/>
      <c r="Q365" s="397"/>
      <c r="R365" s="397"/>
      <c r="S365" s="397"/>
      <c r="T365" s="397"/>
      <c r="U365" s="398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90" t="s">
        <v>72</v>
      </c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85"/>
      <c r="O366" s="385"/>
      <c r="P366" s="385"/>
      <c r="Q366" s="385"/>
      <c r="R366" s="385"/>
      <c r="S366" s="385"/>
      <c r="T366" s="385"/>
      <c r="U366" s="385"/>
      <c r="V366" s="385"/>
      <c r="W366" s="385"/>
      <c r="X366" s="385"/>
      <c r="Y366" s="385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5">
        <v>4607091384246</v>
      </c>
      <c r="E367" s="389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53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8"/>
      <c r="Q367" s="388"/>
      <c r="R367" s="388"/>
      <c r="S367" s="389"/>
      <c r="T367" s="34"/>
      <c r="U367" s="34"/>
      <c r="V367" s="35" t="s">
        <v>66</v>
      </c>
      <c r="W367" s="380">
        <v>520</v>
      </c>
      <c r="X367" s="381">
        <f>IFERROR(IF(W367="",0,CEILING((W367/$H367),1)*$H367),"")</f>
        <v>522.6</v>
      </c>
      <c r="Y367" s="36">
        <f>IFERROR(IF(X367=0,"",ROUNDUP(X367/H367,0)*0.02175),"")</f>
        <v>1.4572499999999999</v>
      </c>
      <c r="Z367" s="56"/>
      <c r="AA367" s="57"/>
      <c r="AE367" s="64"/>
      <c r="BB367" s="269" t="s">
        <v>1</v>
      </c>
      <c r="BL367" s="64">
        <f>IFERROR(W367*I367/H367,"0")</f>
        <v>557.60000000000014</v>
      </c>
      <c r="BM367" s="64">
        <f>IFERROR(X367*I367/H367,"0")</f>
        <v>560.38800000000015</v>
      </c>
      <c r="BN367" s="64">
        <f>IFERROR(1/J367*(W367/H367),"0")</f>
        <v>1.1904761904761905</v>
      </c>
      <c r="BO367" s="64">
        <f>IFERROR(1/J367*(X367/H367),"0")</f>
        <v>1.1964285714285714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95">
        <v>4680115881976</v>
      </c>
      <c r="E368" s="389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8"/>
      <c r="Q368" s="388"/>
      <c r="R368" s="388"/>
      <c r="S368" s="389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95">
        <v>4607091384253</v>
      </c>
      <c r="E369" s="389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8"/>
      <c r="Q369" s="388"/>
      <c r="R369" s="388"/>
      <c r="S369" s="389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95">
        <v>4607091384253</v>
      </c>
      <c r="E370" s="389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4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8"/>
      <c r="Q370" s="388"/>
      <c r="R370" s="388"/>
      <c r="S370" s="389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95">
        <v>4680115881969</v>
      </c>
      <c r="E371" s="389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8"/>
      <c r="Q371" s="388"/>
      <c r="R371" s="388"/>
      <c r="S371" s="389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4"/>
      <c r="O372" s="396" t="s">
        <v>70</v>
      </c>
      <c r="P372" s="397"/>
      <c r="Q372" s="397"/>
      <c r="R372" s="397"/>
      <c r="S372" s="397"/>
      <c r="T372" s="397"/>
      <c r="U372" s="398"/>
      <c r="V372" s="37" t="s">
        <v>71</v>
      </c>
      <c r="W372" s="382">
        <f>IFERROR(W367/H367,"0")+IFERROR(W368/H368,"0")+IFERROR(W369/H369,"0")+IFERROR(W370/H370,"0")+IFERROR(W371/H371,"0")</f>
        <v>66.666666666666671</v>
      </c>
      <c r="X372" s="382">
        <f>IFERROR(X367/H367,"0")+IFERROR(X368/H368,"0")+IFERROR(X369/H369,"0")+IFERROR(X370/H370,"0")+IFERROR(X371/H371,"0")</f>
        <v>67</v>
      </c>
      <c r="Y372" s="382">
        <f>IFERROR(IF(Y367="",0,Y367),"0")+IFERROR(IF(Y368="",0,Y368),"0")+IFERROR(IF(Y369="",0,Y369),"0")+IFERROR(IF(Y370="",0,Y370),"0")+IFERROR(IF(Y371="",0,Y371),"0")</f>
        <v>1.4572499999999999</v>
      </c>
      <c r="Z372" s="383"/>
      <c r="AA372" s="383"/>
    </row>
    <row r="373" spans="1:67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4"/>
      <c r="O373" s="396" t="s">
        <v>70</v>
      </c>
      <c r="P373" s="397"/>
      <c r="Q373" s="397"/>
      <c r="R373" s="397"/>
      <c r="S373" s="397"/>
      <c r="T373" s="397"/>
      <c r="U373" s="398"/>
      <c r="V373" s="37" t="s">
        <v>66</v>
      </c>
      <c r="W373" s="382">
        <f>IFERROR(SUM(W367:W371),"0")</f>
        <v>520</v>
      </c>
      <c r="X373" s="382">
        <f>IFERROR(SUM(X367:X371),"0")</f>
        <v>522.6</v>
      </c>
      <c r="Y373" s="37"/>
      <c r="Z373" s="383"/>
      <c r="AA373" s="383"/>
    </row>
    <row r="374" spans="1:67" ht="14.25" customHeight="1" x14ac:dyDescent="0.25">
      <c r="A374" s="390" t="s">
        <v>213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95">
        <v>4607091389357</v>
      </c>
      <c r="E375" s="389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8"/>
      <c r="Q375" s="388"/>
      <c r="R375" s="388"/>
      <c r="S375" s="389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95">
        <v>4607091389357</v>
      </c>
      <c r="E376" s="389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8"/>
      <c r="Q376" s="388"/>
      <c r="R376" s="388"/>
      <c r="S376" s="389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3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4"/>
      <c r="O377" s="396" t="s">
        <v>70</v>
      </c>
      <c r="P377" s="397"/>
      <c r="Q377" s="397"/>
      <c r="R377" s="397"/>
      <c r="S377" s="397"/>
      <c r="T377" s="397"/>
      <c r="U377" s="398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5"/>
      <c r="B378" s="385"/>
      <c r="C378" s="385"/>
      <c r="D378" s="385"/>
      <c r="E378" s="385"/>
      <c r="F378" s="385"/>
      <c r="G378" s="385"/>
      <c r="H378" s="385"/>
      <c r="I378" s="385"/>
      <c r="J378" s="385"/>
      <c r="K378" s="385"/>
      <c r="L378" s="385"/>
      <c r="M378" s="385"/>
      <c r="N378" s="394"/>
      <c r="O378" s="396" t="s">
        <v>70</v>
      </c>
      <c r="P378" s="397"/>
      <c r="Q378" s="397"/>
      <c r="R378" s="397"/>
      <c r="S378" s="397"/>
      <c r="T378" s="397"/>
      <c r="U378" s="398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557" t="s">
        <v>541</v>
      </c>
      <c r="B379" s="558"/>
      <c r="C379" s="558"/>
      <c r="D379" s="558"/>
      <c r="E379" s="558"/>
      <c r="F379" s="558"/>
      <c r="G379" s="558"/>
      <c r="H379" s="558"/>
      <c r="I379" s="558"/>
      <c r="J379" s="558"/>
      <c r="K379" s="558"/>
      <c r="L379" s="558"/>
      <c r="M379" s="558"/>
      <c r="N379" s="558"/>
      <c r="O379" s="558"/>
      <c r="P379" s="558"/>
      <c r="Q379" s="558"/>
      <c r="R379" s="558"/>
      <c r="S379" s="558"/>
      <c r="T379" s="558"/>
      <c r="U379" s="558"/>
      <c r="V379" s="558"/>
      <c r="W379" s="558"/>
      <c r="X379" s="558"/>
      <c r="Y379" s="558"/>
      <c r="Z379" s="48"/>
      <c r="AA379" s="48"/>
    </row>
    <row r="380" spans="1:67" ht="16.5" customHeight="1" x14ac:dyDescent="0.25">
      <c r="A380" s="386" t="s">
        <v>542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75"/>
      <c r="AA380" s="375"/>
    </row>
    <row r="381" spans="1:67" ht="14.25" customHeight="1" x14ac:dyDescent="0.25">
      <c r="A381" s="390" t="s">
        <v>113</v>
      </c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5"/>
      <c r="P381" s="385"/>
      <c r="Q381" s="385"/>
      <c r="R381" s="385"/>
      <c r="S381" s="385"/>
      <c r="T381" s="385"/>
      <c r="U381" s="385"/>
      <c r="V381" s="385"/>
      <c r="W381" s="385"/>
      <c r="X381" s="385"/>
      <c r="Y381" s="385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95">
        <v>4607091389708</v>
      </c>
      <c r="E382" s="389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8"/>
      <c r="Q382" s="388"/>
      <c r="R382" s="388"/>
      <c r="S382" s="389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95">
        <v>4607091389692</v>
      </c>
      <c r="E383" s="389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4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8"/>
      <c r="Q383" s="388"/>
      <c r="R383" s="388"/>
      <c r="S383" s="389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3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4"/>
      <c r="O384" s="396" t="s">
        <v>70</v>
      </c>
      <c r="P384" s="397"/>
      <c r="Q384" s="397"/>
      <c r="R384" s="397"/>
      <c r="S384" s="397"/>
      <c r="T384" s="397"/>
      <c r="U384" s="398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5"/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94"/>
      <c r="O385" s="396" t="s">
        <v>70</v>
      </c>
      <c r="P385" s="397"/>
      <c r="Q385" s="397"/>
      <c r="R385" s="397"/>
      <c r="S385" s="397"/>
      <c r="T385" s="397"/>
      <c r="U385" s="398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90" t="s">
        <v>61</v>
      </c>
      <c r="B386" s="385"/>
      <c r="C386" s="385"/>
      <c r="D386" s="385"/>
      <c r="E386" s="385"/>
      <c r="F386" s="385"/>
      <c r="G386" s="385"/>
      <c r="H386" s="385"/>
      <c r="I386" s="385"/>
      <c r="J386" s="385"/>
      <c r="K386" s="385"/>
      <c r="L386" s="385"/>
      <c r="M386" s="385"/>
      <c r="N386" s="385"/>
      <c r="O386" s="385"/>
      <c r="P386" s="385"/>
      <c r="Q386" s="385"/>
      <c r="R386" s="385"/>
      <c r="S386" s="385"/>
      <c r="T386" s="385"/>
      <c r="U386" s="385"/>
      <c r="V386" s="385"/>
      <c r="W386" s="385"/>
      <c r="X386" s="385"/>
      <c r="Y386" s="385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5">
        <v>4607091389753</v>
      </c>
      <c r="E387" s="389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8"/>
      <c r="Q387" s="388"/>
      <c r="R387" s="388"/>
      <c r="S387" s="389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95">
        <v>4607091389753</v>
      </c>
      <c r="E388" s="389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78" t="s">
        <v>550</v>
      </c>
      <c r="P388" s="388"/>
      <c r="Q388" s="388"/>
      <c r="R388" s="388"/>
      <c r="S388" s="389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95">
        <v>4607091389760</v>
      </c>
      <c r="E389" s="389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8"/>
      <c r="Q389" s="388"/>
      <c r="R389" s="388"/>
      <c r="S389" s="389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95">
        <v>4607091389760</v>
      </c>
      <c r="E390" s="389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554</v>
      </c>
      <c r="P390" s="388"/>
      <c r="Q390" s="388"/>
      <c r="R390" s="388"/>
      <c r="S390" s="389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95">
        <v>4607091389746</v>
      </c>
      <c r="E391" s="389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749" t="s">
        <v>557</v>
      </c>
      <c r="P391" s="388"/>
      <c r="Q391" s="388"/>
      <c r="R391" s="388"/>
      <c r="S391" s="389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5">
        <v>4607091389746</v>
      </c>
      <c r="E392" s="389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66" t="s">
        <v>557</v>
      </c>
      <c r="P392" s="388"/>
      <c r="Q392" s="388"/>
      <c r="R392" s="388"/>
      <c r="S392" s="389"/>
      <c r="T392" s="34"/>
      <c r="U392" s="34"/>
      <c r="V392" s="35" t="s">
        <v>66</v>
      </c>
      <c r="W392" s="380">
        <v>65</v>
      </c>
      <c r="X392" s="381">
        <f t="shared" si="64"/>
        <v>67.2</v>
      </c>
      <c r="Y392" s="36">
        <f t="shared" si="65"/>
        <v>0.12048</v>
      </c>
      <c r="Z392" s="56"/>
      <c r="AA392" s="57"/>
      <c r="AE392" s="64"/>
      <c r="BB392" s="283" t="s">
        <v>1</v>
      </c>
      <c r="BL392" s="64">
        <f t="shared" si="66"/>
        <v>68.55952380952381</v>
      </c>
      <c r="BM392" s="64">
        <f t="shared" si="67"/>
        <v>70.88</v>
      </c>
      <c r="BN392" s="64">
        <f t="shared" si="68"/>
        <v>9.9206349206349201E-2</v>
      </c>
      <c r="BO392" s="64">
        <f t="shared" si="69"/>
        <v>0.10256410256410256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95">
        <v>4680115882928</v>
      </c>
      <c r="E393" s="389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7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8"/>
      <c r="Q393" s="388"/>
      <c r="R393" s="388"/>
      <c r="S393" s="389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95">
        <v>4680115883147</v>
      </c>
      <c r="E394" s="389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70" t="s">
        <v>563</v>
      </c>
      <c r="P394" s="388"/>
      <c r="Q394" s="388"/>
      <c r="R394" s="388"/>
      <c r="S394" s="389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95">
        <v>4680115883147</v>
      </c>
      <c r="E395" s="389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8"/>
      <c r="Q395" s="388"/>
      <c r="R395" s="388"/>
      <c r="S395" s="389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95">
        <v>4607091384338</v>
      </c>
      <c r="E396" s="389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8"/>
      <c r="Q396" s="388"/>
      <c r="R396" s="388"/>
      <c r="S396" s="389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95">
        <v>4607091384338</v>
      </c>
      <c r="E397" s="389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779" t="s">
        <v>568</v>
      </c>
      <c r="P397" s="388"/>
      <c r="Q397" s="388"/>
      <c r="R397" s="388"/>
      <c r="S397" s="389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95">
        <v>4680115883154</v>
      </c>
      <c r="E398" s="389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2" t="s">
        <v>571</v>
      </c>
      <c r="P398" s="388"/>
      <c r="Q398" s="388"/>
      <c r="R398" s="388"/>
      <c r="S398" s="389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95">
        <v>4680115883154</v>
      </c>
      <c r="E399" s="389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8"/>
      <c r="Q399" s="388"/>
      <c r="R399" s="388"/>
      <c r="S399" s="389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5">
        <v>4607091389524</v>
      </c>
      <c r="E400" s="389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8"/>
      <c r="Q400" s="388"/>
      <c r="R400" s="388"/>
      <c r="S400" s="389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95">
        <v>4607091389524</v>
      </c>
      <c r="E401" s="389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2" t="s">
        <v>576</v>
      </c>
      <c r="P401" s="388"/>
      <c r="Q401" s="388"/>
      <c r="R401" s="388"/>
      <c r="S401" s="389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95">
        <v>4680115883161</v>
      </c>
      <c r="E402" s="389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49" t="s">
        <v>579</v>
      </c>
      <c r="P402" s="388"/>
      <c r="Q402" s="388"/>
      <c r="R402" s="388"/>
      <c r="S402" s="389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95">
        <v>4680115883161</v>
      </c>
      <c r="E403" s="389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8"/>
      <c r="Q403" s="388"/>
      <c r="R403" s="388"/>
      <c r="S403" s="389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95">
        <v>4607091384345</v>
      </c>
      <c r="E404" s="389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699" t="s">
        <v>583</v>
      </c>
      <c r="P404" s="388"/>
      <c r="Q404" s="388"/>
      <c r="R404" s="388"/>
      <c r="S404" s="389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95">
        <v>4680115883178</v>
      </c>
      <c r="E405" s="389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6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8"/>
      <c r="Q405" s="388"/>
      <c r="R405" s="388"/>
      <c r="S405" s="389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5">
        <v>4607091389531</v>
      </c>
      <c r="E406" s="389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8"/>
      <c r="Q406" s="388"/>
      <c r="R406" s="388"/>
      <c r="S406" s="389"/>
      <c r="T406" s="34"/>
      <c r="U406" s="34"/>
      <c r="V406" s="35" t="s">
        <v>66</v>
      </c>
      <c r="W406" s="380">
        <v>55</v>
      </c>
      <c r="X406" s="381">
        <f t="shared" si="64"/>
        <v>56.7</v>
      </c>
      <c r="Y406" s="36">
        <f t="shared" si="70"/>
        <v>0.13553999999999999</v>
      </c>
      <c r="Z406" s="56"/>
      <c r="AA406" s="57"/>
      <c r="AE406" s="64"/>
      <c r="BB406" s="297" t="s">
        <v>1</v>
      </c>
      <c r="BL406" s="64">
        <f t="shared" si="66"/>
        <v>58.404761904761905</v>
      </c>
      <c r="BM406" s="64">
        <f t="shared" si="67"/>
        <v>60.21</v>
      </c>
      <c r="BN406" s="64">
        <f t="shared" si="68"/>
        <v>0.11192511192511194</v>
      </c>
      <c r="BO406" s="64">
        <f t="shared" si="69"/>
        <v>0.11538461538461539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95">
        <v>4607091389531</v>
      </c>
      <c r="E407" s="389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49" t="s">
        <v>589</v>
      </c>
      <c r="P407" s="388"/>
      <c r="Q407" s="388"/>
      <c r="R407" s="388"/>
      <c r="S407" s="389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95">
        <v>4680115883185</v>
      </c>
      <c r="E408" s="389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48" t="s">
        <v>592</v>
      </c>
      <c r="P408" s="388"/>
      <c r="Q408" s="388"/>
      <c r="R408" s="388"/>
      <c r="S408" s="389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95">
        <v>4680115883185</v>
      </c>
      <c r="E409" s="389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5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8"/>
      <c r="Q409" s="388"/>
      <c r="R409" s="388"/>
      <c r="S409" s="389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4"/>
      <c r="O410" s="396" t="s">
        <v>70</v>
      </c>
      <c r="P410" s="397"/>
      <c r="Q410" s="397"/>
      <c r="R410" s="397"/>
      <c r="S410" s="397"/>
      <c r="T410" s="397"/>
      <c r="U410" s="398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41.666666666666664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43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0.25602000000000003</v>
      </c>
      <c r="Z410" s="383"/>
      <c r="AA410" s="383"/>
    </row>
    <row r="411" spans="1:67" x14ac:dyDescent="0.2">
      <c r="A411" s="385"/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94"/>
      <c r="O411" s="396" t="s">
        <v>70</v>
      </c>
      <c r="P411" s="397"/>
      <c r="Q411" s="397"/>
      <c r="R411" s="397"/>
      <c r="S411" s="397"/>
      <c r="T411" s="397"/>
      <c r="U411" s="398"/>
      <c r="V411" s="37" t="s">
        <v>66</v>
      </c>
      <c r="W411" s="382">
        <f>IFERROR(SUM(W387:W409),"0")</f>
        <v>120</v>
      </c>
      <c r="X411" s="382">
        <f>IFERROR(SUM(X387:X409),"0")</f>
        <v>123.9</v>
      </c>
      <c r="Y411" s="37"/>
      <c r="Z411" s="383"/>
      <c r="AA411" s="383"/>
    </row>
    <row r="412" spans="1:67" ht="14.25" customHeight="1" x14ac:dyDescent="0.25">
      <c r="A412" s="390" t="s">
        <v>72</v>
      </c>
      <c r="B412" s="385"/>
      <c r="C412" s="385"/>
      <c r="D412" s="385"/>
      <c r="E412" s="385"/>
      <c r="F412" s="385"/>
      <c r="G412" s="385"/>
      <c r="H412" s="385"/>
      <c r="I412" s="385"/>
      <c r="J412" s="385"/>
      <c r="K412" s="385"/>
      <c r="L412" s="385"/>
      <c r="M412" s="385"/>
      <c r="N412" s="385"/>
      <c r="O412" s="385"/>
      <c r="P412" s="385"/>
      <c r="Q412" s="385"/>
      <c r="R412" s="385"/>
      <c r="S412" s="385"/>
      <c r="T412" s="385"/>
      <c r="U412" s="385"/>
      <c r="V412" s="385"/>
      <c r="W412" s="385"/>
      <c r="X412" s="385"/>
      <c r="Y412" s="385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95">
        <v>4607091389654</v>
      </c>
      <c r="E413" s="389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7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8"/>
      <c r="Q413" s="388"/>
      <c r="R413" s="388"/>
      <c r="S413" s="389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95">
        <v>4607091384352</v>
      </c>
      <c r="E414" s="389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5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8"/>
      <c r="Q414" s="388"/>
      <c r="R414" s="388"/>
      <c r="S414" s="389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3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4"/>
      <c r="O415" s="396" t="s">
        <v>70</v>
      </c>
      <c r="P415" s="397"/>
      <c r="Q415" s="397"/>
      <c r="R415" s="397"/>
      <c r="S415" s="397"/>
      <c r="T415" s="397"/>
      <c r="U415" s="398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4"/>
      <c r="O416" s="396" t="s">
        <v>70</v>
      </c>
      <c r="P416" s="397"/>
      <c r="Q416" s="397"/>
      <c r="R416" s="397"/>
      <c r="S416" s="397"/>
      <c r="T416" s="397"/>
      <c r="U416" s="398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90" t="s">
        <v>91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5">
        <v>4680115884335</v>
      </c>
      <c r="E418" s="389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8"/>
      <c r="Q418" s="388"/>
      <c r="R418" s="388"/>
      <c r="S418" s="389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95">
        <v>4680115884342</v>
      </c>
      <c r="E419" s="389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4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8"/>
      <c r="Q419" s="388"/>
      <c r="R419" s="388"/>
      <c r="S419" s="389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95">
        <v>4680115884113</v>
      </c>
      <c r="E420" s="389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8"/>
      <c r="Q420" s="388"/>
      <c r="R420" s="388"/>
      <c r="S420" s="389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3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4"/>
      <c r="O421" s="396" t="s">
        <v>70</v>
      </c>
      <c r="P421" s="397"/>
      <c r="Q421" s="397"/>
      <c r="R421" s="397"/>
      <c r="S421" s="397"/>
      <c r="T421" s="397"/>
      <c r="U421" s="398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4"/>
      <c r="O422" s="396" t="s">
        <v>70</v>
      </c>
      <c r="P422" s="397"/>
      <c r="Q422" s="397"/>
      <c r="R422" s="397"/>
      <c r="S422" s="397"/>
      <c r="T422" s="397"/>
      <c r="U422" s="398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86" t="s">
        <v>606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75"/>
      <c r="AA423" s="375"/>
    </row>
    <row r="424" spans="1:67" ht="14.25" customHeight="1" x14ac:dyDescent="0.25">
      <c r="A424" s="390" t="s">
        <v>105</v>
      </c>
      <c r="B424" s="385"/>
      <c r="C424" s="385"/>
      <c r="D424" s="385"/>
      <c r="E424" s="385"/>
      <c r="F424" s="385"/>
      <c r="G424" s="385"/>
      <c r="H424" s="385"/>
      <c r="I424" s="385"/>
      <c r="J424" s="385"/>
      <c r="K424" s="385"/>
      <c r="L424" s="385"/>
      <c r="M424" s="385"/>
      <c r="N424" s="385"/>
      <c r="O424" s="385"/>
      <c r="P424" s="385"/>
      <c r="Q424" s="385"/>
      <c r="R424" s="385"/>
      <c r="S424" s="385"/>
      <c r="T424" s="385"/>
      <c r="U424" s="385"/>
      <c r="V424" s="385"/>
      <c r="W424" s="385"/>
      <c r="X424" s="385"/>
      <c r="Y424" s="385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95">
        <v>4607091389364</v>
      </c>
      <c r="E425" s="389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599" t="s">
        <v>609</v>
      </c>
      <c r="P425" s="388"/>
      <c r="Q425" s="388"/>
      <c r="R425" s="388"/>
      <c r="S425" s="389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3"/>
      <c r="B426" s="385"/>
      <c r="C426" s="385"/>
      <c r="D426" s="385"/>
      <c r="E426" s="385"/>
      <c r="F426" s="385"/>
      <c r="G426" s="385"/>
      <c r="H426" s="385"/>
      <c r="I426" s="385"/>
      <c r="J426" s="385"/>
      <c r="K426" s="385"/>
      <c r="L426" s="385"/>
      <c r="M426" s="385"/>
      <c r="N426" s="394"/>
      <c r="O426" s="396" t="s">
        <v>70</v>
      </c>
      <c r="P426" s="397"/>
      <c r="Q426" s="397"/>
      <c r="R426" s="397"/>
      <c r="S426" s="397"/>
      <c r="T426" s="397"/>
      <c r="U426" s="398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5"/>
      <c r="B427" s="385"/>
      <c r="C427" s="385"/>
      <c r="D427" s="385"/>
      <c r="E427" s="385"/>
      <c r="F427" s="385"/>
      <c r="G427" s="385"/>
      <c r="H427" s="385"/>
      <c r="I427" s="385"/>
      <c r="J427" s="385"/>
      <c r="K427" s="385"/>
      <c r="L427" s="385"/>
      <c r="M427" s="385"/>
      <c r="N427" s="394"/>
      <c r="O427" s="396" t="s">
        <v>70</v>
      </c>
      <c r="P427" s="397"/>
      <c r="Q427" s="397"/>
      <c r="R427" s="397"/>
      <c r="S427" s="397"/>
      <c r="T427" s="397"/>
      <c r="U427" s="398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90" t="s">
        <v>61</v>
      </c>
      <c r="B428" s="385"/>
      <c r="C428" s="385"/>
      <c r="D428" s="385"/>
      <c r="E428" s="385"/>
      <c r="F428" s="385"/>
      <c r="G428" s="385"/>
      <c r="H428" s="385"/>
      <c r="I428" s="385"/>
      <c r="J428" s="385"/>
      <c r="K428" s="385"/>
      <c r="L428" s="385"/>
      <c r="M428" s="385"/>
      <c r="N428" s="385"/>
      <c r="O428" s="385"/>
      <c r="P428" s="385"/>
      <c r="Q428" s="385"/>
      <c r="R428" s="385"/>
      <c r="S428" s="385"/>
      <c r="T428" s="385"/>
      <c r="U428" s="385"/>
      <c r="V428" s="385"/>
      <c r="W428" s="385"/>
      <c r="X428" s="385"/>
      <c r="Y428" s="385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95">
        <v>4607091389739</v>
      </c>
      <c r="E429" s="389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8"/>
      <c r="Q429" s="388"/>
      <c r="R429" s="388"/>
      <c r="S429" s="389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5">
        <v>4607091389739</v>
      </c>
      <c r="E430" s="389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486" t="s">
        <v>613</v>
      </c>
      <c r="P430" s="388"/>
      <c r="Q430" s="388"/>
      <c r="R430" s="388"/>
      <c r="S430" s="389"/>
      <c r="T430" s="34"/>
      <c r="U430" s="34"/>
      <c r="V430" s="35" t="s">
        <v>66</v>
      </c>
      <c r="W430" s="380">
        <v>76</v>
      </c>
      <c r="X430" s="381">
        <f t="shared" si="71"/>
        <v>79.8</v>
      </c>
      <c r="Y430" s="36">
        <f>IFERROR(IF(X430=0,"",ROUNDUP(X430/H430,0)*0.00753),"")</f>
        <v>0.14307</v>
      </c>
      <c r="Z430" s="56"/>
      <c r="AA430" s="57"/>
      <c r="AE430" s="64"/>
      <c r="BB430" s="308" t="s">
        <v>1</v>
      </c>
      <c r="BL430" s="64">
        <f t="shared" si="72"/>
        <v>80.161904761904751</v>
      </c>
      <c r="BM430" s="64">
        <f t="shared" si="73"/>
        <v>84.169999999999987</v>
      </c>
      <c r="BN430" s="64">
        <f t="shared" si="74"/>
        <v>0.11599511599511599</v>
      </c>
      <c r="BO430" s="64">
        <f t="shared" si="75"/>
        <v>0.12179487179487179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95">
        <v>4607091389425</v>
      </c>
      <c r="E431" s="389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753" t="s">
        <v>616</v>
      </c>
      <c r="P431" s="388"/>
      <c r="Q431" s="388"/>
      <c r="R431" s="388"/>
      <c r="S431" s="389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95">
        <v>4680115882911</v>
      </c>
      <c r="E432" s="389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8"/>
      <c r="Q432" s="388"/>
      <c r="R432" s="388"/>
      <c r="S432" s="389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95">
        <v>4680115880771</v>
      </c>
      <c r="E433" s="389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8"/>
      <c r="Q433" s="388"/>
      <c r="R433" s="388"/>
      <c r="S433" s="389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95">
        <v>4680115880771</v>
      </c>
      <c r="E434" s="389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74" t="s">
        <v>622</v>
      </c>
      <c r="P434" s="388"/>
      <c r="Q434" s="388"/>
      <c r="R434" s="388"/>
      <c r="S434" s="389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95">
        <v>4607091389500</v>
      </c>
      <c r="E435" s="389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8"/>
      <c r="Q435" s="388"/>
      <c r="R435" s="388"/>
      <c r="S435" s="389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95">
        <v>4607091389500</v>
      </c>
      <c r="E436" s="389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762" t="s">
        <v>626</v>
      </c>
      <c r="P436" s="388"/>
      <c r="Q436" s="388"/>
      <c r="R436" s="388"/>
      <c r="S436" s="389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3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4"/>
      <c r="O437" s="396" t="s">
        <v>70</v>
      </c>
      <c r="P437" s="397"/>
      <c r="Q437" s="397"/>
      <c r="R437" s="397"/>
      <c r="S437" s="397"/>
      <c r="T437" s="397"/>
      <c r="U437" s="398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18.095238095238095</v>
      </c>
      <c r="X437" s="382">
        <f>IFERROR(X429/H429,"0")+IFERROR(X430/H430,"0")+IFERROR(X431/H431,"0")+IFERROR(X432/H432,"0")+IFERROR(X433/H433,"0")+IFERROR(X434/H434,"0")+IFERROR(X435/H435,"0")+IFERROR(X436/H436,"0")</f>
        <v>19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0.14307</v>
      </c>
      <c r="Z437" s="383"/>
      <c r="AA437" s="383"/>
    </row>
    <row r="438" spans="1:67" x14ac:dyDescent="0.2">
      <c r="A438" s="385"/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94"/>
      <c r="O438" s="396" t="s">
        <v>70</v>
      </c>
      <c r="P438" s="397"/>
      <c r="Q438" s="397"/>
      <c r="R438" s="397"/>
      <c r="S438" s="397"/>
      <c r="T438" s="397"/>
      <c r="U438" s="398"/>
      <c r="V438" s="37" t="s">
        <v>66</v>
      </c>
      <c r="W438" s="382">
        <f>IFERROR(SUM(W429:W436),"0")</f>
        <v>76</v>
      </c>
      <c r="X438" s="382">
        <f>IFERROR(SUM(X429:X436),"0")</f>
        <v>79.8</v>
      </c>
      <c r="Y438" s="37"/>
      <c r="Z438" s="383"/>
      <c r="AA438" s="383"/>
    </row>
    <row r="439" spans="1:67" ht="14.25" customHeight="1" x14ac:dyDescent="0.25">
      <c r="A439" s="390" t="s">
        <v>91</v>
      </c>
      <c r="B439" s="385"/>
      <c r="C439" s="385"/>
      <c r="D439" s="385"/>
      <c r="E439" s="385"/>
      <c r="F439" s="385"/>
      <c r="G439" s="385"/>
      <c r="H439" s="385"/>
      <c r="I439" s="385"/>
      <c r="J439" s="385"/>
      <c r="K439" s="385"/>
      <c r="L439" s="385"/>
      <c r="M439" s="385"/>
      <c r="N439" s="385"/>
      <c r="O439" s="385"/>
      <c r="P439" s="385"/>
      <c r="Q439" s="385"/>
      <c r="R439" s="385"/>
      <c r="S439" s="385"/>
      <c r="T439" s="385"/>
      <c r="U439" s="385"/>
      <c r="V439" s="385"/>
      <c r="W439" s="385"/>
      <c r="X439" s="385"/>
      <c r="Y439" s="385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95">
        <v>4680115884571</v>
      </c>
      <c r="E440" s="389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5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8"/>
      <c r="Q440" s="388"/>
      <c r="R440" s="388"/>
      <c r="S440" s="389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3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4"/>
      <c r="O441" s="396" t="s">
        <v>70</v>
      </c>
      <c r="P441" s="397"/>
      <c r="Q441" s="397"/>
      <c r="R441" s="397"/>
      <c r="S441" s="397"/>
      <c r="T441" s="397"/>
      <c r="U441" s="398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5"/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94"/>
      <c r="O442" s="396" t="s">
        <v>70</v>
      </c>
      <c r="P442" s="397"/>
      <c r="Q442" s="397"/>
      <c r="R442" s="397"/>
      <c r="S442" s="397"/>
      <c r="T442" s="397"/>
      <c r="U442" s="398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90" t="s">
        <v>100</v>
      </c>
      <c r="B443" s="385"/>
      <c r="C443" s="385"/>
      <c r="D443" s="385"/>
      <c r="E443" s="385"/>
      <c r="F443" s="385"/>
      <c r="G443" s="385"/>
      <c r="H443" s="385"/>
      <c r="I443" s="385"/>
      <c r="J443" s="385"/>
      <c r="K443" s="385"/>
      <c r="L443" s="385"/>
      <c r="M443" s="385"/>
      <c r="N443" s="385"/>
      <c r="O443" s="385"/>
      <c r="P443" s="385"/>
      <c r="Q443" s="385"/>
      <c r="R443" s="385"/>
      <c r="S443" s="385"/>
      <c r="T443" s="385"/>
      <c r="U443" s="385"/>
      <c r="V443" s="385"/>
      <c r="W443" s="385"/>
      <c r="X443" s="385"/>
      <c r="Y443" s="385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95">
        <v>4680115884090</v>
      </c>
      <c r="E444" s="389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7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8"/>
      <c r="Q444" s="388"/>
      <c r="R444" s="388"/>
      <c r="S444" s="389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3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4"/>
      <c r="O445" s="396" t="s">
        <v>70</v>
      </c>
      <c r="P445" s="397"/>
      <c r="Q445" s="397"/>
      <c r="R445" s="397"/>
      <c r="S445" s="397"/>
      <c r="T445" s="397"/>
      <c r="U445" s="398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5"/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94"/>
      <c r="O446" s="396" t="s">
        <v>70</v>
      </c>
      <c r="P446" s="397"/>
      <c r="Q446" s="397"/>
      <c r="R446" s="397"/>
      <c r="S446" s="397"/>
      <c r="T446" s="397"/>
      <c r="U446" s="398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90" t="s">
        <v>631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5">
        <v>4680115884564</v>
      </c>
      <c r="E448" s="389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8"/>
      <c r="Q448" s="388"/>
      <c r="R448" s="388"/>
      <c r="S448" s="389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3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94"/>
      <c r="O449" s="396" t="s">
        <v>70</v>
      </c>
      <c r="P449" s="397"/>
      <c r="Q449" s="397"/>
      <c r="R449" s="397"/>
      <c r="S449" s="397"/>
      <c r="T449" s="397"/>
      <c r="U449" s="398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5"/>
      <c r="B450" s="385"/>
      <c r="C450" s="385"/>
      <c r="D450" s="385"/>
      <c r="E450" s="385"/>
      <c r="F450" s="385"/>
      <c r="G450" s="385"/>
      <c r="H450" s="385"/>
      <c r="I450" s="385"/>
      <c r="J450" s="385"/>
      <c r="K450" s="385"/>
      <c r="L450" s="385"/>
      <c r="M450" s="385"/>
      <c r="N450" s="394"/>
      <c r="O450" s="396" t="s">
        <v>70</v>
      </c>
      <c r="P450" s="397"/>
      <c r="Q450" s="397"/>
      <c r="R450" s="397"/>
      <c r="S450" s="397"/>
      <c r="T450" s="397"/>
      <c r="U450" s="398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86" t="s">
        <v>634</v>
      </c>
      <c r="B451" s="385"/>
      <c r="C451" s="385"/>
      <c r="D451" s="385"/>
      <c r="E451" s="385"/>
      <c r="F451" s="385"/>
      <c r="G451" s="385"/>
      <c r="H451" s="385"/>
      <c r="I451" s="385"/>
      <c r="J451" s="385"/>
      <c r="K451" s="385"/>
      <c r="L451" s="385"/>
      <c r="M451" s="385"/>
      <c r="N451" s="385"/>
      <c r="O451" s="385"/>
      <c r="P451" s="385"/>
      <c r="Q451" s="385"/>
      <c r="R451" s="385"/>
      <c r="S451" s="385"/>
      <c r="T451" s="385"/>
      <c r="U451" s="385"/>
      <c r="V451" s="385"/>
      <c r="W451" s="385"/>
      <c r="X451" s="385"/>
      <c r="Y451" s="385"/>
      <c r="Z451" s="375"/>
      <c r="AA451" s="375"/>
    </row>
    <row r="452" spans="1:67" ht="14.25" customHeight="1" x14ac:dyDescent="0.25">
      <c r="A452" s="390" t="s">
        <v>61</v>
      </c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85"/>
      <c r="O452" s="385"/>
      <c r="P452" s="385"/>
      <c r="Q452" s="385"/>
      <c r="R452" s="385"/>
      <c r="S452" s="385"/>
      <c r="T452" s="385"/>
      <c r="U452" s="385"/>
      <c r="V452" s="385"/>
      <c r="W452" s="385"/>
      <c r="X452" s="385"/>
      <c r="Y452" s="385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95">
        <v>4680115885189</v>
      </c>
      <c r="E453" s="389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8"/>
      <c r="Q453" s="388"/>
      <c r="R453" s="388"/>
      <c r="S453" s="389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95">
        <v>4680115885172</v>
      </c>
      <c r="E454" s="389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8"/>
      <c r="Q454" s="388"/>
      <c r="R454" s="388"/>
      <c r="S454" s="389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95">
        <v>4680115885110</v>
      </c>
      <c r="E455" s="389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3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8"/>
      <c r="Q455" s="388"/>
      <c r="R455" s="388"/>
      <c r="S455" s="389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3"/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94"/>
      <c r="O456" s="396" t="s">
        <v>70</v>
      </c>
      <c r="P456" s="397"/>
      <c r="Q456" s="397"/>
      <c r="R456" s="397"/>
      <c r="S456" s="397"/>
      <c r="T456" s="397"/>
      <c r="U456" s="398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5"/>
      <c r="B457" s="385"/>
      <c r="C457" s="385"/>
      <c r="D457" s="385"/>
      <c r="E457" s="385"/>
      <c r="F457" s="385"/>
      <c r="G457" s="385"/>
      <c r="H457" s="385"/>
      <c r="I457" s="385"/>
      <c r="J457" s="385"/>
      <c r="K457" s="385"/>
      <c r="L457" s="385"/>
      <c r="M457" s="385"/>
      <c r="N457" s="394"/>
      <c r="O457" s="396" t="s">
        <v>70</v>
      </c>
      <c r="P457" s="397"/>
      <c r="Q457" s="397"/>
      <c r="R457" s="397"/>
      <c r="S457" s="397"/>
      <c r="T457" s="397"/>
      <c r="U457" s="398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86" t="s">
        <v>641</v>
      </c>
      <c r="B458" s="385"/>
      <c r="C458" s="385"/>
      <c r="D458" s="385"/>
      <c r="E458" s="385"/>
      <c r="F458" s="385"/>
      <c r="G458" s="385"/>
      <c r="H458" s="385"/>
      <c r="I458" s="385"/>
      <c r="J458" s="385"/>
      <c r="K458" s="385"/>
      <c r="L458" s="385"/>
      <c r="M458" s="385"/>
      <c r="N458" s="385"/>
      <c r="O458" s="385"/>
      <c r="P458" s="385"/>
      <c r="Q458" s="385"/>
      <c r="R458" s="385"/>
      <c r="S458" s="385"/>
      <c r="T458" s="385"/>
      <c r="U458" s="385"/>
      <c r="V458" s="385"/>
      <c r="W458" s="385"/>
      <c r="X458" s="385"/>
      <c r="Y458" s="385"/>
      <c r="Z458" s="375"/>
      <c r="AA458" s="375"/>
    </row>
    <row r="459" spans="1:67" ht="14.25" customHeight="1" x14ac:dyDescent="0.25">
      <c r="A459" s="390" t="s">
        <v>61</v>
      </c>
      <c r="B459" s="385"/>
      <c r="C459" s="385"/>
      <c r="D459" s="385"/>
      <c r="E459" s="385"/>
      <c r="F459" s="385"/>
      <c r="G459" s="385"/>
      <c r="H459" s="385"/>
      <c r="I459" s="385"/>
      <c r="J459" s="385"/>
      <c r="K459" s="385"/>
      <c r="L459" s="385"/>
      <c r="M459" s="385"/>
      <c r="N459" s="385"/>
      <c r="O459" s="385"/>
      <c r="P459" s="385"/>
      <c r="Q459" s="385"/>
      <c r="R459" s="385"/>
      <c r="S459" s="385"/>
      <c r="T459" s="385"/>
      <c r="U459" s="385"/>
      <c r="V459" s="385"/>
      <c r="W459" s="385"/>
      <c r="X459" s="385"/>
      <c r="Y459" s="385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95">
        <v>4680115885738</v>
      </c>
      <c r="E460" s="389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489" t="s">
        <v>644</v>
      </c>
      <c r="P460" s="388"/>
      <c r="Q460" s="388"/>
      <c r="R460" s="388"/>
      <c r="S460" s="389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95">
        <v>4680115885103</v>
      </c>
      <c r="E461" s="389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8"/>
      <c r="Q461" s="388"/>
      <c r="R461" s="388"/>
      <c r="S461" s="389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3"/>
      <c r="B462" s="385"/>
      <c r="C462" s="385"/>
      <c r="D462" s="385"/>
      <c r="E462" s="385"/>
      <c r="F462" s="385"/>
      <c r="G462" s="385"/>
      <c r="H462" s="385"/>
      <c r="I462" s="385"/>
      <c r="J462" s="385"/>
      <c r="K462" s="385"/>
      <c r="L462" s="385"/>
      <c r="M462" s="385"/>
      <c r="N462" s="394"/>
      <c r="O462" s="396" t="s">
        <v>70</v>
      </c>
      <c r="P462" s="397"/>
      <c r="Q462" s="397"/>
      <c r="R462" s="397"/>
      <c r="S462" s="397"/>
      <c r="T462" s="397"/>
      <c r="U462" s="398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94"/>
      <c r="O463" s="396" t="s">
        <v>70</v>
      </c>
      <c r="P463" s="397"/>
      <c r="Q463" s="397"/>
      <c r="R463" s="397"/>
      <c r="S463" s="397"/>
      <c r="T463" s="397"/>
      <c r="U463" s="398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90" t="s">
        <v>213</v>
      </c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5"/>
      <c r="O464" s="385"/>
      <c r="P464" s="385"/>
      <c r="Q464" s="385"/>
      <c r="R464" s="385"/>
      <c r="S464" s="385"/>
      <c r="T464" s="385"/>
      <c r="U464" s="385"/>
      <c r="V464" s="385"/>
      <c r="W464" s="385"/>
      <c r="X464" s="385"/>
      <c r="Y464" s="385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95">
        <v>4680115885509</v>
      </c>
      <c r="E465" s="389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62" t="s">
        <v>649</v>
      </c>
      <c r="P465" s="388"/>
      <c r="Q465" s="388"/>
      <c r="R465" s="388"/>
      <c r="S465" s="389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3"/>
      <c r="B466" s="385"/>
      <c r="C466" s="385"/>
      <c r="D466" s="385"/>
      <c r="E466" s="385"/>
      <c r="F466" s="385"/>
      <c r="G466" s="385"/>
      <c r="H466" s="385"/>
      <c r="I466" s="385"/>
      <c r="J466" s="385"/>
      <c r="K466" s="385"/>
      <c r="L466" s="385"/>
      <c r="M466" s="385"/>
      <c r="N466" s="394"/>
      <c r="O466" s="396" t="s">
        <v>70</v>
      </c>
      <c r="P466" s="397"/>
      <c r="Q466" s="397"/>
      <c r="R466" s="397"/>
      <c r="S466" s="397"/>
      <c r="T466" s="397"/>
      <c r="U466" s="398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385"/>
      <c r="N467" s="394"/>
      <c r="O467" s="396" t="s">
        <v>70</v>
      </c>
      <c r="P467" s="397"/>
      <c r="Q467" s="397"/>
      <c r="R467" s="397"/>
      <c r="S467" s="397"/>
      <c r="T467" s="397"/>
      <c r="U467" s="398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557" t="s">
        <v>650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48"/>
      <c r="AA468" s="48"/>
    </row>
    <row r="469" spans="1:67" ht="16.5" customHeight="1" x14ac:dyDescent="0.25">
      <c r="A469" s="386" t="s">
        <v>650</v>
      </c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5"/>
      <c r="O469" s="385"/>
      <c r="P469" s="385"/>
      <c r="Q469" s="385"/>
      <c r="R469" s="385"/>
      <c r="S469" s="385"/>
      <c r="T469" s="385"/>
      <c r="U469" s="385"/>
      <c r="V469" s="385"/>
      <c r="W469" s="385"/>
      <c r="X469" s="385"/>
      <c r="Y469" s="385"/>
      <c r="Z469" s="375"/>
      <c r="AA469" s="375"/>
    </row>
    <row r="470" spans="1:67" ht="14.25" customHeight="1" x14ac:dyDescent="0.25">
      <c r="A470" s="390" t="s">
        <v>113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95">
        <v>4607091389067</v>
      </c>
      <c r="E471" s="389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8"/>
      <c r="Q471" s="388"/>
      <c r="R471" s="388"/>
      <c r="S471" s="389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5">
        <v>4680115885226</v>
      </c>
      <c r="E472" s="389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8"/>
      <c r="Q472" s="388"/>
      <c r="R472" s="388"/>
      <c r="S472" s="389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5">
        <v>4680115885271</v>
      </c>
      <c r="E473" s="389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74" t="s">
        <v>657</v>
      </c>
      <c r="P473" s="388"/>
      <c r="Q473" s="388"/>
      <c r="R473" s="388"/>
      <c r="S473" s="389"/>
      <c r="T473" s="34"/>
      <c r="U473" s="34"/>
      <c r="V473" s="35" t="s">
        <v>66</v>
      </c>
      <c r="W473" s="380">
        <v>163</v>
      </c>
      <c r="X473" s="381">
        <f t="shared" si="77"/>
        <v>163.68</v>
      </c>
      <c r="Y473" s="36">
        <f t="shared" si="78"/>
        <v>0.37075999999999998</v>
      </c>
      <c r="Z473" s="56"/>
      <c r="AA473" s="57"/>
      <c r="AE473" s="64"/>
      <c r="BB473" s="326" t="s">
        <v>1</v>
      </c>
      <c r="BL473" s="64">
        <f t="shared" si="79"/>
        <v>174.11363636363635</v>
      </c>
      <c r="BM473" s="64">
        <f t="shared" si="80"/>
        <v>174.84</v>
      </c>
      <c r="BN473" s="64">
        <f t="shared" si="81"/>
        <v>0.29683857808857811</v>
      </c>
      <c r="BO473" s="64">
        <f t="shared" si="82"/>
        <v>0.29807692307692307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95">
        <v>4680115884502</v>
      </c>
      <c r="E474" s="389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8"/>
      <c r="Q474" s="388"/>
      <c r="R474" s="388"/>
      <c r="S474" s="389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5">
        <v>4607091389104</v>
      </c>
      <c r="E475" s="389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8"/>
      <c r="Q475" s="388"/>
      <c r="R475" s="388"/>
      <c r="S475" s="389"/>
      <c r="T475" s="34"/>
      <c r="U475" s="34"/>
      <c r="V475" s="35" t="s">
        <v>66</v>
      </c>
      <c r="W475" s="380">
        <v>1398</v>
      </c>
      <c r="X475" s="381">
        <f t="shared" si="77"/>
        <v>1399.2</v>
      </c>
      <c r="Y475" s="36">
        <f t="shared" si="78"/>
        <v>3.1694</v>
      </c>
      <c r="Z475" s="56"/>
      <c r="AA475" s="57"/>
      <c r="AE475" s="64"/>
      <c r="BB475" s="328" t="s">
        <v>1</v>
      </c>
      <c r="BL475" s="64">
        <f t="shared" si="79"/>
        <v>1493.3181818181815</v>
      </c>
      <c r="BM475" s="64">
        <f t="shared" si="80"/>
        <v>1494.6</v>
      </c>
      <c r="BN475" s="64">
        <f t="shared" si="81"/>
        <v>2.5458916083916083</v>
      </c>
      <c r="BO475" s="64">
        <f t="shared" si="82"/>
        <v>2.5480769230769234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95">
        <v>4680115884519</v>
      </c>
      <c r="E476" s="389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7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8"/>
      <c r="Q476" s="388"/>
      <c r="R476" s="388"/>
      <c r="S476" s="389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95">
        <v>4680115880603</v>
      </c>
      <c r="E477" s="389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5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8"/>
      <c r="Q477" s="388"/>
      <c r="R477" s="388"/>
      <c r="S477" s="389"/>
      <c r="T477" s="34"/>
      <c r="U477" s="34"/>
      <c r="V477" s="35" t="s">
        <v>66</v>
      </c>
      <c r="W477" s="380">
        <v>206</v>
      </c>
      <c r="X477" s="381">
        <f t="shared" si="77"/>
        <v>208.8</v>
      </c>
      <c r="Y477" s="36">
        <f>IFERROR(IF(X477=0,"",ROUNDUP(X477/H477,0)*0.00937),"")</f>
        <v>0.54345999999999994</v>
      </c>
      <c r="Z477" s="56"/>
      <c r="AA477" s="57"/>
      <c r="AE477" s="64"/>
      <c r="BB477" s="330" t="s">
        <v>1</v>
      </c>
      <c r="BL477" s="64">
        <f t="shared" si="79"/>
        <v>219.73333333333332</v>
      </c>
      <c r="BM477" s="64">
        <f t="shared" si="80"/>
        <v>222.72</v>
      </c>
      <c r="BN477" s="64">
        <f t="shared" si="81"/>
        <v>0.47685185185185186</v>
      </c>
      <c r="BO477" s="64">
        <f t="shared" si="82"/>
        <v>0.48333333333333334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95">
        <v>4680115882782</v>
      </c>
      <c r="E478" s="389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13" t="s">
        <v>668</v>
      </c>
      <c r="P478" s="388"/>
      <c r="Q478" s="388"/>
      <c r="R478" s="388"/>
      <c r="S478" s="389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95">
        <v>4607091389098</v>
      </c>
      <c r="E479" s="389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8"/>
      <c r="Q479" s="388"/>
      <c r="R479" s="388"/>
      <c r="S479" s="389"/>
      <c r="T479" s="34"/>
      <c r="U479" s="34"/>
      <c r="V479" s="35" t="s">
        <v>66</v>
      </c>
      <c r="W479" s="380">
        <v>225</v>
      </c>
      <c r="X479" s="381">
        <f t="shared" si="77"/>
        <v>225.6</v>
      </c>
      <c r="Y479" s="36">
        <f>IFERROR(IF(X479=0,"",ROUNDUP(X479/H479,0)*0.00753),"")</f>
        <v>0.70782</v>
      </c>
      <c r="Z479" s="56"/>
      <c r="AA479" s="57"/>
      <c r="AE479" s="64"/>
      <c r="BB479" s="332" t="s">
        <v>1</v>
      </c>
      <c r="BL479" s="64">
        <f t="shared" si="79"/>
        <v>243.75</v>
      </c>
      <c r="BM479" s="64">
        <f t="shared" si="80"/>
        <v>244.40000000000003</v>
      </c>
      <c r="BN479" s="64">
        <f t="shared" si="81"/>
        <v>0.60096153846153844</v>
      </c>
      <c r="BO479" s="64">
        <f t="shared" si="82"/>
        <v>0.60256410256410253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95">
        <v>4607091389982</v>
      </c>
      <c r="E480" s="389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8"/>
      <c r="Q480" s="388"/>
      <c r="R480" s="388"/>
      <c r="S480" s="389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85"/>
      <c r="C481" s="385"/>
      <c r="D481" s="385"/>
      <c r="E481" s="385"/>
      <c r="F481" s="385"/>
      <c r="G481" s="385"/>
      <c r="H481" s="385"/>
      <c r="I481" s="385"/>
      <c r="J481" s="385"/>
      <c r="K481" s="385"/>
      <c r="L481" s="385"/>
      <c r="M481" s="385"/>
      <c r="N481" s="394"/>
      <c r="O481" s="396" t="s">
        <v>70</v>
      </c>
      <c r="P481" s="397"/>
      <c r="Q481" s="397"/>
      <c r="R481" s="397"/>
      <c r="S481" s="397"/>
      <c r="T481" s="397"/>
      <c r="U481" s="398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446.61616161616161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448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4.7914399999999997</v>
      </c>
      <c r="Z481" s="383"/>
      <c r="AA481" s="383"/>
    </row>
    <row r="482" spans="1:67" x14ac:dyDescent="0.2">
      <c r="A482" s="385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4"/>
      <c r="O482" s="396" t="s">
        <v>70</v>
      </c>
      <c r="P482" s="397"/>
      <c r="Q482" s="397"/>
      <c r="R482" s="397"/>
      <c r="S482" s="397"/>
      <c r="T482" s="397"/>
      <c r="U482" s="398"/>
      <c r="V482" s="37" t="s">
        <v>66</v>
      </c>
      <c r="W482" s="382">
        <f>IFERROR(SUM(W471:W480),"0")</f>
        <v>1992</v>
      </c>
      <c r="X482" s="382">
        <f>IFERROR(SUM(X471:X480),"0")</f>
        <v>1997.28</v>
      </c>
      <c r="Y482" s="37"/>
      <c r="Z482" s="383"/>
      <c r="AA482" s="383"/>
    </row>
    <row r="483" spans="1:67" ht="14.25" customHeight="1" x14ac:dyDescent="0.25">
      <c r="A483" s="390" t="s">
        <v>105</v>
      </c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85"/>
      <c r="O483" s="385"/>
      <c r="P483" s="385"/>
      <c r="Q483" s="385"/>
      <c r="R483" s="385"/>
      <c r="S483" s="385"/>
      <c r="T483" s="385"/>
      <c r="U483" s="385"/>
      <c r="V483" s="385"/>
      <c r="W483" s="385"/>
      <c r="X483" s="385"/>
      <c r="Y483" s="385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5">
        <v>4607091388930</v>
      </c>
      <c r="E484" s="389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4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8"/>
      <c r="Q484" s="388"/>
      <c r="R484" s="388"/>
      <c r="S484" s="389"/>
      <c r="T484" s="34"/>
      <c r="U484" s="34"/>
      <c r="V484" s="35" t="s">
        <v>66</v>
      </c>
      <c r="W484" s="380">
        <v>670</v>
      </c>
      <c r="X484" s="381">
        <f>IFERROR(IF(W484="",0,CEILING((W484/$H484),1)*$H484),"")</f>
        <v>670.56000000000006</v>
      </c>
      <c r="Y484" s="36">
        <f>IFERROR(IF(X484=0,"",ROUNDUP(X484/H484,0)*0.01196),"")</f>
        <v>1.51892</v>
      </c>
      <c r="Z484" s="56"/>
      <c r="AA484" s="57"/>
      <c r="AE484" s="64"/>
      <c r="BB484" s="334" t="s">
        <v>1</v>
      </c>
      <c r="BL484" s="64">
        <f>IFERROR(W484*I484/H484,"0")</f>
        <v>715.68181818181813</v>
      </c>
      <c r="BM484" s="64">
        <f>IFERROR(X484*I484/H484,"0")</f>
        <v>716.28</v>
      </c>
      <c r="BN484" s="64">
        <f>IFERROR(1/J484*(W484/H484),"0")</f>
        <v>1.2201340326340326</v>
      </c>
      <c r="BO484" s="64">
        <f>IFERROR(1/J484*(X484/H484),"0")</f>
        <v>1.2211538461538463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95">
        <v>4680115880054</v>
      </c>
      <c r="E485" s="389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8"/>
      <c r="Q485" s="388"/>
      <c r="R485" s="388"/>
      <c r="S485" s="389"/>
      <c r="T485" s="34"/>
      <c r="U485" s="34"/>
      <c r="V485" s="35" t="s">
        <v>66</v>
      </c>
      <c r="W485" s="380">
        <v>444</v>
      </c>
      <c r="X485" s="381">
        <f>IFERROR(IF(W485="",0,CEILING((W485/$H485),1)*$H485),"")</f>
        <v>446.40000000000003</v>
      </c>
      <c r="Y485" s="36">
        <f>IFERROR(IF(X485=0,"",ROUNDUP(X485/H485,0)*0.00937),"")</f>
        <v>1.16188</v>
      </c>
      <c r="Z485" s="56"/>
      <c r="AA485" s="57"/>
      <c r="AE485" s="64"/>
      <c r="BB485" s="335" t="s">
        <v>1</v>
      </c>
      <c r="BL485" s="64">
        <f>IFERROR(W485*I485/H485,"0")</f>
        <v>473.6</v>
      </c>
      <c r="BM485" s="64">
        <f>IFERROR(X485*I485/H485,"0")</f>
        <v>476.16</v>
      </c>
      <c r="BN485" s="64">
        <f>IFERROR(1/J485*(W485/H485),"0")</f>
        <v>1.0277777777777777</v>
      </c>
      <c r="BO485" s="64">
        <f>IFERROR(1/J485*(X485/H485),"0")</f>
        <v>1.0333333333333332</v>
      </c>
    </row>
    <row r="486" spans="1:67" x14ac:dyDescent="0.2">
      <c r="A486" s="393"/>
      <c r="B486" s="385"/>
      <c r="C486" s="385"/>
      <c r="D486" s="385"/>
      <c r="E486" s="385"/>
      <c r="F486" s="385"/>
      <c r="G486" s="385"/>
      <c r="H486" s="385"/>
      <c r="I486" s="385"/>
      <c r="J486" s="385"/>
      <c r="K486" s="385"/>
      <c r="L486" s="385"/>
      <c r="M486" s="385"/>
      <c r="N486" s="394"/>
      <c r="O486" s="396" t="s">
        <v>70</v>
      </c>
      <c r="P486" s="397"/>
      <c r="Q486" s="397"/>
      <c r="R486" s="397"/>
      <c r="S486" s="397"/>
      <c r="T486" s="397"/>
      <c r="U486" s="398"/>
      <c r="V486" s="37" t="s">
        <v>71</v>
      </c>
      <c r="W486" s="382">
        <f>IFERROR(W484/H484,"0")+IFERROR(W485/H485,"0")</f>
        <v>250.22727272727272</v>
      </c>
      <c r="X486" s="382">
        <f>IFERROR(X484/H484,"0")+IFERROR(X485/H485,"0")</f>
        <v>251</v>
      </c>
      <c r="Y486" s="382">
        <f>IFERROR(IF(Y484="",0,Y484),"0")+IFERROR(IF(Y485="",0,Y485),"0")</f>
        <v>2.6808000000000001</v>
      </c>
      <c r="Z486" s="383"/>
      <c r="AA486" s="383"/>
    </row>
    <row r="487" spans="1:67" x14ac:dyDescent="0.2">
      <c r="A487" s="385"/>
      <c r="B487" s="385"/>
      <c r="C487" s="385"/>
      <c r="D487" s="385"/>
      <c r="E487" s="385"/>
      <c r="F487" s="385"/>
      <c r="G487" s="385"/>
      <c r="H487" s="385"/>
      <c r="I487" s="385"/>
      <c r="J487" s="385"/>
      <c r="K487" s="385"/>
      <c r="L487" s="385"/>
      <c r="M487" s="385"/>
      <c r="N487" s="394"/>
      <c r="O487" s="396" t="s">
        <v>70</v>
      </c>
      <c r="P487" s="397"/>
      <c r="Q487" s="397"/>
      <c r="R487" s="397"/>
      <c r="S487" s="397"/>
      <c r="T487" s="397"/>
      <c r="U487" s="398"/>
      <c r="V487" s="37" t="s">
        <v>66</v>
      </c>
      <c r="W487" s="382">
        <f>IFERROR(SUM(W484:W485),"0")</f>
        <v>1114</v>
      </c>
      <c r="X487" s="382">
        <f>IFERROR(SUM(X484:X485),"0")</f>
        <v>1116.96</v>
      </c>
      <c r="Y487" s="37"/>
      <c r="Z487" s="383"/>
      <c r="AA487" s="383"/>
    </row>
    <row r="488" spans="1:67" ht="14.25" customHeight="1" x14ac:dyDescent="0.25">
      <c r="A488" s="390" t="s">
        <v>61</v>
      </c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85"/>
      <c r="O488" s="385"/>
      <c r="P488" s="385"/>
      <c r="Q488" s="385"/>
      <c r="R488" s="385"/>
      <c r="S488" s="385"/>
      <c r="T488" s="385"/>
      <c r="U488" s="385"/>
      <c r="V488" s="385"/>
      <c r="W488" s="385"/>
      <c r="X488" s="385"/>
      <c r="Y488" s="385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5">
        <v>4680115883116</v>
      </c>
      <c r="E489" s="389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8"/>
      <c r="Q489" s="388"/>
      <c r="R489" s="388"/>
      <c r="S489" s="389"/>
      <c r="T489" s="34"/>
      <c r="U489" s="34"/>
      <c r="V489" s="35" t="s">
        <v>66</v>
      </c>
      <c r="W489" s="380">
        <v>248</v>
      </c>
      <c r="X489" s="381">
        <f t="shared" ref="X489:X494" si="83">IFERROR(IF(W489="",0,CEILING((W489/$H489),1)*$H489),"")</f>
        <v>248.16000000000003</v>
      </c>
      <c r="Y489" s="36">
        <f>IFERROR(IF(X489=0,"",ROUNDUP(X489/H489,0)*0.01196),"")</f>
        <v>0.56211999999999995</v>
      </c>
      <c r="Z489" s="56"/>
      <c r="AA489" s="57"/>
      <c r="AE489" s="64"/>
      <c r="BB489" s="336" t="s">
        <v>1</v>
      </c>
      <c r="BL489" s="64">
        <f t="shared" ref="BL489:BL494" si="84">IFERROR(W489*I489/H489,"0")</f>
        <v>264.90909090909088</v>
      </c>
      <c r="BM489" s="64">
        <f t="shared" ref="BM489:BM494" si="85">IFERROR(X489*I489/H489,"0")</f>
        <v>265.08</v>
      </c>
      <c r="BN489" s="64">
        <f t="shared" ref="BN489:BN494" si="86">IFERROR(1/J489*(W489/H489),"0")</f>
        <v>0.45163170163170163</v>
      </c>
      <c r="BO489" s="64">
        <f t="shared" ref="BO489:BO494" si="87">IFERROR(1/J489*(X489/H489),"0")</f>
        <v>0.45192307692307693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5">
        <v>4680115883093</v>
      </c>
      <c r="E490" s="389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4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8"/>
      <c r="Q490" s="388"/>
      <c r="R490" s="388"/>
      <c r="S490" s="389"/>
      <c r="T490" s="34"/>
      <c r="U490" s="34"/>
      <c r="V490" s="35" t="s">
        <v>66</v>
      </c>
      <c r="W490" s="380">
        <v>216</v>
      </c>
      <c r="X490" s="381">
        <f t="shared" si="83"/>
        <v>216.48000000000002</v>
      </c>
      <c r="Y490" s="36">
        <f>IFERROR(IF(X490=0,"",ROUNDUP(X490/H490,0)*0.01196),"")</f>
        <v>0.49036000000000002</v>
      </c>
      <c r="Z490" s="56"/>
      <c r="AA490" s="57"/>
      <c r="AE490" s="64"/>
      <c r="BB490" s="337" t="s">
        <v>1</v>
      </c>
      <c r="BL490" s="64">
        <f t="shared" si="84"/>
        <v>230.72727272727272</v>
      </c>
      <c r="BM490" s="64">
        <f t="shared" si="85"/>
        <v>231.24</v>
      </c>
      <c r="BN490" s="64">
        <f t="shared" si="86"/>
        <v>0.39335664335664333</v>
      </c>
      <c r="BO490" s="64">
        <f t="shared" si="87"/>
        <v>0.39423076923076927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5">
        <v>4680115883109</v>
      </c>
      <c r="E491" s="389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8"/>
      <c r="Q491" s="388"/>
      <c r="R491" s="388"/>
      <c r="S491" s="389"/>
      <c r="T491" s="34"/>
      <c r="U491" s="34"/>
      <c r="V491" s="35" t="s">
        <v>66</v>
      </c>
      <c r="W491" s="380">
        <v>245</v>
      </c>
      <c r="X491" s="381">
        <f t="shared" si="83"/>
        <v>248.16000000000003</v>
      </c>
      <c r="Y491" s="36">
        <f>IFERROR(IF(X491=0,"",ROUNDUP(X491/H491,0)*0.01196),"")</f>
        <v>0.56211999999999995</v>
      </c>
      <c r="Z491" s="56"/>
      <c r="AA491" s="57"/>
      <c r="AE491" s="64"/>
      <c r="BB491" s="338" t="s">
        <v>1</v>
      </c>
      <c r="BL491" s="64">
        <f t="shared" si="84"/>
        <v>261.70454545454544</v>
      </c>
      <c r="BM491" s="64">
        <f t="shared" si="85"/>
        <v>265.08</v>
      </c>
      <c r="BN491" s="64">
        <f t="shared" si="86"/>
        <v>0.44616841491841491</v>
      </c>
      <c r="BO491" s="64">
        <f t="shared" si="87"/>
        <v>0.45192307692307693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95">
        <v>4680115882072</v>
      </c>
      <c r="E492" s="389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6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8"/>
      <c r="Q492" s="388"/>
      <c r="R492" s="388"/>
      <c r="S492" s="389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95">
        <v>4680115882102</v>
      </c>
      <c r="E493" s="389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5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8"/>
      <c r="Q493" s="388"/>
      <c r="R493" s="388"/>
      <c r="S493" s="389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95">
        <v>4680115882096</v>
      </c>
      <c r="E494" s="389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8"/>
      <c r="Q494" s="388"/>
      <c r="R494" s="388"/>
      <c r="S494" s="389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94"/>
      <c r="O495" s="396" t="s">
        <v>70</v>
      </c>
      <c r="P495" s="397"/>
      <c r="Q495" s="397"/>
      <c r="R495" s="397"/>
      <c r="S495" s="397"/>
      <c r="T495" s="397"/>
      <c r="U495" s="398"/>
      <c r="V495" s="37" t="s">
        <v>71</v>
      </c>
      <c r="W495" s="382">
        <f>IFERROR(W489/H489,"0")+IFERROR(W490/H490,"0")+IFERROR(W491/H491,"0")+IFERROR(W492/H492,"0")+IFERROR(W493/H493,"0")+IFERROR(W494/H494,"0")</f>
        <v>134.28030303030303</v>
      </c>
      <c r="X495" s="382">
        <f>IFERROR(X489/H489,"0")+IFERROR(X490/H490,"0")+IFERROR(X491/H491,"0")+IFERROR(X492/H492,"0")+IFERROR(X493/H493,"0")+IFERROR(X494/H494,"0")</f>
        <v>135</v>
      </c>
      <c r="Y495" s="382">
        <f>IFERROR(IF(Y489="",0,Y489),"0")+IFERROR(IF(Y490="",0,Y490),"0")+IFERROR(IF(Y491="",0,Y491),"0")+IFERROR(IF(Y492="",0,Y492),"0")+IFERROR(IF(Y493="",0,Y493),"0")+IFERROR(IF(Y494="",0,Y494),"0")</f>
        <v>1.6146</v>
      </c>
      <c r="Z495" s="383"/>
      <c r="AA495" s="383"/>
    </row>
    <row r="496" spans="1:67" x14ac:dyDescent="0.2">
      <c r="A496" s="385"/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94"/>
      <c r="O496" s="396" t="s">
        <v>70</v>
      </c>
      <c r="P496" s="397"/>
      <c r="Q496" s="397"/>
      <c r="R496" s="397"/>
      <c r="S496" s="397"/>
      <c r="T496" s="397"/>
      <c r="U496" s="398"/>
      <c r="V496" s="37" t="s">
        <v>66</v>
      </c>
      <c r="W496" s="382">
        <f>IFERROR(SUM(W489:W494),"0")</f>
        <v>709</v>
      </c>
      <c r="X496" s="382">
        <f>IFERROR(SUM(X489:X494),"0")</f>
        <v>712.80000000000007</v>
      </c>
      <c r="Y496" s="37"/>
      <c r="Z496" s="383"/>
      <c r="AA496" s="383"/>
    </row>
    <row r="497" spans="1:67" ht="14.25" customHeight="1" x14ac:dyDescent="0.25">
      <c r="A497" s="390" t="s">
        <v>72</v>
      </c>
      <c r="B497" s="385"/>
      <c r="C497" s="385"/>
      <c r="D497" s="385"/>
      <c r="E497" s="385"/>
      <c r="F497" s="385"/>
      <c r="G497" s="385"/>
      <c r="H497" s="385"/>
      <c r="I497" s="385"/>
      <c r="J497" s="385"/>
      <c r="K497" s="385"/>
      <c r="L497" s="385"/>
      <c r="M497" s="385"/>
      <c r="N497" s="385"/>
      <c r="O497" s="385"/>
      <c r="P497" s="385"/>
      <c r="Q497" s="385"/>
      <c r="R497" s="385"/>
      <c r="S497" s="385"/>
      <c r="T497" s="385"/>
      <c r="U497" s="385"/>
      <c r="V497" s="385"/>
      <c r="W497" s="385"/>
      <c r="X497" s="385"/>
      <c r="Y497" s="385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95">
        <v>4607091383409</v>
      </c>
      <c r="E498" s="389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4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8"/>
      <c r="Q498" s="388"/>
      <c r="R498" s="388"/>
      <c r="S498" s="389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95">
        <v>4607091383416</v>
      </c>
      <c r="E499" s="389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8"/>
      <c r="Q499" s="388"/>
      <c r="R499" s="388"/>
      <c r="S499" s="389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95">
        <v>4680115883536</v>
      </c>
      <c r="E500" s="389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8"/>
      <c r="Q500" s="388"/>
      <c r="R500" s="388"/>
      <c r="S500" s="389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3"/>
      <c r="B501" s="385"/>
      <c r="C501" s="385"/>
      <c r="D501" s="385"/>
      <c r="E501" s="385"/>
      <c r="F501" s="385"/>
      <c r="G501" s="385"/>
      <c r="H501" s="385"/>
      <c r="I501" s="385"/>
      <c r="J501" s="385"/>
      <c r="K501" s="385"/>
      <c r="L501" s="385"/>
      <c r="M501" s="385"/>
      <c r="N501" s="394"/>
      <c r="O501" s="396" t="s">
        <v>70</v>
      </c>
      <c r="P501" s="397"/>
      <c r="Q501" s="397"/>
      <c r="R501" s="397"/>
      <c r="S501" s="397"/>
      <c r="T501" s="397"/>
      <c r="U501" s="398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5"/>
      <c r="B502" s="385"/>
      <c r="C502" s="385"/>
      <c r="D502" s="385"/>
      <c r="E502" s="385"/>
      <c r="F502" s="385"/>
      <c r="G502" s="385"/>
      <c r="H502" s="385"/>
      <c r="I502" s="385"/>
      <c r="J502" s="385"/>
      <c r="K502" s="385"/>
      <c r="L502" s="385"/>
      <c r="M502" s="385"/>
      <c r="N502" s="394"/>
      <c r="O502" s="396" t="s">
        <v>70</v>
      </c>
      <c r="P502" s="397"/>
      <c r="Q502" s="397"/>
      <c r="R502" s="397"/>
      <c r="S502" s="397"/>
      <c r="T502" s="397"/>
      <c r="U502" s="398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90" t="s">
        <v>213</v>
      </c>
      <c r="B503" s="385"/>
      <c r="C503" s="385"/>
      <c r="D503" s="385"/>
      <c r="E503" s="385"/>
      <c r="F503" s="385"/>
      <c r="G503" s="385"/>
      <c r="H503" s="385"/>
      <c r="I503" s="385"/>
      <c r="J503" s="385"/>
      <c r="K503" s="385"/>
      <c r="L503" s="385"/>
      <c r="M503" s="385"/>
      <c r="N503" s="385"/>
      <c r="O503" s="385"/>
      <c r="P503" s="385"/>
      <c r="Q503" s="385"/>
      <c r="R503" s="385"/>
      <c r="S503" s="385"/>
      <c r="T503" s="385"/>
      <c r="U503" s="385"/>
      <c r="V503" s="385"/>
      <c r="W503" s="385"/>
      <c r="X503" s="385"/>
      <c r="Y503" s="385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95">
        <v>4680115885035</v>
      </c>
      <c r="E504" s="389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8"/>
      <c r="Q504" s="388"/>
      <c r="R504" s="388"/>
      <c r="S504" s="389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3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4"/>
      <c r="O505" s="396" t="s">
        <v>70</v>
      </c>
      <c r="P505" s="397"/>
      <c r="Q505" s="397"/>
      <c r="R505" s="397"/>
      <c r="S505" s="397"/>
      <c r="T505" s="397"/>
      <c r="U505" s="398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5"/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94"/>
      <c r="O506" s="396" t="s">
        <v>70</v>
      </c>
      <c r="P506" s="397"/>
      <c r="Q506" s="397"/>
      <c r="R506" s="397"/>
      <c r="S506" s="397"/>
      <c r="T506" s="397"/>
      <c r="U506" s="398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557" t="s">
        <v>697</v>
      </c>
      <c r="B507" s="558"/>
      <c r="C507" s="558"/>
      <c r="D507" s="558"/>
      <c r="E507" s="558"/>
      <c r="F507" s="558"/>
      <c r="G507" s="558"/>
      <c r="H507" s="558"/>
      <c r="I507" s="558"/>
      <c r="J507" s="558"/>
      <c r="K507" s="558"/>
      <c r="L507" s="558"/>
      <c r="M507" s="558"/>
      <c r="N507" s="558"/>
      <c r="O507" s="558"/>
      <c r="P507" s="558"/>
      <c r="Q507" s="558"/>
      <c r="R507" s="558"/>
      <c r="S507" s="558"/>
      <c r="T507" s="558"/>
      <c r="U507" s="558"/>
      <c r="V507" s="558"/>
      <c r="W507" s="558"/>
      <c r="X507" s="558"/>
      <c r="Y507" s="558"/>
      <c r="Z507" s="48"/>
      <c r="AA507" s="48"/>
    </row>
    <row r="508" spans="1:67" ht="16.5" customHeight="1" x14ac:dyDescent="0.25">
      <c r="A508" s="386" t="s">
        <v>697</v>
      </c>
      <c r="B508" s="385"/>
      <c r="C508" s="385"/>
      <c r="D508" s="385"/>
      <c r="E508" s="385"/>
      <c r="F508" s="385"/>
      <c r="G508" s="385"/>
      <c r="H508" s="385"/>
      <c r="I508" s="385"/>
      <c r="J508" s="385"/>
      <c r="K508" s="385"/>
      <c r="L508" s="385"/>
      <c r="M508" s="385"/>
      <c r="N508" s="385"/>
      <c r="O508" s="385"/>
      <c r="P508" s="385"/>
      <c r="Q508" s="385"/>
      <c r="R508" s="385"/>
      <c r="S508" s="385"/>
      <c r="T508" s="385"/>
      <c r="U508" s="385"/>
      <c r="V508" s="385"/>
      <c r="W508" s="385"/>
      <c r="X508" s="385"/>
      <c r="Y508" s="385"/>
      <c r="Z508" s="375"/>
      <c r="AA508" s="375"/>
    </row>
    <row r="509" spans="1:67" ht="14.25" customHeight="1" x14ac:dyDescent="0.25">
      <c r="A509" s="390" t="s">
        <v>113</v>
      </c>
      <c r="B509" s="385"/>
      <c r="C509" s="385"/>
      <c r="D509" s="385"/>
      <c r="E509" s="385"/>
      <c r="F509" s="385"/>
      <c r="G509" s="385"/>
      <c r="H509" s="385"/>
      <c r="I509" s="385"/>
      <c r="J509" s="385"/>
      <c r="K509" s="385"/>
      <c r="L509" s="385"/>
      <c r="M509" s="385"/>
      <c r="N509" s="385"/>
      <c r="O509" s="385"/>
      <c r="P509" s="385"/>
      <c r="Q509" s="385"/>
      <c r="R509" s="385"/>
      <c r="S509" s="385"/>
      <c r="T509" s="385"/>
      <c r="U509" s="385"/>
      <c r="V509" s="385"/>
      <c r="W509" s="385"/>
      <c r="X509" s="385"/>
      <c r="Y509" s="385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95">
        <v>4640242181011</v>
      </c>
      <c r="E510" s="389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545" t="s">
        <v>700</v>
      </c>
      <c r="P510" s="388"/>
      <c r="Q510" s="388"/>
      <c r="R510" s="388"/>
      <c r="S510" s="389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95">
        <v>4640242180045</v>
      </c>
      <c r="E511" s="389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427" t="s">
        <v>703</v>
      </c>
      <c r="P511" s="388"/>
      <c r="Q511" s="388"/>
      <c r="R511" s="388"/>
      <c r="S511" s="389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95">
        <v>4640242180441</v>
      </c>
      <c r="E512" s="389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552" t="s">
        <v>706</v>
      </c>
      <c r="P512" s="388"/>
      <c r="Q512" s="388"/>
      <c r="R512" s="388"/>
      <c r="S512" s="389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95">
        <v>4640242180601</v>
      </c>
      <c r="E513" s="389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8" t="s">
        <v>709</v>
      </c>
      <c r="P513" s="388"/>
      <c r="Q513" s="388"/>
      <c r="R513" s="388"/>
      <c r="S513" s="389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95">
        <v>4640242180564</v>
      </c>
      <c r="E514" s="389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90" t="s">
        <v>712</v>
      </c>
      <c r="P514" s="388"/>
      <c r="Q514" s="388"/>
      <c r="R514" s="388"/>
      <c r="S514" s="389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95">
        <v>4640242180922</v>
      </c>
      <c r="E515" s="389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05" t="s">
        <v>715</v>
      </c>
      <c r="P515" s="388"/>
      <c r="Q515" s="388"/>
      <c r="R515" s="388"/>
      <c r="S515" s="389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95">
        <v>4640242181189</v>
      </c>
      <c r="E516" s="389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05" t="s">
        <v>718</v>
      </c>
      <c r="P516" s="388"/>
      <c r="Q516" s="388"/>
      <c r="R516" s="388"/>
      <c r="S516" s="389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95">
        <v>4640242180038</v>
      </c>
      <c r="E517" s="389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61" t="s">
        <v>721</v>
      </c>
      <c r="P517" s="388"/>
      <c r="Q517" s="388"/>
      <c r="R517" s="388"/>
      <c r="S517" s="389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95">
        <v>4640242181172</v>
      </c>
      <c r="E518" s="389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751" t="s">
        <v>724</v>
      </c>
      <c r="P518" s="388"/>
      <c r="Q518" s="388"/>
      <c r="R518" s="388"/>
      <c r="S518" s="389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3"/>
      <c r="B519" s="385"/>
      <c r="C519" s="385"/>
      <c r="D519" s="385"/>
      <c r="E519" s="385"/>
      <c r="F519" s="385"/>
      <c r="G519" s="385"/>
      <c r="H519" s="385"/>
      <c r="I519" s="385"/>
      <c r="J519" s="385"/>
      <c r="K519" s="385"/>
      <c r="L519" s="385"/>
      <c r="M519" s="385"/>
      <c r="N519" s="394"/>
      <c r="O519" s="396" t="s">
        <v>70</v>
      </c>
      <c r="P519" s="397"/>
      <c r="Q519" s="397"/>
      <c r="R519" s="397"/>
      <c r="S519" s="397"/>
      <c r="T519" s="397"/>
      <c r="U519" s="398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5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4"/>
      <c r="O520" s="396" t="s">
        <v>70</v>
      </c>
      <c r="P520" s="397"/>
      <c r="Q520" s="397"/>
      <c r="R520" s="397"/>
      <c r="S520" s="397"/>
      <c r="T520" s="397"/>
      <c r="U520" s="398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90" t="s">
        <v>105</v>
      </c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85"/>
      <c r="O521" s="385"/>
      <c r="P521" s="385"/>
      <c r="Q521" s="385"/>
      <c r="R521" s="385"/>
      <c r="S521" s="385"/>
      <c r="T521" s="385"/>
      <c r="U521" s="385"/>
      <c r="V521" s="385"/>
      <c r="W521" s="385"/>
      <c r="X521" s="385"/>
      <c r="Y521" s="385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95">
        <v>4640242180526</v>
      </c>
      <c r="E522" s="389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04" t="s">
        <v>727</v>
      </c>
      <c r="P522" s="388"/>
      <c r="Q522" s="388"/>
      <c r="R522" s="388"/>
      <c r="S522" s="389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95">
        <v>4640242180519</v>
      </c>
      <c r="E523" s="389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671" t="s">
        <v>730</v>
      </c>
      <c r="P523" s="388"/>
      <c r="Q523" s="388"/>
      <c r="R523" s="388"/>
      <c r="S523" s="389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95">
        <v>4640242180090</v>
      </c>
      <c r="E524" s="389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6" t="s">
        <v>733</v>
      </c>
      <c r="P524" s="388"/>
      <c r="Q524" s="388"/>
      <c r="R524" s="388"/>
      <c r="S524" s="389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95">
        <v>4640242180090</v>
      </c>
      <c r="E525" s="389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492" t="s">
        <v>736</v>
      </c>
      <c r="P525" s="388"/>
      <c r="Q525" s="388"/>
      <c r="R525" s="388"/>
      <c r="S525" s="389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95">
        <v>4640242181363</v>
      </c>
      <c r="E526" s="389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735" t="s">
        <v>739</v>
      </c>
      <c r="P526" s="388"/>
      <c r="Q526" s="388"/>
      <c r="R526" s="388"/>
      <c r="S526" s="389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3"/>
      <c r="B527" s="385"/>
      <c r="C527" s="385"/>
      <c r="D527" s="385"/>
      <c r="E527" s="385"/>
      <c r="F527" s="385"/>
      <c r="G527" s="385"/>
      <c r="H527" s="385"/>
      <c r="I527" s="385"/>
      <c r="J527" s="385"/>
      <c r="K527" s="385"/>
      <c r="L527" s="385"/>
      <c r="M527" s="385"/>
      <c r="N527" s="394"/>
      <c r="O527" s="396" t="s">
        <v>70</v>
      </c>
      <c r="P527" s="397"/>
      <c r="Q527" s="397"/>
      <c r="R527" s="397"/>
      <c r="S527" s="397"/>
      <c r="T527" s="397"/>
      <c r="U527" s="398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5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4"/>
      <c r="O528" s="396" t="s">
        <v>70</v>
      </c>
      <c r="P528" s="397"/>
      <c r="Q528" s="397"/>
      <c r="R528" s="397"/>
      <c r="S528" s="397"/>
      <c r="T528" s="397"/>
      <c r="U528" s="398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90" t="s">
        <v>61</v>
      </c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5"/>
      <c r="P529" s="385"/>
      <c r="Q529" s="385"/>
      <c r="R529" s="385"/>
      <c r="S529" s="385"/>
      <c r="T529" s="385"/>
      <c r="U529" s="385"/>
      <c r="V529" s="385"/>
      <c r="W529" s="385"/>
      <c r="X529" s="385"/>
      <c r="Y529" s="385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95">
        <v>4640242180816</v>
      </c>
      <c r="E530" s="389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27" t="s">
        <v>742</v>
      </c>
      <c r="P530" s="388"/>
      <c r="Q530" s="388"/>
      <c r="R530" s="388"/>
      <c r="S530" s="389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5">
        <v>4640242180595</v>
      </c>
      <c r="E531" s="389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490" t="s">
        <v>745</v>
      </c>
      <c r="P531" s="388"/>
      <c r="Q531" s="388"/>
      <c r="R531" s="388"/>
      <c r="S531" s="389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95">
        <v>4640242180076</v>
      </c>
      <c r="E532" s="389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3" t="s">
        <v>748</v>
      </c>
      <c r="P532" s="388"/>
      <c r="Q532" s="388"/>
      <c r="R532" s="388"/>
      <c r="S532" s="389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95">
        <v>4640242180489</v>
      </c>
      <c r="E533" s="389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498" t="s">
        <v>751</v>
      </c>
      <c r="P533" s="388"/>
      <c r="Q533" s="388"/>
      <c r="R533" s="388"/>
      <c r="S533" s="389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3"/>
      <c r="B534" s="385"/>
      <c r="C534" s="385"/>
      <c r="D534" s="385"/>
      <c r="E534" s="385"/>
      <c r="F534" s="385"/>
      <c r="G534" s="385"/>
      <c r="H534" s="385"/>
      <c r="I534" s="385"/>
      <c r="J534" s="385"/>
      <c r="K534" s="385"/>
      <c r="L534" s="385"/>
      <c r="M534" s="385"/>
      <c r="N534" s="394"/>
      <c r="O534" s="396" t="s">
        <v>70</v>
      </c>
      <c r="P534" s="397"/>
      <c r="Q534" s="397"/>
      <c r="R534" s="397"/>
      <c r="S534" s="397"/>
      <c r="T534" s="397"/>
      <c r="U534" s="398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4"/>
      <c r="O535" s="396" t="s">
        <v>70</v>
      </c>
      <c r="P535" s="397"/>
      <c r="Q535" s="397"/>
      <c r="R535" s="397"/>
      <c r="S535" s="397"/>
      <c r="T535" s="397"/>
      <c r="U535" s="398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90" t="s">
        <v>72</v>
      </c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85"/>
      <c r="O536" s="385"/>
      <c r="P536" s="385"/>
      <c r="Q536" s="385"/>
      <c r="R536" s="385"/>
      <c r="S536" s="385"/>
      <c r="T536" s="385"/>
      <c r="U536" s="385"/>
      <c r="V536" s="385"/>
      <c r="W536" s="385"/>
      <c r="X536" s="385"/>
      <c r="Y536" s="385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5">
        <v>4640242180533</v>
      </c>
      <c r="E537" s="389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514" t="s">
        <v>754</v>
      </c>
      <c r="P537" s="388"/>
      <c r="Q537" s="388"/>
      <c r="R537" s="388"/>
      <c r="S537" s="389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95">
        <v>4640242180106</v>
      </c>
      <c r="E538" s="389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622" t="s">
        <v>757</v>
      </c>
      <c r="P538" s="388"/>
      <c r="Q538" s="388"/>
      <c r="R538" s="388"/>
      <c r="S538" s="389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95">
        <v>4640242180540</v>
      </c>
      <c r="E539" s="389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682" t="s">
        <v>760</v>
      </c>
      <c r="P539" s="388"/>
      <c r="Q539" s="388"/>
      <c r="R539" s="388"/>
      <c r="S539" s="389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3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394"/>
      <c r="O540" s="396" t="s">
        <v>70</v>
      </c>
      <c r="P540" s="397"/>
      <c r="Q540" s="397"/>
      <c r="R540" s="397"/>
      <c r="S540" s="397"/>
      <c r="T540" s="397"/>
      <c r="U540" s="398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394"/>
      <c r="O541" s="396" t="s">
        <v>70</v>
      </c>
      <c r="P541" s="397"/>
      <c r="Q541" s="397"/>
      <c r="R541" s="397"/>
      <c r="S541" s="397"/>
      <c r="T541" s="397"/>
      <c r="U541" s="398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90" t="s">
        <v>213</v>
      </c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385"/>
      <c r="O542" s="385"/>
      <c r="P542" s="385"/>
      <c r="Q542" s="385"/>
      <c r="R542" s="385"/>
      <c r="S542" s="385"/>
      <c r="T542" s="385"/>
      <c r="U542" s="385"/>
      <c r="V542" s="385"/>
      <c r="W542" s="385"/>
      <c r="X542" s="385"/>
      <c r="Y542" s="385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95">
        <v>4640242180120</v>
      </c>
      <c r="E543" s="389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642" t="s">
        <v>763</v>
      </c>
      <c r="P543" s="388"/>
      <c r="Q543" s="388"/>
      <c r="R543" s="388"/>
      <c r="S543" s="389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95">
        <v>4640242180120</v>
      </c>
      <c r="E544" s="389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5" t="s">
        <v>765</v>
      </c>
      <c r="P544" s="388"/>
      <c r="Q544" s="388"/>
      <c r="R544" s="388"/>
      <c r="S544" s="389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95">
        <v>4640242180137</v>
      </c>
      <c r="E545" s="389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1" t="s">
        <v>768</v>
      </c>
      <c r="P545" s="388"/>
      <c r="Q545" s="388"/>
      <c r="R545" s="388"/>
      <c r="S545" s="389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95">
        <v>4640242180137</v>
      </c>
      <c r="E546" s="389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81" t="s">
        <v>770</v>
      </c>
      <c r="P546" s="388"/>
      <c r="Q546" s="388"/>
      <c r="R546" s="388"/>
      <c r="S546" s="389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3"/>
      <c r="B547" s="385"/>
      <c r="C547" s="385"/>
      <c r="D547" s="385"/>
      <c r="E547" s="385"/>
      <c r="F547" s="385"/>
      <c r="G547" s="385"/>
      <c r="H547" s="385"/>
      <c r="I547" s="385"/>
      <c r="J547" s="385"/>
      <c r="K547" s="385"/>
      <c r="L547" s="385"/>
      <c r="M547" s="385"/>
      <c r="N547" s="394"/>
      <c r="O547" s="396" t="s">
        <v>70</v>
      </c>
      <c r="P547" s="397"/>
      <c r="Q547" s="397"/>
      <c r="R547" s="397"/>
      <c r="S547" s="397"/>
      <c r="T547" s="397"/>
      <c r="U547" s="398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5"/>
      <c r="B548" s="385"/>
      <c r="C548" s="385"/>
      <c r="D548" s="385"/>
      <c r="E548" s="385"/>
      <c r="F548" s="385"/>
      <c r="G548" s="385"/>
      <c r="H548" s="385"/>
      <c r="I548" s="385"/>
      <c r="J548" s="385"/>
      <c r="K548" s="385"/>
      <c r="L548" s="385"/>
      <c r="M548" s="385"/>
      <c r="N548" s="394"/>
      <c r="O548" s="396" t="s">
        <v>70</v>
      </c>
      <c r="P548" s="397"/>
      <c r="Q548" s="397"/>
      <c r="R548" s="397"/>
      <c r="S548" s="397"/>
      <c r="T548" s="397"/>
      <c r="U548" s="398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662"/>
      <c r="B549" s="385"/>
      <c r="C549" s="385"/>
      <c r="D549" s="385"/>
      <c r="E549" s="385"/>
      <c r="F549" s="385"/>
      <c r="G549" s="385"/>
      <c r="H549" s="385"/>
      <c r="I549" s="385"/>
      <c r="J549" s="385"/>
      <c r="K549" s="385"/>
      <c r="L549" s="385"/>
      <c r="M549" s="385"/>
      <c r="N549" s="578"/>
      <c r="O549" s="402" t="s">
        <v>771</v>
      </c>
      <c r="P549" s="403"/>
      <c r="Q549" s="403"/>
      <c r="R549" s="403"/>
      <c r="S549" s="403"/>
      <c r="T549" s="403"/>
      <c r="U549" s="40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17536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17692.84</v>
      </c>
      <c r="Y549" s="37"/>
      <c r="Z549" s="383"/>
      <c r="AA549" s="383"/>
    </row>
    <row r="550" spans="1:67" x14ac:dyDescent="0.2">
      <c r="A550" s="385"/>
      <c r="B550" s="385"/>
      <c r="C550" s="385"/>
      <c r="D550" s="385"/>
      <c r="E550" s="385"/>
      <c r="F550" s="385"/>
      <c r="G550" s="385"/>
      <c r="H550" s="385"/>
      <c r="I550" s="385"/>
      <c r="J550" s="385"/>
      <c r="K550" s="385"/>
      <c r="L550" s="385"/>
      <c r="M550" s="385"/>
      <c r="N550" s="578"/>
      <c r="O550" s="402" t="s">
        <v>772</v>
      </c>
      <c r="P550" s="403"/>
      <c r="Q550" s="403"/>
      <c r="R550" s="403"/>
      <c r="S550" s="403"/>
      <c r="T550" s="403"/>
      <c r="U550" s="404"/>
      <c r="V550" s="37" t="s">
        <v>66</v>
      </c>
      <c r="W550" s="382">
        <f>IFERROR(SUM(BL22:BL546),"0")</f>
        <v>18695.341640298426</v>
      </c>
      <c r="X550" s="382">
        <f>IFERROR(SUM(BM22:BM546),"0")</f>
        <v>18861.956000000002</v>
      </c>
      <c r="Y550" s="37"/>
      <c r="Z550" s="383"/>
      <c r="AA550" s="383"/>
    </row>
    <row r="551" spans="1:67" x14ac:dyDescent="0.2">
      <c r="A551" s="385"/>
      <c r="B551" s="385"/>
      <c r="C551" s="385"/>
      <c r="D551" s="385"/>
      <c r="E551" s="385"/>
      <c r="F551" s="385"/>
      <c r="G551" s="385"/>
      <c r="H551" s="385"/>
      <c r="I551" s="385"/>
      <c r="J551" s="385"/>
      <c r="K551" s="385"/>
      <c r="L551" s="385"/>
      <c r="M551" s="385"/>
      <c r="N551" s="578"/>
      <c r="O551" s="402" t="s">
        <v>773</v>
      </c>
      <c r="P551" s="403"/>
      <c r="Q551" s="403"/>
      <c r="R551" s="403"/>
      <c r="S551" s="403"/>
      <c r="T551" s="403"/>
      <c r="U551" s="404"/>
      <c r="V551" s="37" t="s">
        <v>774</v>
      </c>
      <c r="W551" s="38">
        <f>ROUNDUP(SUM(BN22:BN546),0)</f>
        <v>36</v>
      </c>
      <c r="X551" s="38">
        <f>ROUNDUP(SUM(BO22:BO546),0)</f>
        <v>36</v>
      </c>
      <c r="Y551" s="37"/>
      <c r="Z551" s="383"/>
      <c r="AA551" s="383"/>
    </row>
    <row r="552" spans="1:67" x14ac:dyDescent="0.2">
      <c r="A552" s="385"/>
      <c r="B552" s="385"/>
      <c r="C552" s="385"/>
      <c r="D552" s="385"/>
      <c r="E552" s="385"/>
      <c r="F552" s="385"/>
      <c r="G552" s="385"/>
      <c r="H552" s="385"/>
      <c r="I552" s="385"/>
      <c r="J552" s="385"/>
      <c r="K552" s="385"/>
      <c r="L552" s="385"/>
      <c r="M552" s="385"/>
      <c r="N552" s="578"/>
      <c r="O552" s="402" t="s">
        <v>775</v>
      </c>
      <c r="P552" s="403"/>
      <c r="Q552" s="403"/>
      <c r="R552" s="403"/>
      <c r="S552" s="403"/>
      <c r="T552" s="403"/>
      <c r="U552" s="404"/>
      <c r="V552" s="37" t="s">
        <v>66</v>
      </c>
      <c r="W552" s="382">
        <f>GrossWeightTotal+PalletQtyTotal*25</f>
        <v>19595.341640298426</v>
      </c>
      <c r="X552" s="382">
        <f>GrossWeightTotalR+PalletQtyTotalR*25</f>
        <v>19761.956000000002</v>
      </c>
      <c r="Y552" s="37"/>
      <c r="Z552" s="383"/>
      <c r="AA552" s="383"/>
    </row>
    <row r="553" spans="1:67" x14ac:dyDescent="0.2">
      <c r="A553" s="385"/>
      <c r="B553" s="385"/>
      <c r="C553" s="385"/>
      <c r="D553" s="385"/>
      <c r="E553" s="385"/>
      <c r="F553" s="385"/>
      <c r="G553" s="385"/>
      <c r="H553" s="385"/>
      <c r="I553" s="385"/>
      <c r="J553" s="385"/>
      <c r="K553" s="385"/>
      <c r="L553" s="385"/>
      <c r="M553" s="385"/>
      <c r="N553" s="578"/>
      <c r="O553" s="402" t="s">
        <v>776</v>
      </c>
      <c r="P553" s="403"/>
      <c r="Q553" s="403"/>
      <c r="R553" s="403"/>
      <c r="S553" s="403"/>
      <c r="T553" s="403"/>
      <c r="U553" s="40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3751.8962464716342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3780</v>
      </c>
      <c r="Y553" s="37"/>
      <c r="Z553" s="383"/>
      <c r="AA553" s="383"/>
    </row>
    <row r="554" spans="1:67" ht="14.25" customHeight="1" x14ac:dyDescent="0.2">
      <c r="A554" s="385"/>
      <c r="B554" s="385"/>
      <c r="C554" s="385"/>
      <c r="D554" s="385"/>
      <c r="E554" s="385"/>
      <c r="F554" s="385"/>
      <c r="G554" s="385"/>
      <c r="H554" s="385"/>
      <c r="I554" s="385"/>
      <c r="J554" s="385"/>
      <c r="K554" s="385"/>
      <c r="L554" s="385"/>
      <c r="M554" s="385"/>
      <c r="N554" s="578"/>
      <c r="O554" s="402" t="s">
        <v>777</v>
      </c>
      <c r="P554" s="403"/>
      <c r="Q554" s="403"/>
      <c r="R554" s="403"/>
      <c r="S554" s="403"/>
      <c r="T554" s="403"/>
      <c r="U554" s="40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41.931610000000006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608"/>
      <c r="E556" s="608"/>
      <c r="F556" s="418"/>
      <c r="G556" s="399" t="s">
        <v>233</v>
      </c>
      <c r="H556" s="608"/>
      <c r="I556" s="608"/>
      <c r="J556" s="608"/>
      <c r="K556" s="608"/>
      <c r="L556" s="608"/>
      <c r="M556" s="608"/>
      <c r="N556" s="608"/>
      <c r="O556" s="608"/>
      <c r="P556" s="418"/>
      <c r="Q556" s="399" t="s">
        <v>484</v>
      </c>
      <c r="R556" s="418"/>
      <c r="S556" s="399" t="s">
        <v>541</v>
      </c>
      <c r="T556" s="608"/>
      <c r="U556" s="608"/>
      <c r="V556" s="418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83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584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534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3691.1</v>
      </c>
      <c r="F559" s="46">
        <f>IFERROR(X133*1,"0")+IFERROR(X134*1,"0")+IFERROR(X135*1,"0")+IFERROR(X136*1,"0")+IFERROR(X137*1,"0")</f>
        <v>820.2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852.59999999999991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4449.8999999999996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38.799999999999997</v>
      </c>
      <c r="K559" s="46">
        <f>IFERROR(X231*1,"0")+IFERROR(X232*1,"0")+IFERROR(X233*1,"0")+IFERROR(X234*1,"0")+IFERROR(X235*1,"0")+IFERROR(X236*1,"0")+IFERROR(X237*1,"0")+IFERROR(X238*1,"0")</f>
        <v>40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544.80000000000007</v>
      </c>
      <c r="O559" s="46">
        <f>IFERROR(X299*1,"0")+IFERROR(X303*1,"0")</f>
        <v>0</v>
      </c>
      <c r="P559" s="46">
        <f>IFERROR(X308*1,"0")+IFERROR(X312*1,"0")+IFERROR(X313*1,"0")+IFERROR(X314*1,"0")+IFERROR(X318*1,"0")</f>
        <v>174.89999999999998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1993.2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522.6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123.9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79.8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3827.04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O29:S29"/>
    <mergeCell ref="O436:S436"/>
    <mergeCell ref="O28:S28"/>
    <mergeCell ref="D174:E174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2024-07-25T08:56:54Z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