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D26626B-9508-4A3B-AAF8-801B295D00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N288" i="1"/>
  <c r="BL288" i="1"/>
  <c r="Y288" i="1"/>
  <c r="X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Y290" i="1" s="1"/>
  <c r="X274" i="1"/>
  <c r="X272" i="1"/>
  <c r="W272" i="1"/>
  <c r="Y271" i="1"/>
  <c r="W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O268" i="1"/>
  <c r="BN267" i="1"/>
  <c r="BL267" i="1"/>
  <c r="Y267" i="1"/>
  <c r="X267" i="1"/>
  <c r="W265" i="1"/>
  <c r="X264" i="1"/>
  <c r="W264" i="1"/>
  <c r="BO263" i="1"/>
  <c r="BN263" i="1"/>
  <c r="BM263" i="1"/>
  <c r="BL263" i="1"/>
  <c r="Y263" i="1"/>
  <c r="X263" i="1"/>
  <c r="BO262" i="1"/>
  <c r="BN262" i="1"/>
  <c r="BM262" i="1"/>
  <c r="BL262" i="1"/>
  <c r="Y262" i="1"/>
  <c r="Y264" i="1" s="1"/>
  <c r="X262" i="1"/>
  <c r="X265" i="1" s="1"/>
  <c r="W260" i="1"/>
  <c r="Y259" i="1"/>
  <c r="W259" i="1"/>
  <c r="BN258" i="1"/>
  <c r="BL258" i="1"/>
  <c r="Y258" i="1"/>
  <c r="X258" i="1"/>
  <c r="W255" i="1"/>
  <c r="X254" i="1"/>
  <c r="W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BO251" i="1"/>
  <c r="BN251" i="1"/>
  <c r="BM251" i="1"/>
  <c r="BL251" i="1"/>
  <c r="Y251" i="1"/>
  <c r="Y254" i="1" s="1"/>
  <c r="X251" i="1"/>
  <c r="X255" i="1" s="1"/>
  <c r="X249" i="1"/>
  <c r="W249" i="1"/>
  <c r="Y248" i="1"/>
  <c r="W248" i="1"/>
  <c r="BN247" i="1"/>
  <c r="BL247" i="1"/>
  <c r="Y247" i="1"/>
  <c r="X247" i="1"/>
  <c r="BN246" i="1"/>
  <c r="BL246" i="1"/>
  <c r="Y246" i="1"/>
  <c r="X246" i="1"/>
  <c r="BN245" i="1"/>
  <c r="BL245" i="1"/>
  <c r="Y245" i="1"/>
  <c r="X245" i="1"/>
  <c r="W241" i="1"/>
  <c r="X240" i="1"/>
  <c r="W240" i="1"/>
  <c r="BO239" i="1"/>
  <c r="BN239" i="1"/>
  <c r="BM239" i="1"/>
  <c r="BL239" i="1"/>
  <c r="Y239" i="1"/>
  <c r="X239" i="1"/>
  <c r="BO238" i="1"/>
  <c r="BN238" i="1"/>
  <c r="BM238" i="1"/>
  <c r="BL238" i="1"/>
  <c r="Y238" i="1"/>
  <c r="Y240" i="1" s="1"/>
  <c r="X238" i="1"/>
  <c r="X241" i="1" s="1"/>
  <c r="O238" i="1"/>
  <c r="W235" i="1"/>
  <c r="X234" i="1"/>
  <c r="W234" i="1"/>
  <c r="BO233" i="1"/>
  <c r="BN233" i="1"/>
  <c r="BM233" i="1"/>
  <c r="BL233" i="1"/>
  <c r="Y233" i="1"/>
  <c r="Y234" i="1" s="1"/>
  <c r="X233" i="1"/>
  <c r="X235" i="1" s="1"/>
  <c r="W229" i="1"/>
  <c r="W228" i="1"/>
  <c r="BN227" i="1"/>
  <c r="BL227" i="1"/>
  <c r="Y227" i="1"/>
  <c r="X227" i="1"/>
  <c r="O227" i="1"/>
  <c r="BO226" i="1"/>
  <c r="BN226" i="1"/>
  <c r="BM226" i="1"/>
  <c r="BL226" i="1"/>
  <c r="Y226" i="1"/>
  <c r="Y228" i="1" s="1"/>
  <c r="X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M191" i="1"/>
  <c r="BL191" i="1"/>
  <c r="Y191" i="1"/>
  <c r="Y192" i="1" s="1"/>
  <c r="X191" i="1"/>
  <c r="O191" i="1"/>
  <c r="W187" i="1"/>
  <c r="X186" i="1"/>
  <c r="W186" i="1"/>
  <c r="BO185" i="1"/>
  <c r="BN185" i="1"/>
  <c r="BM185" i="1"/>
  <c r="BL185" i="1"/>
  <c r="Y185" i="1"/>
  <c r="Y186" i="1" s="1"/>
  <c r="X185" i="1"/>
  <c r="X187" i="1" s="1"/>
  <c r="O185" i="1"/>
  <c r="W182" i="1"/>
  <c r="X181" i="1"/>
  <c r="W181" i="1"/>
  <c r="BO180" i="1"/>
  <c r="BN180" i="1"/>
  <c r="BM180" i="1"/>
  <c r="BL180" i="1"/>
  <c r="Y180" i="1"/>
  <c r="Y181" i="1" s="1"/>
  <c r="X180" i="1"/>
  <c r="X182" i="1" s="1"/>
  <c r="O180" i="1"/>
  <c r="W177" i="1"/>
  <c r="X176" i="1"/>
  <c r="W176" i="1"/>
  <c r="BO175" i="1"/>
  <c r="BN175" i="1"/>
  <c r="BM175" i="1"/>
  <c r="BL175" i="1"/>
  <c r="Y175" i="1"/>
  <c r="Y176" i="1" s="1"/>
  <c r="X175" i="1"/>
  <c r="X177" i="1" s="1"/>
  <c r="O175" i="1"/>
  <c r="W172" i="1"/>
  <c r="W171" i="1"/>
  <c r="BO170" i="1"/>
  <c r="BN170" i="1"/>
  <c r="BM170" i="1"/>
  <c r="BL170" i="1"/>
  <c r="Y170" i="1"/>
  <c r="X170" i="1"/>
  <c r="O170" i="1"/>
  <c r="BN169" i="1"/>
  <c r="BL169" i="1"/>
  <c r="Y169" i="1"/>
  <c r="Y171" i="1" s="1"/>
  <c r="X169" i="1"/>
  <c r="X172" i="1" s="1"/>
  <c r="O169" i="1"/>
  <c r="W165" i="1"/>
  <c r="W164" i="1"/>
  <c r="BN163" i="1"/>
  <c r="BL163" i="1"/>
  <c r="Y163" i="1"/>
  <c r="X163" i="1"/>
  <c r="BO163" i="1" s="1"/>
  <c r="O163" i="1"/>
  <c r="BO162" i="1"/>
  <c r="BN162" i="1"/>
  <c r="BM162" i="1"/>
  <c r="BL162" i="1"/>
  <c r="Y162" i="1"/>
  <c r="Y164" i="1" s="1"/>
  <c r="X162" i="1"/>
  <c r="X164" i="1" s="1"/>
  <c r="O162" i="1"/>
  <c r="W160" i="1"/>
  <c r="W159" i="1"/>
  <c r="BO158" i="1"/>
  <c r="BN158" i="1"/>
  <c r="BM158" i="1"/>
  <c r="BL158" i="1"/>
  <c r="Y158" i="1"/>
  <c r="X158" i="1"/>
  <c r="BO157" i="1"/>
  <c r="BN157" i="1"/>
  <c r="BM157" i="1"/>
  <c r="BL157" i="1"/>
  <c r="Y157" i="1"/>
  <c r="X157" i="1"/>
  <c r="O157" i="1"/>
  <c r="BN156" i="1"/>
  <c r="BL156" i="1"/>
  <c r="Y156" i="1"/>
  <c r="X156" i="1"/>
  <c r="BO156" i="1" s="1"/>
  <c r="BN155" i="1"/>
  <c r="BL155" i="1"/>
  <c r="Y155" i="1"/>
  <c r="Y159" i="1" s="1"/>
  <c r="X155" i="1"/>
  <c r="X160" i="1" s="1"/>
  <c r="W152" i="1"/>
  <c r="X151" i="1"/>
  <c r="W151" i="1"/>
  <c r="BO150" i="1"/>
  <c r="BN150" i="1"/>
  <c r="BM150" i="1"/>
  <c r="BL150" i="1"/>
  <c r="Y150" i="1"/>
  <c r="Y151" i="1" s="1"/>
  <c r="X150" i="1"/>
  <c r="X152" i="1" s="1"/>
  <c r="O150" i="1"/>
  <c r="W147" i="1"/>
  <c r="X146" i="1"/>
  <c r="W146" i="1"/>
  <c r="BO145" i="1"/>
  <c r="BN145" i="1"/>
  <c r="BM145" i="1"/>
  <c r="BL145" i="1"/>
  <c r="Y145" i="1"/>
  <c r="Y146" i="1" s="1"/>
  <c r="X145" i="1"/>
  <c r="X147" i="1" s="1"/>
  <c r="W141" i="1"/>
  <c r="Y140" i="1"/>
  <c r="W140" i="1"/>
  <c r="BN139" i="1"/>
  <c r="BL139" i="1"/>
  <c r="Y139" i="1"/>
  <c r="X139" i="1"/>
  <c r="X140" i="1" s="1"/>
  <c r="O139" i="1"/>
  <c r="W136" i="1"/>
  <c r="W135" i="1"/>
  <c r="BN134" i="1"/>
  <c r="BL134" i="1"/>
  <c r="Y134" i="1"/>
  <c r="X134" i="1"/>
  <c r="BO134" i="1" s="1"/>
  <c r="BN133" i="1"/>
  <c r="BL133" i="1"/>
  <c r="Y133" i="1"/>
  <c r="X133" i="1"/>
  <c r="BO133" i="1" s="1"/>
  <c r="O133" i="1"/>
  <c r="BO132" i="1"/>
  <c r="BN132" i="1"/>
  <c r="BM132" i="1"/>
  <c r="BL132" i="1"/>
  <c r="Y132" i="1"/>
  <c r="Y135" i="1" s="1"/>
  <c r="X132" i="1"/>
  <c r="X135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Y123" i="1" s="1"/>
  <c r="X120" i="1"/>
  <c r="X124" i="1" s="1"/>
  <c r="O120" i="1"/>
  <c r="W117" i="1"/>
  <c r="W116" i="1"/>
  <c r="BO115" i="1"/>
  <c r="BN115" i="1"/>
  <c r="BM115" i="1"/>
  <c r="BL115" i="1"/>
  <c r="Y115" i="1"/>
  <c r="X115" i="1"/>
  <c r="O115" i="1"/>
  <c r="BN114" i="1"/>
  <c r="BL114" i="1"/>
  <c r="Y114" i="1"/>
  <c r="Y116" i="1" s="1"/>
  <c r="X114" i="1"/>
  <c r="X117" i="1" s="1"/>
  <c r="W111" i="1"/>
  <c r="W110" i="1"/>
  <c r="BO109" i="1"/>
  <c r="BN109" i="1"/>
  <c r="BM109" i="1"/>
  <c r="BL109" i="1"/>
  <c r="Y109" i="1"/>
  <c r="X109" i="1"/>
  <c r="O109" i="1"/>
  <c r="BN108" i="1"/>
  <c r="BL108" i="1"/>
  <c r="Y108" i="1"/>
  <c r="Y110" i="1" s="1"/>
  <c r="X108" i="1"/>
  <c r="X111" i="1" s="1"/>
  <c r="O108" i="1"/>
  <c r="W105" i="1"/>
  <c r="W104" i="1"/>
  <c r="BN103" i="1"/>
  <c r="BL103" i="1"/>
  <c r="Y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Y104" i="1" s="1"/>
  <c r="X100" i="1"/>
  <c r="X104" i="1" s="1"/>
  <c r="O100" i="1"/>
  <c r="W97" i="1"/>
  <c r="W96" i="1"/>
  <c r="BO95" i="1"/>
  <c r="BN95" i="1"/>
  <c r="BM95" i="1"/>
  <c r="BL95" i="1"/>
  <c r="Y95" i="1"/>
  <c r="X95" i="1"/>
  <c r="O95" i="1"/>
  <c r="BN94" i="1"/>
  <c r="BL94" i="1"/>
  <c r="Y94" i="1"/>
  <c r="X94" i="1"/>
  <c r="BO94" i="1" s="1"/>
  <c r="O94" i="1"/>
  <c r="BO93" i="1"/>
  <c r="BN93" i="1"/>
  <c r="BM93" i="1"/>
  <c r="BL93" i="1"/>
  <c r="Y93" i="1"/>
  <c r="Y96" i="1" s="1"/>
  <c r="X93" i="1"/>
  <c r="X97" i="1" s="1"/>
  <c r="O93" i="1"/>
  <c r="W90" i="1"/>
  <c r="W89" i="1"/>
  <c r="BO88" i="1"/>
  <c r="BN88" i="1"/>
  <c r="BM88" i="1"/>
  <c r="BL88" i="1"/>
  <c r="Y88" i="1"/>
  <c r="X88" i="1"/>
  <c r="O88" i="1"/>
  <c r="BN87" i="1"/>
  <c r="BL87" i="1"/>
  <c r="Y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Y89" i="1" s="1"/>
  <c r="X83" i="1"/>
  <c r="X90" i="1" s="1"/>
  <c r="O83" i="1"/>
  <c r="W80" i="1"/>
  <c r="W79" i="1"/>
  <c r="BN78" i="1"/>
  <c r="BL78" i="1"/>
  <c r="Y78" i="1"/>
  <c r="X78" i="1"/>
  <c r="BO78" i="1" s="1"/>
  <c r="O78" i="1"/>
  <c r="BO77" i="1"/>
  <c r="BN77" i="1"/>
  <c r="BM77" i="1"/>
  <c r="BL77" i="1"/>
  <c r="Y77" i="1"/>
  <c r="Y79" i="1" s="1"/>
  <c r="X77" i="1"/>
  <c r="X79" i="1" s="1"/>
  <c r="O77" i="1"/>
  <c r="W74" i="1"/>
  <c r="W73" i="1"/>
  <c r="BO72" i="1"/>
  <c r="BN72" i="1"/>
  <c r="BM72" i="1"/>
  <c r="BL72" i="1"/>
  <c r="Y72" i="1"/>
  <c r="X72" i="1"/>
  <c r="O72" i="1"/>
  <c r="BN71" i="1"/>
  <c r="BL71" i="1"/>
  <c r="Y71" i="1"/>
  <c r="Y73" i="1" s="1"/>
  <c r="X71" i="1"/>
  <c r="X74" i="1" s="1"/>
  <c r="O71" i="1"/>
  <c r="W68" i="1"/>
  <c r="W67" i="1"/>
  <c r="BN66" i="1"/>
  <c r="BL66" i="1"/>
  <c r="Y66" i="1"/>
  <c r="X66" i="1"/>
  <c r="BO66" i="1" s="1"/>
  <c r="O66" i="1"/>
  <c r="BO65" i="1"/>
  <c r="BN65" i="1"/>
  <c r="BM65" i="1"/>
  <c r="BL65" i="1"/>
  <c r="Y65" i="1"/>
  <c r="Y67" i="1" s="1"/>
  <c r="X65" i="1"/>
  <c r="X67" i="1" s="1"/>
  <c r="O65" i="1"/>
  <c r="W62" i="1"/>
  <c r="W61" i="1"/>
  <c r="BO60" i="1"/>
  <c r="BN60" i="1"/>
  <c r="BM60" i="1"/>
  <c r="BL60" i="1"/>
  <c r="Y60" i="1"/>
  <c r="X60" i="1"/>
  <c r="O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Y53" i="1"/>
  <c r="Y61" i="1" s="1"/>
  <c r="X53" i="1"/>
  <c r="X62" i="1" s="1"/>
  <c r="O53" i="1"/>
  <c r="W50" i="1"/>
  <c r="W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BO44" i="1" s="1"/>
  <c r="O44" i="1"/>
  <c r="BO43" i="1"/>
  <c r="BN43" i="1"/>
  <c r="BM43" i="1"/>
  <c r="BL43" i="1"/>
  <c r="Y43" i="1"/>
  <c r="Y49" i="1" s="1"/>
  <c r="X43" i="1"/>
  <c r="X49" i="1" s="1"/>
  <c r="O43" i="1"/>
  <c r="W40" i="1"/>
  <c r="W39" i="1"/>
  <c r="BO38" i="1"/>
  <c r="BN38" i="1"/>
  <c r="BM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Y39" i="1" s="1"/>
  <c r="X36" i="1"/>
  <c r="X40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BO29" i="1" s="1"/>
  <c r="O29" i="1"/>
  <c r="BO28" i="1"/>
  <c r="BN28" i="1"/>
  <c r="BM28" i="1"/>
  <c r="BL28" i="1"/>
  <c r="Y28" i="1"/>
  <c r="Y32" i="1" s="1"/>
  <c r="X28" i="1"/>
  <c r="X32" i="1" s="1"/>
  <c r="O28" i="1"/>
  <c r="W24" i="1"/>
  <c r="W292" i="1" s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J9" i="1"/>
  <c r="F9" i="1"/>
  <c r="A9" i="1"/>
  <c r="A10" i="1" s="1"/>
  <c r="D7" i="1"/>
  <c r="P6" i="1"/>
  <c r="O2" i="1"/>
  <c r="X33" i="1" l="1"/>
  <c r="X292" i="1" s="1"/>
  <c r="X39" i="1"/>
  <c r="X296" i="1" s="1"/>
  <c r="X50" i="1"/>
  <c r="X61" i="1"/>
  <c r="X68" i="1"/>
  <c r="X73" i="1"/>
  <c r="X80" i="1"/>
  <c r="X89" i="1"/>
  <c r="X96" i="1"/>
  <c r="X105" i="1"/>
  <c r="X110" i="1"/>
  <c r="X116" i="1"/>
  <c r="X123" i="1"/>
  <c r="X136" i="1"/>
  <c r="X141" i="1"/>
  <c r="X159" i="1"/>
  <c r="X165" i="1"/>
  <c r="X17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BO227" i="1"/>
  <c r="BM227" i="1"/>
  <c r="X259" i="1"/>
  <c r="BO258" i="1"/>
  <c r="BM258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BO288" i="1"/>
  <c r="BM288" i="1"/>
  <c r="BO289" i="1"/>
  <c r="BM289" i="1"/>
  <c r="H9" i="1"/>
  <c r="W293" i="1"/>
  <c r="W294" i="1"/>
  <c r="W296" i="1"/>
  <c r="BM29" i="1"/>
  <c r="X293" i="1" s="1"/>
  <c r="X295" i="1" s="1"/>
  <c r="BM31" i="1"/>
  <c r="BM36" i="1"/>
  <c r="BO36" i="1"/>
  <c r="X294" i="1" s="1"/>
  <c r="BM37" i="1"/>
  <c r="BM44" i="1"/>
  <c r="BM46" i="1"/>
  <c r="BM48" i="1"/>
  <c r="BM53" i="1"/>
  <c r="BO53" i="1"/>
  <c r="BM55" i="1"/>
  <c r="BM57" i="1"/>
  <c r="BM59" i="1"/>
  <c r="BM66" i="1"/>
  <c r="BM71" i="1"/>
  <c r="BO71" i="1"/>
  <c r="BM78" i="1"/>
  <c r="BM83" i="1"/>
  <c r="BO83" i="1"/>
  <c r="BM85" i="1"/>
  <c r="BM87" i="1"/>
  <c r="BM94" i="1"/>
  <c r="BM101" i="1"/>
  <c r="BM103" i="1"/>
  <c r="BM108" i="1"/>
  <c r="BO108" i="1"/>
  <c r="BM114" i="1"/>
  <c r="BO114" i="1"/>
  <c r="BM121" i="1"/>
  <c r="BM133" i="1"/>
  <c r="BM134" i="1"/>
  <c r="BM139" i="1"/>
  <c r="BO139" i="1"/>
  <c r="BM155" i="1"/>
  <c r="BO155" i="1"/>
  <c r="BM156" i="1"/>
  <c r="BM163" i="1"/>
  <c r="BM169" i="1"/>
  <c r="BO169" i="1"/>
  <c r="X192" i="1"/>
  <c r="BO191" i="1"/>
  <c r="X193" i="1"/>
  <c r="X199" i="1"/>
  <c r="BO196" i="1"/>
  <c r="BM196" i="1"/>
  <c r="BO198" i="1"/>
  <c r="BM198" i="1"/>
  <c r="Y209" i="1"/>
  <c r="Y297" i="1" s="1"/>
  <c r="X217" i="1"/>
  <c r="X218" i="1"/>
  <c r="X222" i="1"/>
  <c r="BO221" i="1"/>
  <c r="BM221" i="1"/>
  <c r="X228" i="1"/>
  <c r="X229" i="1"/>
  <c r="X248" i="1"/>
  <c r="BO245" i="1"/>
  <c r="BM245" i="1"/>
  <c r="BO246" i="1"/>
  <c r="BM246" i="1"/>
  <c r="BO247" i="1"/>
  <c r="BM247" i="1"/>
  <c r="X260" i="1"/>
  <c r="X271" i="1"/>
  <c r="BO267" i="1"/>
  <c r="BM267" i="1"/>
  <c r="BO270" i="1"/>
  <c r="BM270" i="1"/>
  <c r="X290" i="1"/>
  <c r="X291" i="1"/>
  <c r="C305" i="1" l="1"/>
  <c r="B305" i="1"/>
  <c r="W295" i="1"/>
  <c r="A305" i="1"/>
</calcChain>
</file>

<file path=xl/sharedStrings.xml><?xml version="1.0" encoding="utf-8"?>
<sst xmlns="http://schemas.openxmlformats.org/spreadsheetml/2006/main" count="1101" uniqueCount="414">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</sst>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5"/>
  <sheetViews>
    <sheetView showGridLines="0" tabSelected="1" topLeftCell="A27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73" t="s">
        <v>0</v>
      </c>
      <c r="E1" s="274"/>
      <c r="F1" s="274"/>
      <c r="G1" s="12" t="s">
        <v>1</v>
      </c>
      <c r="H1" s="273" t="s">
        <v>2</v>
      </c>
      <c r="I1" s="274"/>
      <c r="J1" s="274"/>
      <c r="K1" s="274"/>
      <c r="L1" s="274"/>
      <c r="M1" s="274"/>
      <c r="N1" s="274"/>
      <c r="O1" s="274"/>
      <c r="P1" s="274"/>
      <c r="Q1" s="394" t="s">
        <v>3</v>
      </c>
      <c r="R1" s="274"/>
      <c r="S1" s="27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2"/>
      <c r="Q2" s="202"/>
      <c r="R2" s="202"/>
      <c r="S2" s="202"/>
      <c r="T2" s="202"/>
      <c r="U2" s="202"/>
      <c r="V2" s="202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2"/>
      <c r="P3" s="202"/>
      <c r="Q3" s="202"/>
      <c r="R3" s="202"/>
      <c r="S3" s="202"/>
      <c r="T3" s="202"/>
      <c r="U3" s="202"/>
      <c r="V3" s="202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285" t="s">
        <v>8</v>
      </c>
      <c r="B5" s="240"/>
      <c r="C5" s="241"/>
      <c r="D5" s="222"/>
      <c r="E5" s="224"/>
      <c r="F5" s="377" t="s">
        <v>9</v>
      </c>
      <c r="G5" s="241"/>
      <c r="H5" s="222"/>
      <c r="I5" s="223"/>
      <c r="J5" s="223"/>
      <c r="K5" s="223"/>
      <c r="L5" s="224"/>
      <c r="M5" s="61"/>
      <c r="O5" s="24" t="s">
        <v>10</v>
      </c>
      <c r="P5" s="393">
        <v>45502</v>
      </c>
      <c r="Q5" s="293"/>
      <c r="S5" s="327" t="s">
        <v>11</v>
      </c>
      <c r="T5" s="232"/>
      <c r="U5" s="328" t="s">
        <v>12</v>
      </c>
      <c r="V5" s="293"/>
      <c r="AA5" s="51"/>
      <c r="AB5" s="51"/>
      <c r="AC5" s="51"/>
    </row>
    <row r="6" spans="1:30" s="185" customFormat="1" ht="24" customHeight="1" x14ac:dyDescent="0.2">
      <c r="A6" s="285" t="s">
        <v>13</v>
      </c>
      <c r="B6" s="240"/>
      <c r="C6" s="241"/>
      <c r="D6" s="364" t="s">
        <v>14</v>
      </c>
      <c r="E6" s="365"/>
      <c r="F6" s="365"/>
      <c r="G6" s="365"/>
      <c r="H6" s="365"/>
      <c r="I6" s="365"/>
      <c r="J6" s="365"/>
      <c r="K6" s="365"/>
      <c r="L6" s="293"/>
      <c r="M6" s="62"/>
      <c r="O6" s="24" t="s">
        <v>15</v>
      </c>
      <c r="P6" s="209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1" t="s">
        <v>16</v>
      </c>
      <c r="T6" s="232"/>
      <c r="U6" s="357" t="s">
        <v>17</v>
      </c>
      <c r="V6" s="236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04"/>
      <c r="M7" s="63"/>
      <c r="O7" s="24"/>
      <c r="P7" s="42"/>
      <c r="Q7" s="42"/>
      <c r="S7" s="202"/>
      <c r="T7" s="232"/>
      <c r="U7" s="358"/>
      <c r="V7" s="359"/>
      <c r="AA7" s="51"/>
      <c r="AB7" s="51"/>
      <c r="AC7" s="51"/>
    </row>
    <row r="8" spans="1:30" s="185" customFormat="1" ht="25.5" customHeight="1" x14ac:dyDescent="0.2">
      <c r="A8" s="396" t="s">
        <v>18</v>
      </c>
      <c r="B8" s="213"/>
      <c r="C8" s="214"/>
      <c r="D8" s="268" t="s">
        <v>19</v>
      </c>
      <c r="E8" s="269"/>
      <c r="F8" s="269"/>
      <c r="G8" s="269"/>
      <c r="H8" s="269"/>
      <c r="I8" s="269"/>
      <c r="J8" s="269"/>
      <c r="K8" s="269"/>
      <c r="L8" s="270"/>
      <c r="M8" s="64"/>
      <c r="O8" s="24" t="s">
        <v>20</v>
      </c>
      <c r="P8" s="303">
        <v>0.41666666666666669</v>
      </c>
      <c r="Q8" s="304"/>
      <c r="S8" s="202"/>
      <c r="T8" s="232"/>
      <c r="U8" s="358"/>
      <c r="V8" s="359"/>
      <c r="AA8" s="51"/>
      <c r="AB8" s="51"/>
      <c r="AC8" s="51"/>
    </row>
    <row r="9" spans="1:30" s="185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2"/>
      <c r="C9" s="202"/>
      <c r="D9" s="295"/>
      <c r="E9" s="205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183"/>
      <c r="O9" s="26" t="s">
        <v>21</v>
      </c>
      <c r="P9" s="289"/>
      <c r="Q9" s="290"/>
      <c r="S9" s="202"/>
      <c r="T9" s="232"/>
      <c r="U9" s="360"/>
      <c r="V9" s="361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2"/>
      <c r="C10" s="202"/>
      <c r="D10" s="295"/>
      <c r="E10" s="205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2"/>
      <c r="H10" s="351" t="str">
        <f>IFERROR(VLOOKUP($D$10,Proxy,2,FALSE),"")</f>
        <v/>
      </c>
      <c r="I10" s="202"/>
      <c r="J10" s="202"/>
      <c r="K10" s="202"/>
      <c r="L10" s="202"/>
      <c r="M10" s="184"/>
      <c r="O10" s="26" t="s">
        <v>22</v>
      </c>
      <c r="P10" s="332"/>
      <c r="Q10" s="333"/>
      <c r="T10" s="24" t="s">
        <v>23</v>
      </c>
      <c r="U10" s="235" t="s">
        <v>24</v>
      </c>
      <c r="V10" s="236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292"/>
      <c r="Q11" s="293"/>
      <c r="T11" s="24" t="s">
        <v>27</v>
      </c>
      <c r="U11" s="325" t="s">
        <v>28</v>
      </c>
      <c r="V11" s="290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374" t="s">
        <v>29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1"/>
      <c r="M12" s="65"/>
      <c r="O12" s="24" t="s">
        <v>30</v>
      </c>
      <c r="P12" s="303"/>
      <c r="Q12" s="304"/>
      <c r="R12" s="23"/>
      <c r="T12" s="24"/>
      <c r="U12" s="274"/>
      <c r="V12" s="202"/>
      <c r="AA12" s="51"/>
      <c r="AB12" s="51"/>
      <c r="AC12" s="51"/>
    </row>
    <row r="13" spans="1:30" s="185" customFormat="1" ht="23.25" customHeight="1" x14ac:dyDescent="0.2">
      <c r="A13" s="374" t="s">
        <v>31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1"/>
      <c r="M13" s="65"/>
      <c r="N13" s="26"/>
      <c r="O13" s="26" t="s">
        <v>32</v>
      </c>
      <c r="P13" s="325"/>
      <c r="Q13" s="290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374" t="s">
        <v>33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1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389" t="s">
        <v>34</v>
      </c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1"/>
      <c r="M15" s="66"/>
      <c r="O15" s="283" t="s">
        <v>35</v>
      </c>
      <c r="P15" s="274"/>
      <c r="Q15" s="274"/>
      <c r="R15" s="274"/>
      <c r="S15" s="27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4"/>
      <c r="P16" s="284"/>
      <c r="Q16" s="284"/>
      <c r="R16" s="284"/>
      <c r="S16" s="28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8" t="s">
        <v>36</v>
      </c>
      <c r="B17" s="228" t="s">
        <v>37</v>
      </c>
      <c r="C17" s="294" t="s">
        <v>38</v>
      </c>
      <c r="D17" s="228" t="s">
        <v>39</v>
      </c>
      <c r="E17" s="248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47"/>
      <c r="Q17" s="247"/>
      <c r="R17" s="247"/>
      <c r="S17" s="248"/>
      <c r="T17" s="388" t="s">
        <v>50</v>
      </c>
      <c r="U17" s="241"/>
      <c r="V17" s="228" t="s">
        <v>51</v>
      </c>
      <c r="W17" s="228" t="s">
        <v>52</v>
      </c>
      <c r="X17" s="401" t="s">
        <v>53</v>
      </c>
      <c r="Y17" s="228" t="s">
        <v>54</v>
      </c>
      <c r="Z17" s="255" t="s">
        <v>55</v>
      </c>
      <c r="AA17" s="255" t="s">
        <v>56</v>
      </c>
      <c r="AB17" s="255" t="s">
        <v>57</v>
      </c>
      <c r="AC17" s="256"/>
      <c r="AD17" s="257"/>
      <c r="AE17" s="266"/>
      <c r="BB17" s="386" t="s">
        <v>58</v>
      </c>
    </row>
    <row r="18" spans="1:67" ht="14.25" customHeight="1" x14ac:dyDescent="0.2">
      <c r="A18" s="229"/>
      <c r="B18" s="229"/>
      <c r="C18" s="229"/>
      <c r="D18" s="249"/>
      <c r="E18" s="251"/>
      <c r="F18" s="229"/>
      <c r="G18" s="229"/>
      <c r="H18" s="229"/>
      <c r="I18" s="229"/>
      <c r="J18" s="229"/>
      <c r="K18" s="229"/>
      <c r="L18" s="229"/>
      <c r="M18" s="229"/>
      <c r="N18" s="229"/>
      <c r="O18" s="249"/>
      <c r="P18" s="250"/>
      <c r="Q18" s="250"/>
      <c r="R18" s="250"/>
      <c r="S18" s="251"/>
      <c r="T18" s="186" t="s">
        <v>59</v>
      </c>
      <c r="U18" s="186" t="s">
        <v>60</v>
      </c>
      <c r="V18" s="229"/>
      <c r="W18" s="229"/>
      <c r="X18" s="402"/>
      <c r="Y18" s="229"/>
      <c r="Z18" s="344"/>
      <c r="AA18" s="344"/>
      <c r="AB18" s="258"/>
      <c r="AC18" s="259"/>
      <c r="AD18" s="260"/>
      <c r="AE18" s="267"/>
      <c r="BB18" s="202"/>
    </row>
    <row r="19" spans="1:67" ht="27.75" customHeight="1" x14ac:dyDescent="0.2">
      <c r="A19" s="286" t="s">
        <v>61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customHeight="1" x14ac:dyDescent="0.25">
      <c r="A20" s="220" t="s">
        <v>61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187"/>
      <c r="AA20" s="187"/>
    </row>
    <row r="21" spans="1:67" ht="14.25" customHeight="1" x14ac:dyDescent="0.25">
      <c r="A21" s="201" t="s">
        <v>62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188"/>
      <c r="AA21" s="188"/>
    </row>
    <row r="22" spans="1:67" ht="27" customHeight="1" x14ac:dyDescent="0.25">
      <c r="A22" s="54" t="s">
        <v>63</v>
      </c>
      <c r="B22" s="54" t="s">
        <v>64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9"/>
      <c r="Q22" s="199"/>
      <c r="R22" s="199"/>
      <c r="S22" s="197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26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27"/>
      <c r="O23" s="212" t="s">
        <v>68</v>
      </c>
      <c r="P23" s="213"/>
      <c r="Q23" s="213"/>
      <c r="R23" s="213"/>
      <c r="S23" s="213"/>
      <c r="T23" s="213"/>
      <c r="U23" s="214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27"/>
      <c r="O24" s="212" t="s">
        <v>68</v>
      </c>
      <c r="P24" s="213"/>
      <c r="Q24" s="213"/>
      <c r="R24" s="213"/>
      <c r="S24" s="213"/>
      <c r="T24" s="213"/>
      <c r="U24" s="214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86" t="s">
        <v>70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customHeight="1" x14ac:dyDescent="0.25">
      <c r="A26" s="220" t="s">
        <v>71</v>
      </c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187"/>
      <c r="AA26" s="187"/>
    </row>
    <row r="27" spans="1:67" ht="14.25" customHeight="1" x14ac:dyDescent="0.25">
      <c r="A27" s="201" t="s">
        <v>72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188"/>
      <c r="AA27" s="188"/>
    </row>
    <row r="28" spans="1:67" ht="27" customHeight="1" x14ac:dyDescent="0.25">
      <c r="A28" s="54" t="s">
        <v>73</v>
      </c>
      <c r="B28" s="54" t="s">
        <v>74</v>
      </c>
      <c r="C28" s="31">
        <v>4301132093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19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9"/>
      <c r="Q28" s="199"/>
      <c r="R28" s="199"/>
      <c r="S28" s="197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1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9"/>
      <c r="Q29" s="199"/>
      <c r="R29" s="199"/>
      <c r="S29" s="197"/>
      <c r="T29" s="34"/>
      <c r="U29" s="34"/>
      <c r="V29" s="35" t="s">
        <v>67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76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79</v>
      </c>
      <c r="B30" s="54" t="s">
        <v>80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0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9"/>
      <c r="Q30" s="199"/>
      <c r="R30" s="199"/>
      <c r="S30" s="197"/>
      <c r="T30" s="34"/>
      <c r="U30" s="34"/>
      <c r="V30" s="35" t="s">
        <v>67</v>
      </c>
      <c r="W30" s="192">
        <v>70</v>
      </c>
      <c r="X30" s="193">
        <f>IFERROR(IF(W30="","",W30),"")</f>
        <v>70</v>
      </c>
      <c r="Y30" s="36">
        <f>IFERROR(IF(W30="","",W30*0.00936),"")</f>
        <v>0.6552</v>
      </c>
      <c r="Z30" s="56"/>
      <c r="AA30" s="57"/>
      <c r="AE30" s="67"/>
      <c r="BB30" s="71" t="s">
        <v>76</v>
      </c>
      <c r="BL30" s="67">
        <f>IFERROR(W30*I30,"0")</f>
        <v>134.52600000000001</v>
      </c>
      <c r="BM30" s="67">
        <f>IFERROR(X30*I30,"0")</f>
        <v>134.52600000000001</v>
      </c>
      <c r="BN30" s="67">
        <f>IFERROR(W30/J30,"0")</f>
        <v>0.55555555555555558</v>
      </c>
      <c r="BO30" s="67">
        <f>IFERROR(X30/J30,"0")</f>
        <v>0.55555555555555558</v>
      </c>
    </row>
    <row r="31" spans="1:67" ht="27" customHeight="1" x14ac:dyDescent="0.25">
      <c r="A31" s="54" t="s">
        <v>81</v>
      </c>
      <c r="B31" s="54" t="s">
        <v>82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1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9"/>
      <c r="Q31" s="199"/>
      <c r="R31" s="199"/>
      <c r="S31" s="197"/>
      <c r="T31" s="34"/>
      <c r="U31" s="34"/>
      <c r="V31" s="35" t="s">
        <v>67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76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26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27"/>
      <c r="O32" s="212" t="s">
        <v>68</v>
      </c>
      <c r="P32" s="213"/>
      <c r="Q32" s="213"/>
      <c r="R32" s="213"/>
      <c r="S32" s="213"/>
      <c r="T32" s="213"/>
      <c r="U32" s="214"/>
      <c r="V32" s="37" t="s">
        <v>67</v>
      </c>
      <c r="W32" s="194">
        <f>IFERROR(SUM(W28:W31),"0")</f>
        <v>84</v>
      </c>
      <c r="X32" s="194">
        <f>IFERROR(SUM(X28:X31),"0")</f>
        <v>84</v>
      </c>
      <c r="Y32" s="194">
        <f>IFERROR(IF(Y28="",0,Y28),"0")+IFERROR(IF(Y29="",0,Y29),"0")+IFERROR(IF(Y30="",0,Y30),"0")+IFERROR(IF(Y31="",0,Y31),"0")</f>
        <v>0.78624000000000005</v>
      </c>
      <c r="Z32" s="195"/>
      <c r="AA32" s="195"/>
    </row>
    <row r="33" spans="1:67" x14ac:dyDescent="0.2">
      <c r="A33" s="202"/>
      <c r="B33" s="202"/>
      <c r="C33" s="202"/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27"/>
      <c r="O33" s="212" t="s">
        <v>68</v>
      </c>
      <c r="P33" s="213"/>
      <c r="Q33" s="213"/>
      <c r="R33" s="213"/>
      <c r="S33" s="213"/>
      <c r="T33" s="213"/>
      <c r="U33" s="214"/>
      <c r="V33" s="37" t="s">
        <v>69</v>
      </c>
      <c r="W33" s="194">
        <f>IFERROR(SUMPRODUCT(W28:W31*H28:H31),"0")</f>
        <v>126</v>
      </c>
      <c r="X33" s="194">
        <f>IFERROR(SUMPRODUCT(X28:X31*H28:H31),"0")</f>
        <v>126</v>
      </c>
      <c r="Y33" s="37"/>
      <c r="Z33" s="195"/>
      <c r="AA33" s="195"/>
    </row>
    <row r="34" spans="1:67" ht="16.5" customHeight="1" x14ac:dyDescent="0.25">
      <c r="A34" s="220" t="s">
        <v>83</v>
      </c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187"/>
      <c r="AA34" s="187"/>
    </row>
    <row r="35" spans="1:67" ht="14.25" customHeight="1" x14ac:dyDescent="0.25">
      <c r="A35" s="201" t="s">
        <v>62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188"/>
      <c r="AA35" s="188"/>
    </row>
    <row r="36" spans="1:67" ht="27" customHeight="1" x14ac:dyDescent="0.25">
      <c r="A36" s="54" t="s">
        <v>84</v>
      </c>
      <c r="B36" s="54" t="s">
        <v>85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9"/>
      <c r="Q36" s="199"/>
      <c r="R36" s="199"/>
      <c r="S36" s="197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86</v>
      </c>
      <c r="B37" s="54" t="s">
        <v>87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06" t="s">
        <v>88</v>
      </c>
      <c r="P37" s="199"/>
      <c r="Q37" s="199"/>
      <c r="R37" s="199"/>
      <c r="S37" s="197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89</v>
      </c>
      <c r="B38" s="54" t="s">
        <v>90</v>
      </c>
      <c r="C38" s="31">
        <v>4301070864</v>
      </c>
      <c r="D38" s="196">
        <v>4607111036292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199"/>
      <c r="Q38" s="199"/>
      <c r="R38" s="199"/>
      <c r="S38" s="197"/>
      <c r="T38" s="34"/>
      <c r="U38" s="34"/>
      <c r="V38" s="35" t="s">
        <v>67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x14ac:dyDescent="0.2">
      <c r="A39" s="226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27"/>
      <c r="O39" s="212" t="s">
        <v>68</v>
      </c>
      <c r="P39" s="213"/>
      <c r="Q39" s="213"/>
      <c r="R39" s="213"/>
      <c r="S39" s="213"/>
      <c r="T39" s="213"/>
      <c r="U39" s="214"/>
      <c r="V39" s="37" t="s">
        <v>67</v>
      </c>
      <c r="W39" s="194">
        <f>IFERROR(SUM(W36:W38),"0")</f>
        <v>0</v>
      </c>
      <c r="X39" s="194">
        <f>IFERROR(SUM(X36:X38),"0")</f>
        <v>0</v>
      </c>
      <c r="Y39" s="194">
        <f>IFERROR(IF(Y36="",0,Y36),"0")+IFERROR(IF(Y37="",0,Y37),"0")+IFERROR(IF(Y38="",0,Y38),"0")</f>
        <v>0</v>
      </c>
      <c r="Z39" s="195"/>
      <c r="AA39" s="195"/>
    </row>
    <row r="40" spans="1:67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27"/>
      <c r="O40" s="212" t="s">
        <v>68</v>
      </c>
      <c r="P40" s="213"/>
      <c r="Q40" s="213"/>
      <c r="R40" s="213"/>
      <c r="S40" s="213"/>
      <c r="T40" s="213"/>
      <c r="U40" s="214"/>
      <c r="V40" s="37" t="s">
        <v>69</v>
      </c>
      <c r="W40" s="194">
        <f>IFERROR(SUMPRODUCT(W36:W38*H36:H38),"0")</f>
        <v>0</v>
      </c>
      <c r="X40" s="194">
        <f>IFERROR(SUMPRODUCT(X36:X38*H36:H38),"0")</f>
        <v>0</v>
      </c>
      <c r="Y40" s="37"/>
      <c r="Z40" s="195"/>
      <c r="AA40" s="195"/>
    </row>
    <row r="41" spans="1:67" ht="16.5" customHeight="1" x14ac:dyDescent="0.25">
      <c r="A41" s="220" t="s">
        <v>91</v>
      </c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187"/>
      <c r="AA41" s="187"/>
    </row>
    <row r="42" spans="1:67" ht="14.25" customHeight="1" x14ac:dyDescent="0.25">
      <c r="A42" s="201" t="s">
        <v>92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188"/>
      <c r="AA42" s="188"/>
    </row>
    <row r="43" spans="1:67" ht="16.5" customHeight="1" x14ac:dyDescent="0.25">
      <c r="A43" s="54" t="s">
        <v>93</v>
      </c>
      <c r="B43" s="54" t="s">
        <v>94</v>
      </c>
      <c r="C43" s="31">
        <v>4301190046</v>
      </c>
      <c r="D43" s="196">
        <v>4607111038951</v>
      </c>
      <c r="E43" s="197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34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199"/>
      <c r="Q43" s="199"/>
      <c r="R43" s="199"/>
      <c r="S43" s="197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customHeight="1" x14ac:dyDescent="0.25">
      <c r="A44" s="54" t="s">
        <v>96</v>
      </c>
      <c r="B44" s="54" t="s">
        <v>97</v>
      </c>
      <c r="C44" s="31">
        <v>4301190010</v>
      </c>
      <c r="D44" s="196">
        <v>4607111037596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2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199"/>
      <c r="Q44" s="199"/>
      <c r="R44" s="199"/>
      <c r="S44" s="197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customHeight="1" x14ac:dyDescent="0.25">
      <c r="A45" s="54" t="s">
        <v>98</v>
      </c>
      <c r="B45" s="54" t="s">
        <v>99</v>
      </c>
      <c r="C45" s="31">
        <v>4301190047</v>
      </c>
      <c r="D45" s="196">
        <v>4607111038579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1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199"/>
      <c r="Q45" s="199"/>
      <c r="R45" s="199"/>
      <c r="S45" s="197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100</v>
      </c>
      <c r="B46" s="54" t="s">
        <v>101</v>
      </c>
      <c r="C46" s="31">
        <v>4301190022</v>
      </c>
      <c r="D46" s="196">
        <v>4607111037053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4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199"/>
      <c r="Q46" s="199"/>
      <c r="R46" s="199"/>
      <c r="S46" s="197"/>
      <c r="T46" s="34"/>
      <c r="U46" s="34"/>
      <c r="V46" s="35" t="s">
        <v>67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102</v>
      </c>
      <c r="B47" s="54" t="s">
        <v>103</v>
      </c>
      <c r="C47" s="31">
        <v>4301190023</v>
      </c>
      <c r="D47" s="196">
        <v>4607111037060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199"/>
      <c r="Q47" s="199"/>
      <c r="R47" s="199"/>
      <c r="S47" s="197"/>
      <c r="T47" s="34"/>
      <c r="U47" s="34"/>
      <c r="V47" s="35" t="s">
        <v>67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104</v>
      </c>
      <c r="B48" s="54" t="s">
        <v>105</v>
      </c>
      <c r="C48" s="31">
        <v>4301190049</v>
      </c>
      <c r="D48" s="196">
        <v>4607111038968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34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199"/>
      <c r="Q48" s="199"/>
      <c r="R48" s="199"/>
      <c r="S48" s="197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x14ac:dyDescent="0.2">
      <c r="A49" s="226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27"/>
      <c r="O49" s="212" t="s">
        <v>68</v>
      </c>
      <c r="P49" s="213"/>
      <c r="Q49" s="213"/>
      <c r="R49" s="213"/>
      <c r="S49" s="213"/>
      <c r="T49" s="213"/>
      <c r="U49" s="214"/>
      <c r="V49" s="37" t="s">
        <v>67</v>
      </c>
      <c r="W49" s="194">
        <f>IFERROR(SUM(W43:W48),"0")</f>
        <v>0</v>
      </c>
      <c r="X49" s="194">
        <f>IFERROR(SUM(X43:X48),"0")</f>
        <v>0</v>
      </c>
      <c r="Y49" s="194">
        <f>IFERROR(IF(Y43="",0,Y43),"0")+IFERROR(IF(Y44="",0,Y44),"0")+IFERROR(IF(Y45="",0,Y45),"0")+IFERROR(IF(Y46="",0,Y46),"0")+IFERROR(IF(Y47="",0,Y47),"0")+IFERROR(IF(Y48="",0,Y48),"0")</f>
        <v>0</v>
      </c>
      <c r="Z49" s="195"/>
      <c r="AA49" s="195"/>
    </row>
    <row r="50" spans="1:67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27"/>
      <c r="O50" s="212" t="s">
        <v>68</v>
      </c>
      <c r="P50" s="213"/>
      <c r="Q50" s="213"/>
      <c r="R50" s="213"/>
      <c r="S50" s="213"/>
      <c r="T50" s="213"/>
      <c r="U50" s="214"/>
      <c r="V50" s="37" t="s">
        <v>69</v>
      </c>
      <c r="W50" s="194">
        <f>IFERROR(SUMPRODUCT(W43:W48*H43:H48),"0")</f>
        <v>0</v>
      </c>
      <c r="X50" s="194">
        <f>IFERROR(SUMPRODUCT(X43:X48*H43:H48),"0")</f>
        <v>0</v>
      </c>
      <c r="Y50" s="37"/>
      <c r="Z50" s="195"/>
      <c r="AA50" s="195"/>
    </row>
    <row r="51" spans="1:67" ht="16.5" customHeight="1" x14ac:dyDescent="0.25">
      <c r="A51" s="220" t="s">
        <v>106</v>
      </c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02"/>
      <c r="V51" s="202"/>
      <c r="W51" s="202"/>
      <c r="X51" s="202"/>
      <c r="Y51" s="202"/>
      <c r="Z51" s="187"/>
      <c r="AA51" s="187"/>
    </row>
    <row r="52" spans="1:67" ht="14.25" customHeight="1" x14ac:dyDescent="0.25">
      <c r="A52" s="201" t="s">
        <v>62</v>
      </c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202"/>
      <c r="Y52" s="202"/>
      <c r="Z52" s="188"/>
      <c r="AA52" s="188"/>
    </row>
    <row r="53" spans="1:67" ht="27" customHeight="1" x14ac:dyDescent="0.25">
      <c r="A53" s="54" t="s">
        <v>107</v>
      </c>
      <c r="B53" s="54" t="s">
        <v>108</v>
      </c>
      <c r="C53" s="31">
        <v>4301071032</v>
      </c>
      <c r="D53" s="196">
        <v>4607111038999</v>
      </c>
      <c r="E53" s="197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6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199"/>
      <c r="Q53" s="199"/>
      <c r="R53" s="199"/>
      <c r="S53" s="197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customHeight="1" x14ac:dyDescent="0.25">
      <c r="A54" s="54" t="s">
        <v>109</v>
      </c>
      <c r="B54" s="54" t="s">
        <v>110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39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9"/>
      <c r="Q54" s="199"/>
      <c r="R54" s="199"/>
      <c r="S54" s="197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customHeight="1" x14ac:dyDescent="0.25">
      <c r="A55" s="54" t="s">
        <v>111</v>
      </c>
      <c r="B55" s="54" t="s">
        <v>112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1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9"/>
      <c r="Q55" s="199"/>
      <c r="R55" s="199"/>
      <c r="S55" s="197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113</v>
      </c>
      <c r="B56" s="54" t="s">
        <v>114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1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9"/>
      <c r="Q56" s="199"/>
      <c r="R56" s="199"/>
      <c r="S56" s="197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115</v>
      </c>
      <c r="B57" s="54" t="s">
        <v>116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9"/>
      <c r="Q57" s="199"/>
      <c r="R57" s="199"/>
      <c r="S57" s="197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117</v>
      </c>
      <c r="B58" s="54" t="s">
        <v>118</v>
      </c>
      <c r="C58" s="31">
        <v>4301071015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72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199"/>
      <c r="Q58" s="199"/>
      <c r="R58" s="199"/>
      <c r="S58" s="197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119</v>
      </c>
      <c r="B59" s="54" t="s">
        <v>120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3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9"/>
      <c r="Q59" s="199"/>
      <c r="R59" s="199"/>
      <c r="S59" s="197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121</v>
      </c>
      <c r="B60" s="54" t="s">
        <v>122</v>
      </c>
      <c r="C60" s="31">
        <v>4301071025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400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199"/>
      <c r="Q60" s="199"/>
      <c r="R60" s="199"/>
      <c r="S60" s="197"/>
      <c r="T60" s="34"/>
      <c r="U60" s="34"/>
      <c r="V60" s="35" t="s">
        <v>67</v>
      </c>
      <c r="W60" s="192">
        <v>72</v>
      </c>
      <c r="X60" s="193">
        <f t="shared" si="6"/>
        <v>72</v>
      </c>
      <c r="Y60" s="36">
        <f t="shared" si="7"/>
        <v>1.1160000000000001</v>
      </c>
      <c r="Z60" s="56"/>
      <c r="AA60" s="57"/>
      <c r="AE60" s="67"/>
      <c r="BB60" s="89" t="s">
        <v>1</v>
      </c>
      <c r="BL60" s="67">
        <f t="shared" si="8"/>
        <v>538.99199999999996</v>
      </c>
      <c r="BM60" s="67">
        <f t="shared" si="9"/>
        <v>538.99199999999996</v>
      </c>
      <c r="BN60" s="67">
        <f t="shared" si="10"/>
        <v>0.8571428571428571</v>
      </c>
      <c r="BO60" s="67">
        <f t="shared" si="11"/>
        <v>0.8571428571428571</v>
      </c>
    </row>
    <row r="61" spans="1:67" x14ac:dyDescent="0.2">
      <c r="A61" s="226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27"/>
      <c r="O61" s="212" t="s">
        <v>68</v>
      </c>
      <c r="P61" s="213"/>
      <c r="Q61" s="213"/>
      <c r="R61" s="213"/>
      <c r="S61" s="213"/>
      <c r="T61" s="213"/>
      <c r="U61" s="214"/>
      <c r="V61" s="37" t="s">
        <v>67</v>
      </c>
      <c r="W61" s="194">
        <f>IFERROR(SUM(W53:W60),"0")</f>
        <v>72</v>
      </c>
      <c r="X61" s="194">
        <f>IFERROR(SUM(X53:X60),"0")</f>
        <v>72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1.1160000000000001</v>
      </c>
      <c r="Z61" s="195"/>
      <c r="AA61" s="195"/>
    </row>
    <row r="62" spans="1:67" x14ac:dyDescent="0.2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27"/>
      <c r="O62" s="212" t="s">
        <v>68</v>
      </c>
      <c r="P62" s="213"/>
      <c r="Q62" s="213"/>
      <c r="R62" s="213"/>
      <c r="S62" s="213"/>
      <c r="T62" s="213"/>
      <c r="U62" s="214"/>
      <c r="V62" s="37" t="s">
        <v>69</v>
      </c>
      <c r="W62" s="194">
        <f>IFERROR(SUMPRODUCT(W53:W60*H53:H60),"0")</f>
        <v>518.4</v>
      </c>
      <c r="X62" s="194">
        <f>IFERROR(SUMPRODUCT(X53:X60*H53:H60),"0")</f>
        <v>518.4</v>
      </c>
      <c r="Y62" s="37"/>
      <c r="Z62" s="195"/>
      <c r="AA62" s="195"/>
    </row>
    <row r="63" spans="1:67" ht="16.5" customHeight="1" x14ac:dyDescent="0.25">
      <c r="A63" s="220" t="s">
        <v>123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187"/>
      <c r="AA63" s="187"/>
    </row>
    <row r="64" spans="1:67" ht="14.25" customHeight="1" x14ac:dyDescent="0.25">
      <c r="A64" s="201" t="s">
        <v>62</v>
      </c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188"/>
      <c r="AA64" s="188"/>
    </row>
    <row r="65" spans="1:67" ht="27" customHeight="1" x14ac:dyDescent="0.25">
      <c r="A65" s="54" t="s">
        <v>124</v>
      </c>
      <c r="B65" s="54" t="s">
        <v>125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2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9"/>
      <c r="Q65" s="199"/>
      <c r="R65" s="199"/>
      <c r="S65" s="197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127</v>
      </c>
      <c r="B66" s="54" t="s">
        <v>128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2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9"/>
      <c r="Q66" s="199"/>
      <c r="R66" s="199"/>
      <c r="S66" s="197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26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27"/>
      <c r="O67" s="212" t="s">
        <v>68</v>
      </c>
      <c r="P67" s="213"/>
      <c r="Q67" s="213"/>
      <c r="R67" s="213"/>
      <c r="S67" s="213"/>
      <c r="T67" s="213"/>
      <c r="U67" s="214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x14ac:dyDescent="0.2">
      <c r="A68" s="202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27"/>
      <c r="O68" s="212" t="s">
        <v>68</v>
      </c>
      <c r="P68" s="213"/>
      <c r="Q68" s="213"/>
      <c r="R68" s="213"/>
      <c r="S68" s="213"/>
      <c r="T68" s="213"/>
      <c r="U68" s="214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customHeight="1" x14ac:dyDescent="0.25">
      <c r="A69" s="220" t="s">
        <v>129</v>
      </c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187"/>
      <c r="AA69" s="187"/>
    </row>
    <row r="70" spans="1:67" ht="14.25" customHeight="1" x14ac:dyDescent="0.25">
      <c r="A70" s="201" t="s">
        <v>130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202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27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9"/>
      <c r="Q71" s="199"/>
      <c r="R71" s="199"/>
      <c r="S71" s="197"/>
      <c r="T71" s="34"/>
      <c r="U71" s="34"/>
      <c r="V71" s="35" t="s">
        <v>67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76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t="27" customHeight="1" x14ac:dyDescent="0.25">
      <c r="A72" s="54" t="s">
        <v>133</v>
      </c>
      <c r="B72" s="54" t="s">
        <v>134</v>
      </c>
      <c r="C72" s="31">
        <v>4301135147</v>
      </c>
      <c r="D72" s="196">
        <v>4607111033659</v>
      </c>
      <c r="E72" s="197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392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199"/>
      <c r="Q72" s="199"/>
      <c r="R72" s="199"/>
      <c r="S72" s="197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26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27"/>
      <c r="O73" s="212" t="s">
        <v>68</v>
      </c>
      <c r="P73" s="213"/>
      <c r="Q73" s="213"/>
      <c r="R73" s="213"/>
      <c r="S73" s="213"/>
      <c r="T73" s="213"/>
      <c r="U73" s="214"/>
      <c r="V73" s="37" t="s">
        <v>67</v>
      </c>
      <c r="W73" s="194">
        <f>IFERROR(SUM(W71:W72),"0")</f>
        <v>0</v>
      </c>
      <c r="X73" s="194">
        <f>IFERROR(SUM(X71:X72),"0")</f>
        <v>0</v>
      </c>
      <c r="Y73" s="194">
        <f>IFERROR(IF(Y71="",0,Y71),"0")+IFERROR(IF(Y72="",0,Y72),"0")</f>
        <v>0</v>
      </c>
      <c r="Z73" s="195"/>
      <c r="AA73" s="195"/>
    </row>
    <row r="74" spans="1:67" x14ac:dyDescent="0.2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27"/>
      <c r="O74" s="212" t="s">
        <v>68</v>
      </c>
      <c r="P74" s="213"/>
      <c r="Q74" s="213"/>
      <c r="R74" s="213"/>
      <c r="S74" s="213"/>
      <c r="T74" s="213"/>
      <c r="U74" s="214"/>
      <c r="V74" s="37" t="s">
        <v>69</v>
      </c>
      <c r="W74" s="194">
        <f>IFERROR(SUMPRODUCT(W71:W72*H71:H72),"0")</f>
        <v>0</v>
      </c>
      <c r="X74" s="194">
        <f>IFERROR(SUMPRODUCT(X71:X72*H71:H72),"0")</f>
        <v>0</v>
      </c>
      <c r="Y74" s="37"/>
      <c r="Z74" s="195"/>
      <c r="AA74" s="195"/>
    </row>
    <row r="75" spans="1:67" ht="16.5" customHeight="1" x14ac:dyDescent="0.25">
      <c r="A75" s="220" t="s">
        <v>135</v>
      </c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202"/>
      <c r="W75" s="202"/>
      <c r="X75" s="202"/>
      <c r="Y75" s="202"/>
      <c r="Z75" s="187"/>
      <c r="AA75" s="187"/>
    </row>
    <row r="76" spans="1:67" ht="14.25" customHeight="1" x14ac:dyDescent="0.25">
      <c r="A76" s="201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202"/>
      <c r="Z76" s="188"/>
      <c r="AA76" s="188"/>
    </row>
    <row r="77" spans="1:67" ht="27" customHeight="1" x14ac:dyDescent="0.25">
      <c r="A77" s="54" t="s">
        <v>137</v>
      </c>
      <c r="B77" s="54" t="s">
        <v>138</v>
      </c>
      <c r="C77" s="31">
        <v>4301131021</v>
      </c>
      <c r="D77" s="196">
        <v>4607111034137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3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199"/>
      <c r="Q77" s="199"/>
      <c r="R77" s="199"/>
      <c r="S77" s="197"/>
      <c r="T77" s="34"/>
      <c r="U77" s="34"/>
      <c r="V77" s="35" t="s">
        <v>67</v>
      </c>
      <c r="W77" s="192">
        <v>42</v>
      </c>
      <c r="X77" s="193">
        <f>IFERROR(IF(W77="","",W77),"")</f>
        <v>42</v>
      </c>
      <c r="Y77" s="36">
        <f>IFERROR(IF(W77="","",W77*0.01788),"")</f>
        <v>0.75095999999999996</v>
      </c>
      <c r="Z77" s="56"/>
      <c r="AA77" s="57"/>
      <c r="AE77" s="67"/>
      <c r="BB77" s="94" t="s">
        <v>76</v>
      </c>
      <c r="BL77" s="67">
        <f>IFERROR(W77*I77,"0")</f>
        <v>180.75120000000001</v>
      </c>
      <c r="BM77" s="67">
        <f>IFERROR(X77*I77,"0")</f>
        <v>180.75120000000001</v>
      </c>
      <c r="BN77" s="67">
        <f>IFERROR(W77/J77,"0")</f>
        <v>0.6</v>
      </c>
      <c r="BO77" s="67">
        <f>IFERROR(X77/J77,"0")</f>
        <v>0.6</v>
      </c>
    </row>
    <row r="78" spans="1:67" ht="27" customHeight="1" x14ac:dyDescent="0.25">
      <c r="A78" s="54" t="s">
        <v>139</v>
      </c>
      <c r="B78" s="54" t="s">
        <v>140</v>
      </c>
      <c r="C78" s="31">
        <v>4301131022</v>
      </c>
      <c r="D78" s="196">
        <v>4607111034120</v>
      </c>
      <c r="E78" s="197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26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199"/>
      <c r="Q78" s="199"/>
      <c r="R78" s="199"/>
      <c r="S78" s="197"/>
      <c r="T78" s="34"/>
      <c r="U78" s="34"/>
      <c r="V78" s="35" t="s">
        <v>67</v>
      </c>
      <c r="W78" s="192">
        <v>28</v>
      </c>
      <c r="X78" s="193">
        <f>IFERROR(IF(W78="","",W78),"")</f>
        <v>28</v>
      </c>
      <c r="Y78" s="36">
        <f>IFERROR(IF(W78="","",W78*0.01788),"")</f>
        <v>0.50063999999999997</v>
      </c>
      <c r="Z78" s="56"/>
      <c r="AA78" s="57"/>
      <c r="AE78" s="67"/>
      <c r="BB78" s="95" t="s">
        <v>76</v>
      </c>
      <c r="BL78" s="67">
        <f>IFERROR(W78*I78,"0")</f>
        <v>120.50080000000001</v>
      </c>
      <c r="BM78" s="67">
        <f>IFERROR(X78*I78,"0")</f>
        <v>120.50080000000001</v>
      </c>
      <c r="BN78" s="67">
        <f>IFERROR(W78/J78,"0")</f>
        <v>0.4</v>
      </c>
      <c r="BO78" s="67">
        <f>IFERROR(X78/J78,"0")</f>
        <v>0.4</v>
      </c>
    </row>
    <row r="79" spans="1:67" x14ac:dyDescent="0.2">
      <c r="A79" s="226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27"/>
      <c r="O79" s="212" t="s">
        <v>68</v>
      </c>
      <c r="P79" s="213"/>
      <c r="Q79" s="213"/>
      <c r="R79" s="213"/>
      <c r="S79" s="213"/>
      <c r="T79" s="213"/>
      <c r="U79" s="214"/>
      <c r="V79" s="37" t="s">
        <v>67</v>
      </c>
      <c r="W79" s="194">
        <f>IFERROR(SUM(W77:W78),"0")</f>
        <v>70</v>
      </c>
      <c r="X79" s="194">
        <f>IFERROR(SUM(X77:X78),"0")</f>
        <v>70</v>
      </c>
      <c r="Y79" s="194">
        <f>IFERROR(IF(Y77="",0,Y77),"0")+IFERROR(IF(Y78="",0,Y78),"0")</f>
        <v>1.2515999999999998</v>
      </c>
      <c r="Z79" s="195"/>
      <c r="AA79" s="195"/>
    </row>
    <row r="80" spans="1:67" x14ac:dyDescent="0.2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27"/>
      <c r="O80" s="212" t="s">
        <v>68</v>
      </c>
      <c r="P80" s="213"/>
      <c r="Q80" s="213"/>
      <c r="R80" s="213"/>
      <c r="S80" s="213"/>
      <c r="T80" s="213"/>
      <c r="U80" s="214"/>
      <c r="V80" s="37" t="s">
        <v>69</v>
      </c>
      <c r="W80" s="194">
        <f>IFERROR(SUMPRODUCT(W77:W78*H77:H78),"0")</f>
        <v>252</v>
      </c>
      <c r="X80" s="194">
        <f>IFERROR(SUMPRODUCT(X77:X78*H77:H78),"0")</f>
        <v>252</v>
      </c>
      <c r="Y80" s="37"/>
      <c r="Z80" s="195"/>
      <c r="AA80" s="195"/>
    </row>
    <row r="81" spans="1:67" ht="16.5" customHeight="1" x14ac:dyDescent="0.25">
      <c r="A81" s="220" t="s">
        <v>141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187"/>
      <c r="AA81" s="187"/>
    </row>
    <row r="82" spans="1:67" ht="14.25" customHeight="1" x14ac:dyDescent="0.25">
      <c r="A82" s="201" t="s">
        <v>130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188"/>
      <c r="AA82" s="188"/>
    </row>
    <row r="83" spans="1:67" ht="27" customHeight="1" x14ac:dyDescent="0.25">
      <c r="A83" s="54" t="s">
        <v>142</v>
      </c>
      <c r="B83" s="54" t="s">
        <v>143</v>
      </c>
      <c r="C83" s="31">
        <v>4301135285</v>
      </c>
      <c r="D83" s="196">
        <v>4607111036407</v>
      </c>
      <c r="E83" s="197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7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199"/>
      <c r="Q83" s="199"/>
      <c r="R83" s="199"/>
      <c r="S83" s="197"/>
      <c r="T83" s="34"/>
      <c r="U83" s="34"/>
      <c r="V83" s="35" t="s">
        <v>67</v>
      </c>
      <c r="W83" s="192">
        <v>14</v>
      </c>
      <c r="X83" s="193">
        <f t="shared" ref="X83:X88" si="12">IFERROR(IF(W83="","",W83),"")</f>
        <v>14</v>
      </c>
      <c r="Y83" s="36">
        <f t="shared" ref="Y83:Y88" si="13">IFERROR(IF(W83="","",W83*0.01788),"")</f>
        <v>0.25031999999999999</v>
      </c>
      <c r="Z83" s="56"/>
      <c r="AA83" s="57"/>
      <c r="AE83" s="67"/>
      <c r="BB83" s="96" t="s">
        <v>76</v>
      </c>
      <c r="BL83" s="67">
        <f t="shared" ref="BL83:BL88" si="14">IFERROR(W83*I83,"0")</f>
        <v>63.408800000000006</v>
      </c>
      <c r="BM83" s="67">
        <f t="shared" ref="BM83:BM88" si="15">IFERROR(X83*I83,"0")</f>
        <v>63.408800000000006</v>
      </c>
      <c r="BN83" s="67">
        <f t="shared" ref="BN83:BN88" si="16">IFERROR(W83/J83,"0")</f>
        <v>0.2</v>
      </c>
      <c r="BO83" s="67">
        <f t="shared" ref="BO83:BO88" si="17">IFERROR(X83/J83,"0")</f>
        <v>0.2</v>
      </c>
    </row>
    <row r="84" spans="1:67" ht="27" customHeight="1" x14ac:dyDescent="0.25">
      <c r="A84" s="54" t="s">
        <v>144</v>
      </c>
      <c r="B84" s="54" t="s">
        <v>145</v>
      </c>
      <c r="C84" s="31">
        <v>4301135286</v>
      </c>
      <c r="D84" s="196">
        <v>4607111033628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199"/>
      <c r="Q84" s="199"/>
      <c r="R84" s="199"/>
      <c r="S84" s="197"/>
      <c r="T84" s="34"/>
      <c r="U84" s="34"/>
      <c r="V84" s="35" t="s">
        <v>67</v>
      </c>
      <c r="W84" s="192">
        <v>28</v>
      </c>
      <c r="X84" s="193">
        <f t="shared" si="12"/>
        <v>28</v>
      </c>
      <c r="Y84" s="36">
        <f t="shared" si="13"/>
        <v>0.50063999999999997</v>
      </c>
      <c r="Z84" s="56"/>
      <c r="AA84" s="57"/>
      <c r="AE84" s="67"/>
      <c r="BB84" s="97" t="s">
        <v>76</v>
      </c>
      <c r="BL84" s="67">
        <f t="shared" si="14"/>
        <v>120.50080000000001</v>
      </c>
      <c r="BM84" s="67">
        <f t="shared" si="15"/>
        <v>120.50080000000001</v>
      </c>
      <c r="BN84" s="67">
        <f t="shared" si="16"/>
        <v>0.4</v>
      </c>
      <c r="BO84" s="67">
        <f t="shared" si="17"/>
        <v>0.4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196">
        <v>4607111033451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2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199"/>
      <c r="Q85" s="199"/>
      <c r="R85" s="199"/>
      <c r="S85" s="197"/>
      <c r="T85" s="34"/>
      <c r="U85" s="34"/>
      <c r="V85" s="35" t="s">
        <v>67</v>
      </c>
      <c r="W85" s="192">
        <v>28</v>
      </c>
      <c r="X85" s="193">
        <f t="shared" si="12"/>
        <v>28</v>
      </c>
      <c r="Y85" s="36">
        <f t="shared" si="13"/>
        <v>0.50063999999999997</v>
      </c>
      <c r="Z85" s="56"/>
      <c r="AA85" s="57"/>
      <c r="AE85" s="67"/>
      <c r="BB85" s="98" t="s">
        <v>76</v>
      </c>
      <c r="BL85" s="67">
        <f t="shared" si="14"/>
        <v>120.50080000000001</v>
      </c>
      <c r="BM85" s="67">
        <f t="shared" si="15"/>
        <v>120.50080000000001</v>
      </c>
      <c r="BN85" s="67">
        <f t="shared" si="16"/>
        <v>0.4</v>
      </c>
      <c r="BO85" s="67">
        <f t="shared" si="17"/>
        <v>0.4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196">
        <v>4607111035141</v>
      </c>
      <c r="E86" s="197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6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199"/>
      <c r="Q86" s="199"/>
      <c r="R86" s="199"/>
      <c r="S86" s="197"/>
      <c r="T86" s="34"/>
      <c r="U86" s="34"/>
      <c r="V86" s="35" t="s">
        <v>67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76</v>
      </c>
      <c r="BL86" s="67">
        <f t="shared" si="14"/>
        <v>120.50080000000001</v>
      </c>
      <c r="BM86" s="67">
        <f t="shared" si="15"/>
        <v>120.50080000000001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150</v>
      </c>
      <c r="B87" s="54" t="s">
        <v>151</v>
      </c>
      <c r="C87" s="31">
        <v>4301135290</v>
      </c>
      <c r="D87" s="196">
        <v>4607111035028</v>
      </c>
      <c r="E87" s="197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199"/>
      <c r="Q87" s="199"/>
      <c r="R87" s="199"/>
      <c r="S87" s="197"/>
      <c r="T87" s="34"/>
      <c r="U87" s="34"/>
      <c r="V87" s="35" t="s">
        <v>67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76</v>
      </c>
      <c r="BL87" s="67">
        <f t="shared" si="14"/>
        <v>62.283200000000008</v>
      </c>
      <c r="BM87" s="67">
        <f t="shared" si="15"/>
        <v>62.283200000000008</v>
      </c>
      <c r="BN87" s="67">
        <f t="shared" si="16"/>
        <v>0.2</v>
      </c>
      <c r="BO87" s="67">
        <f t="shared" si="17"/>
        <v>0.2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196">
        <v>4607111033444</v>
      </c>
      <c r="E88" s="197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0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199"/>
      <c r="Q88" s="199"/>
      <c r="R88" s="199"/>
      <c r="S88" s="197"/>
      <c r="T88" s="34"/>
      <c r="U88" s="34"/>
      <c r="V88" s="35" t="s">
        <v>67</v>
      </c>
      <c r="W88" s="192">
        <v>0</v>
      </c>
      <c r="X88" s="193">
        <f t="shared" si="12"/>
        <v>0</v>
      </c>
      <c r="Y88" s="36">
        <f t="shared" si="13"/>
        <v>0</v>
      </c>
      <c r="Z88" s="56"/>
      <c r="AA88" s="57"/>
      <c r="AE88" s="67"/>
      <c r="BB88" s="101" t="s">
        <v>76</v>
      </c>
      <c r="BL88" s="67">
        <f t="shared" si="14"/>
        <v>0</v>
      </c>
      <c r="BM88" s="67">
        <f t="shared" si="15"/>
        <v>0</v>
      </c>
      <c r="BN88" s="67">
        <f t="shared" si="16"/>
        <v>0</v>
      </c>
      <c r="BO88" s="67">
        <f t="shared" si="17"/>
        <v>0</v>
      </c>
    </row>
    <row r="89" spans="1:67" x14ac:dyDescent="0.2">
      <c r="A89" s="226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27"/>
      <c r="O89" s="212" t="s">
        <v>68</v>
      </c>
      <c r="P89" s="213"/>
      <c r="Q89" s="213"/>
      <c r="R89" s="213"/>
      <c r="S89" s="213"/>
      <c r="T89" s="213"/>
      <c r="U89" s="214"/>
      <c r="V89" s="37" t="s">
        <v>67</v>
      </c>
      <c r="W89" s="194">
        <f>IFERROR(SUM(W83:W88),"0")</f>
        <v>112</v>
      </c>
      <c r="X89" s="194">
        <f>IFERROR(SUM(X83:X88),"0")</f>
        <v>112</v>
      </c>
      <c r="Y89" s="194">
        <f>IFERROR(IF(Y83="",0,Y83),"0")+IFERROR(IF(Y84="",0,Y84),"0")+IFERROR(IF(Y85="",0,Y85),"0")+IFERROR(IF(Y86="",0,Y86),"0")+IFERROR(IF(Y87="",0,Y87),"0")+IFERROR(IF(Y88="",0,Y88),"0")</f>
        <v>2.0025599999999999</v>
      </c>
      <c r="Z89" s="195"/>
      <c r="AA89" s="195"/>
    </row>
    <row r="90" spans="1:67" x14ac:dyDescent="0.2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27"/>
      <c r="O90" s="212" t="s">
        <v>68</v>
      </c>
      <c r="P90" s="213"/>
      <c r="Q90" s="213"/>
      <c r="R90" s="213"/>
      <c r="S90" s="213"/>
      <c r="T90" s="213"/>
      <c r="U90" s="214"/>
      <c r="V90" s="37" t="s">
        <v>69</v>
      </c>
      <c r="W90" s="194">
        <f>IFERROR(SUMPRODUCT(W83:W88*H83:H88),"0")</f>
        <v>414.96</v>
      </c>
      <c r="X90" s="194">
        <f>IFERROR(SUMPRODUCT(X83:X88*H83:H88),"0")</f>
        <v>414.96</v>
      </c>
      <c r="Y90" s="37"/>
      <c r="Z90" s="195"/>
      <c r="AA90" s="195"/>
    </row>
    <row r="91" spans="1:67" ht="16.5" customHeight="1" x14ac:dyDescent="0.25">
      <c r="A91" s="220" t="s">
        <v>154</v>
      </c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187"/>
      <c r="AA91" s="187"/>
    </row>
    <row r="92" spans="1:67" ht="14.25" customHeight="1" x14ac:dyDescent="0.25">
      <c r="A92" s="201" t="s">
        <v>154</v>
      </c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2"/>
      <c r="V92" s="202"/>
      <c r="W92" s="202"/>
      <c r="X92" s="202"/>
      <c r="Y92" s="202"/>
      <c r="Z92" s="188"/>
      <c r="AA92" s="188"/>
    </row>
    <row r="93" spans="1:67" ht="27" customHeight="1" x14ac:dyDescent="0.25">
      <c r="A93" s="54" t="s">
        <v>155</v>
      </c>
      <c r="B93" s="54" t="s">
        <v>156</v>
      </c>
      <c r="C93" s="31">
        <v>4301136042</v>
      </c>
      <c r="D93" s="196">
        <v>4607025784012</v>
      </c>
      <c r="E93" s="197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0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199"/>
      <c r="Q93" s="199"/>
      <c r="R93" s="199"/>
      <c r="S93" s="197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customHeight="1" x14ac:dyDescent="0.25">
      <c r="A94" s="54" t="s">
        <v>157</v>
      </c>
      <c r="B94" s="54" t="s">
        <v>158</v>
      </c>
      <c r="C94" s="31">
        <v>4301136040</v>
      </c>
      <c r="D94" s="196">
        <v>4607025784319</v>
      </c>
      <c r="E94" s="197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199"/>
      <c r="Q94" s="199"/>
      <c r="R94" s="199"/>
      <c r="S94" s="197"/>
      <c r="T94" s="34"/>
      <c r="U94" s="34"/>
      <c r="V94" s="35" t="s">
        <v>67</v>
      </c>
      <c r="W94" s="192">
        <v>14</v>
      </c>
      <c r="X94" s="193">
        <f>IFERROR(IF(W94="","",W94),"")</f>
        <v>14</v>
      </c>
      <c r="Y94" s="36">
        <f>IFERROR(IF(W94="","",W94*0.01788),"")</f>
        <v>0.25031999999999999</v>
      </c>
      <c r="Z94" s="56"/>
      <c r="AA94" s="57"/>
      <c r="AE94" s="67"/>
      <c r="BB94" s="103" t="s">
        <v>76</v>
      </c>
      <c r="BL94" s="67">
        <f>IFERROR(W94*I94,"0")</f>
        <v>59.415999999999997</v>
      </c>
      <c r="BM94" s="67">
        <f>IFERROR(X94*I94,"0")</f>
        <v>59.415999999999997</v>
      </c>
      <c r="BN94" s="67">
        <f>IFERROR(W94/J94,"0")</f>
        <v>0.2</v>
      </c>
      <c r="BO94" s="67">
        <f>IFERROR(X94/J94,"0")</f>
        <v>0.2</v>
      </c>
    </row>
    <row r="95" spans="1:67" ht="16.5" customHeight="1" x14ac:dyDescent="0.25">
      <c r="A95" s="54" t="s">
        <v>159</v>
      </c>
      <c r="B95" s="54" t="s">
        <v>160</v>
      </c>
      <c r="C95" s="31">
        <v>4301136039</v>
      </c>
      <c r="D95" s="196">
        <v>4607111035370</v>
      </c>
      <c r="E95" s="197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4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199"/>
      <c r="Q95" s="199"/>
      <c r="R95" s="199"/>
      <c r="S95" s="197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x14ac:dyDescent="0.2">
      <c r="A96" s="226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227"/>
      <c r="O96" s="212" t="s">
        <v>68</v>
      </c>
      <c r="P96" s="213"/>
      <c r="Q96" s="213"/>
      <c r="R96" s="213"/>
      <c r="S96" s="213"/>
      <c r="T96" s="213"/>
      <c r="U96" s="214"/>
      <c r="V96" s="37" t="s">
        <v>67</v>
      </c>
      <c r="W96" s="194">
        <f>IFERROR(SUM(W93:W95),"0")</f>
        <v>14</v>
      </c>
      <c r="X96" s="194">
        <f>IFERROR(SUM(X93:X95),"0")</f>
        <v>14</v>
      </c>
      <c r="Y96" s="194">
        <f>IFERROR(IF(Y93="",0,Y93),"0")+IFERROR(IF(Y94="",0,Y94),"0")+IFERROR(IF(Y95="",0,Y95),"0")</f>
        <v>0.25031999999999999</v>
      </c>
      <c r="Z96" s="195"/>
      <c r="AA96" s="195"/>
    </row>
    <row r="97" spans="1:67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27"/>
      <c r="O97" s="212" t="s">
        <v>68</v>
      </c>
      <c r="P97" s="213"/>
      <c r="Q97" s="213"/>
      <c r="R97" s="213"/>
      <c r="S97" s="213"/>
      <c r="T97" s="213"/>
      <c r="U97" s="214"/>
      <c r="V97" s="37" t="s">
        <v>69</v>
      </c>
      <c r="W97" s="194">
        <f>IFERROR(SUMPRODUCT(W93:W95*H93:H95),"0")</f>
        <v>50.4</v>
      </c>
      <c r="X97" s="194">
        <f>IFERROR(SUMPRODUCT(X93:X95*H93:H95),"0")</f>
        <v>50.4</v>
      </c>
      <c r="Y97" s="37"/>
      <c r="Z97" s="195"/>
      <c r="AA97" s="195"/>
    </row>
    <row r="98" spans="1:67" ht="16.5" customHeight="1" x14ac:dyDescent="0.25">
      <c r="A98" s="220" t="s">
        <v>161</v>
      </c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202"/>
      <c r="O98" s="202"/>
      <c r="P98" s="202"/>
      <c r="Q98" s="202"/>
      <c r="R98" s="202"/>
      <c r="S98" s="202"/>
      <c r="T98" s="202"/>
      <c r="U98" s="202"/>
      <c r="V98" s="202"/>
      <c r="W98" s="202"/>
      <c r="X98" s="202"/>
      <c r="Y98" s="202"/>
      <c r="Z98" s="187"/>
      <c r="AA98" s="187"/>
    </row>
    <row r="99" spans="1:67" ht="14.25" customHeight="1" x14ac:dyDescent="0.25">
      <c r="A99" s="201" t="s">
        <v>62</v>
      </c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202"/>
      <c r="O99" s="202"/>
      <c r="P99" s="202"/>
      <c r="Q99" s="202"/>
      <c r="R99" s="202"/>
      <c r="S99" s="202"/>
      <c r="T99" s="202"/>
      <c r="U99" s="202"/>
      <c r="V99" s="202"/>
      <c r="W99" s="202"/>
      <c r="X99" s="202"/>
      <c r="Y99" s="202"/>
      <c r="Z99" s="188"/>
      <c r="AA99" s="188"/>
    </row>
    <row r="100" spans="1:67" ht="27" customHeight="1" x14ac:dyDescent="0.25">
      <c r="A100" s="54" t="s">
        <v>162</v>
      </c>
      <c r="B100" s="54" t="s">
        <v>163</v>
      </c>
      <c r="C100" s="31">
        <v>4301070975</v>
      </c>
      <c r="D100" s="196">
        <v>4607111033970</v>
      </c>
      <c r="E100" s="197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7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199"/>
      <c r="Q100" s="199"/>
      <c r="R100" s="199"/>
      <c r="S100" s="197"/>
      <c r="T100" s="34"/>
      <c r="U100" s="34"/>
      <c r="V100" s="35" t="s">
        <v>67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164</v>
      </c>
      <c r="B101" s="54" t="s">
        <v>165</v>
      </c>
      <c r="C101" s="31">
        <v>4301070976</v>
      </c>
      <c r="D101" s="196">
        <v>4607111034144</v>
      </c>
      <c r="E101" s="197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199"/>
      <c r="Q101" s="199"/>
      <c r="R101" s="199"/>
      <c r="S101" s="197"/>
      <c r="T101" s="34"/>
      <c r="U101" s="34"/>
      <c r="V101" s="35" t="s">
        <v>67</v>
      </c>
      <c r="W101" s="192">
        <v>24</v>
      </c>
      <c r="X101" s="193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166</v>
      </c>
      <c r="B102" s="54" t="s">
        <v>167</v>
      </c>
      <c r="C102" s="31">
        <v>4301070973</v>
      </c>
      <c r="D102" s="196">
        <v>4607111033987</v>
      </c>
      <c r="E102" s="197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2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199"/>
      <c r="Q102" s="199"/>
      <c r="R102" s="199"/>
      <c r="S102" s="197"/>
      <c r="T102" s="34"/>
      <c r="U102" s="34"/>
      <c r="V102" s="35" t="s">
        <v>67</v>
      </c>
      <c r="W102" s="192">
        <v>12</v>
      </c>
      <c r="X102" s="193">
        <f>IFERROR(IF(W102="","",W102),"")</f>
        <v>12</v>
      </c>
      <c r="Y102" s="36">
        <f>IFERROR(IF(W102="","",W102*0.0155),"")</f>
        <v>0.186</v>
      </c>
      <c r="Z102" s="56"/>
      <c r="AA102" s="57"/>
      <c r="AE102" s="67"/>
      <c r="BB102" s="107" t="s">
        <v>1</v>
      </c>
      <c r="BL102" s="67">
        <f>IFERROR(W102*I102,"0")</f>
        <v>86.395200000000003</v>
      </c>
      <c r="BM102" s="67">
        <f>IFERROR(X102*I102,"0")</f>
        <v>86.395200000000003</v>
      </c>
      <c r="BN102" s="67">
        <f>IFERROR(W102/J102,"0")</f>
        <v>0.14285714285714285</v>
      </c>
      <c r="BO102" s="67">
        <f>IFERROR(X102/J102,"0")</f>
        <v>0.14285714285714285</v>
      </c>
    </row>
    <row r="103" spans="1:67" ht="27" customHeight="1" x14ac:dyDescent="0.25">
      <c r="A103" s="54" t="s">
        <v>168</v>
      </c>
      <c r="B103" s="54" t="s">
        <v>169</v>
      </c>
      <c r="C103" s="31">
        <v>4301070974</v>
      </c>
      <c r="D103" s="196">
        <v>4607111034151</v>
      </c>
      <c r="E103" s="197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29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199"/>
      <c r="Q103" s="199"/>
      <c r="R103" s="199"/>
      <c r="S103" s="197"/>
      <c r="T103" s="34"/>
      <c r="U103" s="34"/>
      <c r="V103" s="35" t="s">
        <v>67</v>
      </c>
      <c r="W103" s="192">
        <v>0</v>
      </c>
      <c r="X103" s="193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26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27"/>
      <c r="O104" s="212" t="s">
        <v>68</v>
      </c>
      <c r="P104" s="213"/>
      <c r="Q104" s="213"/>
      <c r="R104" s="213"/>
      <c r="S104" s="213"/>
      <c r="T104" s="213"/>
      <c r="U104" s="214"/>
      <c r="V104" s="37" t="s">
        <v>67</v>
      </c>
      <c r="W104" s="194">
        <f>IFERROR(SUM(W100:W103),"0")</f>
        <v>36</v>
      </c>
      <c r="X104" s="194">
        <f>IFERROR(SUM(X100:X103),"0")</f>
        <v>36</v>
      </c>
      <c r="Y104" s="194">
        <f>IFERROR(IF(Y100="",0,Y100),"0")+IFERROR(IF(Y101="",0,Y101),"0")+IFERROR(IF(Y102="",0,Y102),"0")+IFERROR(IF(Y103="",0,Y103),"0")</f>
        <v>0.55800000000000005</v>
      </c>
      <c r="Z104" s="195"/>
      <c r="AA104" s="195"/>
    </row>
    <row r="105" spans="1:67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27"/>
      <c r="O105" s="212" t="s">
        <v>68</v>
      </c>
      <c r="P105" s="213"/>
      <c r="Q105" s="213"/>
      <c r="R105" s="213"/>
      <c r="S105" s="213"/>
      <c r="T105" s="213"/>
      <c r="U105" s="214"/>
      <c r="V105" s="37" t="s">
        <v>69</v>
      </c>
      <c r="W105" s="194">
        <f>IFERROR(SUMPRODUCT(W100:W103*H100:H103),"0")</f>
        <v>255.36</v>
      </c>
      <c r="X105" s="194">
        <f>IFERROR(SUMPRODUCT(X100:X103*H100:H103),"0")</f>
        <v>255.36</v>
      </c>
      <c r="Y105" s="37"/>
      <c r="Z105" s="195"/>
      <c r="AA105" s="195"/>
    </row>
    <row r="106" spans="1:67" ht="16.5" customHeight="1" x14ac:dyDescent="0.25">
      <c r="A106" s="220" t="s">
        <v>170</v>
      </c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187"/>
      <c r="AA106" s="187"/>
    </row>
    <row r="107" spans="1:67" ht="14.25" customHeight="1" x14ac:dyDescent="0.25">
      <c r="A107" s="201" t="s">
        <v>130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188"/>
      <c r="AA107" s="188"/>
    </row>
    <row r="108" spans="1:67" ht="27" customHeight="1" x14ac:dyDescent="0.25">
      <c r="A108" s="54" t="s">
        <v>171</v>
      </c>
      <c r="B108" s="54" t="s">
        <v>172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0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9"/>
      <c r="Q108" s="199"/>
      <c r="R108" s="199"/>
      <c r="S108" s="197"/>
      <c r="T108" s="34"/>
      <c r="U108" s="34"/>
      <c r="V108" s="35" t="s">
        <v>67</v>
      </c>
      <c r="W108" s="192">
        <v>70</v>
      </c>
      <c r="X108" s="193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76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ht="27" customHeight="1" x14ac:dyDescent="0.25">
      <c r="A109" s="54" t="s">
        <v>173</v>
      </c>
      <c r="B109" s="54" t="s">
        <v>174</v>
      </c>
      <c r="C109" s="31">
        <v>4301135299</v>
      </c>
      <c r="D109" s="196">
        <v>4607111033994</v>
      </c>
      <c r="E109" s="197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199"/>
      <c r="Q109" s="199"/>
      <c r="R109" s="199"/>
      <c r="S109" s="197"/>
      <c r="T109" s="34"/>
      <c r="U109" s="34"/>
      <c r="V109" s="35" t="s">
        <v>67</v>
      </c>
      <c r="W109" s="192">
        <v>70</v>
      </c>
      <c r="X109" s="193">
        <f>IFERROR(IF(W109="","",W109),"")</f>
        <v>70</v>
      </c>
      <c r="Y109" s="36">
        <f>IFERROR(IF(W109="","",W109*0.01788),"")</f>
        <v>1.2516</v>
      </c>
      <c r="Z109" s="56"/>
      <c r="AA109" s="57"/>
      <c r="AE109" s="67"/>
      <c r="BB109" s="110" t="s">
        <v>76</v>
      </c>
      <c r="BL109" s="67">
        <f>IFERROR(W109*I109,"0")</f>
        <v>259.25200000000001</v>
      </c>
      <c r="BM109" s="67">
        <f>IFERROR(X109*I109,"0")</f>
        <v>259.25200000000001</v>
      </c>
      <c r="BN109" s="67">
        <f>IFERROR(W109/J109,"0")</f>
        <v>1</v>
      </c>
      <c r="BO109" s="67">
        <f>IFERROR(X109/J109,"0")</f>
        <v>1</v>
      </c>
    </row>
    <row r="110" spans="1:67" x14ac:dyDescent="0.2">
      <c r="A110" s="226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27"/>
      <c r="O110" s="212" t="s">
        <v>68</v>
      </c>
      <c r="P110" s="213"/>
      <c r="Q110" s="213"/>
      <c r="R110" s="213"/>
      <c r="S110" s="213"/>
      <c r="T110" s="213"/>
      <c r="U110" s="214"/>
      <c r="V110" s="37" t="s">
        <v>67</v>
      </c>
      <c r="W110" s="194">
        <f>IFERROR(SUM(W108:W109),"0")</f>
        <v>140</v>
      </c>
      <c r="X110" s="194">
        <f>IFERROR(SUM(X108:X109),"0")</f>
        <v>140</v>
      </c>
      <c r="Y110" s="194">
        <f>IFERROR(IF(Y108="",0,Y108),"0")+IFERROR(IF(Y109="",0,Y109),"0")</f>
        <v>2.5032000000000001</v>
      </c>
      <c r="Z110" s="195"/>
      <c r="AA110" s="195"/>
    </row>
    <row r="111" spans="1:67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27"/>
      <c r="O111" s="212" t="s">
        <v>68</v>
      </c>
      <c r="P111" s="213"/>
      <c r="Q111" s="213"/>
      <c r="R111" s="213"/>
      <c r="S111" s="213"/>
      <c r="T111" s="213"/>
      <c r="U111" s="214"/>
      <c r="V111" s="37" t="s">
        <v>69</v>
      </c>
      <c r="W111" s="194">
        <f>IFERROR(SUMPRODUCT(W108:W109*H108:H109),"0")</f>
        <v>420</v>
      </c>
      <c r="X111" s="194">
        <f>IFERROR(SUMPRODUCT(X108:X109*H108:H109),"0")</f>
        <v>420</v>
      </c>
      <c r="Y111" s="37"/>
      <c r="Z111" s="195"/>
      <c r="AA111" s="195"/>
    </row>
    <row r="112" spans="1:67" ht="16.5" customHeight="1" x14ac:dyDescent="0.25">
      <c r="A112" s="220" t="s">
        <v>175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202"/>
      <c r="Z112" s="187"/>
      <c r="AA112" s="187"/>
    </row>
    <row r="113" spans="1:67" ht="14.25" customHeight="1" x14ac:dyDescent="0.25">
      <c r="A113" s="201" t="s">
        <v>130</v>
      </c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188"/>
      <c r="AA113" s="188"/>
    </row>
    <row r="114" spans="1:67" ht="27" customHeight="1" x14ac:dyDescent="0.25">
      <c r="A114" s="54" t="s">
        <v>176</v>
      </c>
      <c r="B114" s="54" t="s">
        <v>177</v>
      </c>
      <c r="C114" s="31">
        <v>4301135311</v>
      </c>
      <c r="D114" s="196">
        <v>4607111039095</v>
      </c>
      <c r="E114" s="197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79" t="s">
        <v>178</v>
      </c>
      <c r="P114" s="199"/>
      <c r="Q114" s="199"/>
      <c r="R114" s="199"/>
      <c r="S114" s="197"/>
      <c r="T114" s="34"/>
      <c r="U114" s="34"/>
      <c r="V114" s="35" t="s">
        <v>67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76</v>
      </c>
      <c r="BL114" s="67">
        <f>IFERROR(W114*I114,"0")</f>
        <v>52.472000000000001</v>
      </c>
      <c r="BM114" s="67">
        <f>IFERROR(X114*I114,"0")</f>
        <v>52.472000000000001</v>
      </c>
      <c r="BN114" s="67">
        <f>IFERROR(W114/J114,"0")</f>
        <v>0.2</v>
      </c>
      <c r="BO114" s="67">
        <f>IFERROR(X114/J114,"0")</f>
        <v>0.2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6">
        <v>4607111034199</v>
      </c>
      <c r="E115" s="197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27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199"/>
      <c r="Q115" s="199"/>
      <c r="R115" s="199"/>
      <c r="S115" s="197"/>
      <c r="T115" s="34"/>
      <c r="U115" s="34"/>
      <c r="V115" s="35" t="s">
        <v>67</v>
      </c>
      <c r="W115" s="192">
        <v>42</v>
      </c>
      <c r="X115" s="193">
        <f>IFERROR(IF(W115="","",W115),"")</f>
        <v>42</v>
      </c>
      <c r="Y115" s="36">
        <f>IFERROR(IF(W115="","",W115*0.01788),"")</f>
        <v>0.75095999999999996</v>
      </c>
      <c r="Z115" s="56"/>
      <c r="AA115" s="57"/>
      <c r="AE115" s="67"/>
      <c r="BB115" s="112" t="s">
        <v>76</v>
      </c>
      <c r="BL115" s="67">
        <f>IFERROR(W115*I115,"0")</f>
        <v>155.55119999999999</v>
      </c>
      <c r="BM115" s="67">
        <f>IFERROR(X115*I115,"0")</f>
        <v>155.55119999999999</v>
      </c>
      <c r="BN115" s="67">
        <f>IFERROR(W115/J115,"0")</f>
        <v>0.6</v>
      </c>
      <c r="BO115" s="67">
        <f>IFERROR(X115/J115,"0")</f>
        <v>0.6</v>
      </c>
    </row>
    <row r="116" spans="1:67" x14ac:dyDescent="0.2">
      <c r="A116" s="226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27"/>
      <c r="O116" s="212" t="s">
        <v>68</v>
      </c>
      <c r="P116" s="213"/>
      <c r="Q116" s="213"/>
      <c r="R116" s="213"/>
      <c r="S116" s="213"/>
      <c r="T116" s="213"/>
      <c r="U116" s="214"/>
      <c r="V116" s="37" t="s">
        <v>67</v>
      </c>
      <c r="W116" s="194">
        <f>IFERROR(SUM(W114:W115),"0")</f>
        <v>56</v>
      </c>
      <c r="X116" s="194">
        <f>IFERROR(SUM(X114:X115),"0")</f>
        <v>56</v>
      </c>
      <c r="Y116" s="194">
        <f>IFERROR(IF(Y114="",0,Y114),"0")+IFERROR(IF(Y115="",0,Y115),"0")</f>
        <v>1.0012799999999999</v>
      </c>
      <c r="Z116" s="195"/>
      <c r="AA116" s="195"/>
    </row>
    <row r="117" spans="1:67" x14ac:dyDescent="0.2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27"/>
      <c r="O117" s="212" t="s">
        <v>68</v>
      </c>
      <c r="P117" s="213"/>
      <c r="Q117" s="213"/>
      <c r="R117" s="213"/>
      <c r="S117" s="213"/>
      <c r="T117" s="213"/>
      <c r="U117" s="214"/>
      <c r="V117" s="37" t="s">
        <v>69</v>
      </c>
      <c r="W117" s="194">
        <f>IFERROR(SUMPRODUCT(W114:W115*H114:H115),"0")</f>
        <v>168</v>
      </c>
      <c r="X117" s="194">
        <f>IFERROR(SUMPRODUCT(X114:X115*H114:H115),"0")</f>
        <v>168</v>
      </c>
      <c r="Y117" s="37"/>
      <c r="Z117" s="195"/>
      <c r="AA117" s="195"/>
    </row>
    <row r="118" spans="1:67" ht="16.5" customHeight="1" x14ac:dyDescent="0.25">
      <c r="A118" s="220" t="s">
        <v>181</v>
      </c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  <c r="S118" s="202"/>
      <c r="T118" s="202"/>
      <c r="U118" s="202"/>
      <c r="V118" s="202"/>
      <c r="W118" s="202"/>
      <c r="X118" s="202"/>
      <c r="Y118" s="202"/>
      <c r="Z118" s="187"/>
      <c r="AA118" s="187"/>
    </row>
    <row r="119" spans="1:67" ht="14.25" customHeight="1" x14ac:dyDescent="0.25">
      <c r="A119" s="201" t="s">
        <v>130</v>
      </c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  <c r="S119" s="202"/>
      <c r="T119" s="202"/>
      <c r="U119" s="202"/>
      <c r="V119" s="202"/>
      <c r="W119" s="202"/>
      <c r="X119" s="202"/>
      <c r="Y119" s="202"/>
      <c r="Z119" s="188"/>
      <c r="AA119" s="188"/>
    </row>
    <row r="120" spans="1:67" ht="27" customHeight="1" x14ac:dyDescent="0.25">
      <c r="A120" s="54" t="s">
        <v>182</v>
      </c>
      <c r="B120" s="54" t="s">
        <v>183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2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9"/>
      <c r="Q120" s="199"/>
      <c r="R120" s="199"/>
      <c r="S120" s="197"/>
      <c r="T120" s="34"/>
      <c r="U120" s="34"/>
      <c r="V120" s="35" t="s">
        <v>67</v>
      </c>
      <c r="W120" s="192">
        <v>14</v>
      </c>
      <c r="X120" s="193">
        <f>IFERROR(IF(W120="","",W120),"")</f>
        <v>14</v>
      </c>
      <c r="Y120" s="36">
        <f>IFERROR(IF(W120="","",W120*0.01788),"")</f>
        <v>0.25031999999999999</v>
      </c>
      <c r="Z120" s="56"/>
      <c r="AA120" s="57"/>
      <c r="AE120" s="67"/>
      <c r="BB120" s="113" t="s">
        <v>76</v>
      </c>
      <c r="BL120" s="67">
        <f>IFERROR(W120*I120,"0")</f>
        <v>45.919999999999995</v>
      </c>
      <c r="BM120" s="67">
        <f>IFERROR(X120*I120,"0")</f>
        <v>45.919999999999995</v>
      </c>
      <c r="BN120" s="67">
        <f>IFERROR(W120/J120,"0")</f>
        <v>0.2</v>
      </c>
      <c r="BO120" s="67">
        <f>IFERROR(X120/J120,"0")</f>
        <v>0.2</v>
      </c>
    </row>
    <row r="121" spans="1:67" ht="27" customHeight="1" x14ac:dyDescent="0.25">
      <c r="A121" s="54" t="s">
        <v>184</v>
      </c>
      <c r="B121" s="54" t="s">
        <v>185</v>
      </c>
      <c r="C121" s="31">
        <v>4301135170</v>
      </c>
      <c r="D121" s="196">
        <v>4607111034380</v>
      </c>
      <c r="E121" s="197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297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199"/>
      <c r="Q121" s="199"/>
      <c r="R121" s="199"/>
      <c r="S121" s="197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186</v>
      </c>
      <c r="B122" s="54" t="s">
        <v>187</v>
      </c>
      <c r="C122" s="31">
        <v>4301135277</v>
      </c>
      <c r="D122" s="196">
        <v>4607111034397</v>
      </c>
      <c r="E122" s="197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199"/>
      <c r="Q122" s="199"/>
      <c r="R122" s="199"/>
      <c r="S122" s="197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26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27"/>
      <c r="O123" s="212" t="s">
        <v>68</v>
      </c>
      <c r="P123" s="213"/>
      <c r="Q123" s="213"/>
      <c r="R123" s="213"/>
      <c r="S123" s="213"/>
      <c r="T123" s="213"/>
      <c r="U123" s="214"/>
      <c r="V123" s="37" t="s">
        <v>67</v>
      </c>
      <c r="W123" s="194">
        <f>IFERROR(SUM(W120:W122),"0")</f>
        <v>14</v>
      </c>
      <c r="X123" s="194">
        <f>IFERROR(SUM(X120:X122),"0")</f>
        <v>14</v>
      </c>
      <c r="Y123" s="194">
        <f>IFERROR(IF(Y120="",0,Y120),"0")+IFERROR(IF(Y121="",0,Y121),"0")+IFERROR(IF(Y122="",0,Y122),"0")</f>
        <v>0.25031999999999999</v>
      </c>
      <c r="Z123" s="195"/>
      <c r="AA123" s="195"/>
    </row>
    <row r="124" spans="1:67" x14ac:dyDescent="0.2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27"/>
      <c r="O124" s="212" t="s">
        <v>68</v>
      </c>
      <c r="P124" s="213"/>
      <c r="Q124" s="213"/>
      <c r="R124" s="213"/>
      <c r="S124" s="213"/>
      <c r="T124" s="213"/>
      <c r="U124" s="214"/>
      <c r="V124" s="37" t="s">
        <v>69</v>
      </c>
      <c r="W124" s="194">
        <f>IFERROR(SUMPRODUCT(W120:W122*H120:H122),"0")</f>
        <v>42</v>
      </c>
      <c r="X124" s="194">
        <f>IFERROR(SUMPRODUCT(X120:X122*H120:H122),"0")</f>
        <v>42</v>
      </c>
      <c r="Y124" s="37"/>
      <c r="Z124" s="195"/>
      <c r="AA124" s="195"/>
    </row>
    <row r="125" spans="1:67" ht="16.5" customHeight="1" x14ac:dyDescent="0.25">
      <c r="A125" s="220" t="s">
        <v>188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202"/>
      <c r="Z125" s="187"/>
      <c r="AA125" s="187"/>
    </row>
    <row r="126" spans="1:67" ht="14.25" customHeight="1" x14ac:dyDescent="0.25">
      <c r="A126" s="201" t="s">
        <v>130</v>
      </c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2"/>
      <c r="V126" s="202"/>
      <c r="W126" s="202"/>
      <c r="X126" s="202"/>
      <c r="Y126" s="202"/>
      <c r="Z126" s="188"/>
      <c r="AA126" s="188"/>
    </row>
    <row r="127" spans="1:67" ht="27" customHeight="1" x14ac:dyDescent="0.25">
      <c r="A127" s="54" t="s">
        <v>189</v>
      </c>
      <c r="B127" s="54" t="s">
        <v>190</v>
      </c>
      <c r="C127" s="31">
        <v>4301135279</v>
      </c>
      <c r="D127" s="196">
        <v>4607111035806</v>
      </c>
      <c r="E127" s="197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7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199"/>
      <c r="Q127" s="199"/>
      <c r="R127" s="199"/>
      <c r="S127" s="197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26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27"/>
      <c r="O128" s="212" t="s">
        <v>68</v>
      </c>
      <c r="P128" s="213"/>
      <c r="Q128" s="213"/>
      <c r="R128" s="213"/>
      <c r="S128" s="213"/>
      <c r="T128" s="213"/>
      <c r="U128" s="214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27"/>
      <c r="O129" s="212" t="s">
        <v>68</v>
      </c>
      <c r="P129" s="213"/>
      <c r="Q129" s="213"/>
      <c r="R129" s="213"/>
      <c r="S129" s="213"/>
      <c r="T129" s="213"/>
      <c r="U129" s="214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customHeight="1" x14ac:dyDescent="0.25">
      <c r="A130" s="220" t="s">
        <v>191</v>
      </c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187"/>
      <c r="AA130" s="187"/>
    </row>
    <row r="131" spans="1:67" ht="14.25" customHeight="1" x14ac:dyDescent="0.25">
      <c r="A131" s="201" t="s">
        <v>192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202"/>
      <c r="Z131" s="188"/>
      <c r="AA131" s="188"/>
    </row>
    <row r="132" spans="1:67" ht="27" customHeight="1" x14ac:dyDescent="0.25">
      <c r="A132" s="54" t="s">
        <v>193</v>
      </c>
      <c r="B132" s="54" t="s">
        <v>194</v>
      </c>
      <c r="C132" s="31">
        <v>4301070768</v>
      </c>
      <c r="D132" s="196">
        <v>4607111035639</v>
      </c>
      <c r="E132" s="197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199"/>
      <c r="Q132" s="199"/>
      <c r="R132" s="199"/>
      <c r="S132" s="197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196</v>
      </c>
      <c r="B133" s="54" t="s">
        <v>197</v>
      </c>
      <c r="C133" s="31">
        <v>4301070797</v>
      </c>
      <c r="D133" s="196">
        <v>4607111035646</v>
      </c>
      <c r="E133" s="197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3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199"/>
      <c r="Q133" s="199"/>
      <c r="R133" s="199"/>
      <c r="S133" s="197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customHeight="1" x14ac:dyDescent="0.25">
      <c r="A134" s="54" t="s">
        <v>196</v>
      </c>
      <c r="B134" s="54" t="s">
        <v>199</v>
      </c>
      <c r="C134" s="31">
        <v>4301135540</v>
      </c>
      <c r="D134" s="196">
        <v>4607111035646</v>
      </c>
      <c r="E134" s="197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22" t="s">
        <v>200</v>
      </c>
      <c r="P134" s="199"/>
      <c r="Q134" s="199"/>
      <c r="R134" s="199"/>
      <c r="S134" s="197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x14ac:dyDescent="0.2">
      <c r="A135" s="226"/>
      <c r="B135" s="202"/>
      <c r="C135" s="202"/>
      <c r="D135" s="202"/>
      <c r="E135" s="202"/>
      <c r="F135" s="202"/>
      <c r="G135" s="202"/>
      <c r="H135" s="202"/>
      <c r="I135" s="202"/>
      <c r="J135" s="202"/>
      <c r="K135" s="202"/>
      <c r="L135" s="202"/>
      <c r="M135" s="202"/>
      <c r="N135" s="227"/>
      <c r="O135" s="212" t="s">
        <v>68</v>
      </c>
      <c r="P135" s="213"/>
      <c r="Q135" s="213"/>
      <c r="R135" s="213"/>
      <c r="S135" s="213"/>
      <c r="T135" s="213"/>
      <c r="U135" s="214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x14ac:dyDescent="0.2">
      <c r="A136" s="202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27"/>
      <c r="O136" s="212" t="s">
        <v>68</v>
      </c>
      <c r="P136" s="213"/>
      <c r="Q136" s="213"/>
      <c r="R136" s="213"/>
      <c r="S136" s="213"/>
      <c r="T136" s="213"/>
      <c r="U136" s="214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customHeight="1" x14ac:dyDescent="0.25">
      <c r="A137" s="220" t="s">
        <v>201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202"/>
      <c r="Z137" s="187"/>
      <c r="AA137" s="187"/>
    </row>
    <row r="138" spans="1:67" ht="14.25" customHeight="1" x14ac:dyDescent="0.25">
      <c r="A138" s="201" t="s">
        <v>130</v>
      </c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  <c r="W138" s="202"/>
      <c r="X138" s="202"/>
      <c r="Y138" s="202"/>
      <c r="Z138" s="188"/>
      <c r="AA138" s="188"/>
    </row>
    <row r="139" spans="1:67" ht="27" customHeight="1" x14ac:dyDescent="0.25">
      <c r="A139" s="54" t="s">
        <v>202</v>
      </c>
      <c r="B139" s="54" t="s">
        <v>203</v>
      </c>
      <c r="C139" s="31">
        <v>4301135281</v>
      </c>
      <c r="D139" s="196">
        <v>4607111036568</v>
      </c>
      <c r="E139" s="197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199"/>
      <c r="Q139" s="199"/>
      <c r="R139" s="199"/>
      <c r="S139" s="197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x14ac:dyDescent="0.2">
      <c r="A140" s="226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27"/>
      <c r="O140" s="212" t="s">
        <v>68</v>
      </c>
      <c r="P140" s="213"/>
      <c r="Q140" s="213"/>
      <c r="R140" s="213"/>
      <c r="S140" s="213"/>
      <c r="T140" s="213"/>
      <c r="U140" s="214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x14ac:dyDescent="0.2">
      <c r="A141" s="202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27"/>
      <c r="O141" s="212" t="s">
        <v>68</v>
      </c>
      <c r="P141" s="213"/>
      <c r="Q141" s="213"/>
      <c r="R141" s="213"/>
      <c r="S141" s="213"/>
      <c r="T141" s="213"/>
      <c r="U141" s="214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customHeight="1" x14ac:dyDescent="0.2">
      <c r="A142" s="286" t="s">
        <v>204</v>
      </c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48"/>
      <c r="AA142" s="48"/>
    </row>
    <row r="143" spans="1:67" ht="16.5" customHeight="1" x14ac:dyDescent="0.25">
      <c r="A143" s="220" t="s">
        <v>205</v>
      </c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2"/>
      <c r="V143" s="202"/>
      <c r="W143" s="202"/>
      <c r="X143" s="202"/>
      <c r="Y143" s="202"/>
      <c r="Z143" s="187"/>
      <c r="AA143" s="187"/>
    </row>
    <row r="144" spans="1:67" ht="14.25" customHeight="1" x14ac:dyDescent="0.25">
      <c r="A144" s="201" t="s">
        <v>130</v>
      </c>
      <c r="B144" s="202"/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  <c r="M144" s="202"/>
      <c r="N144" s="202"/>
      <c r="O144" s="202"/>
      <c r="P144" s="202"/>
      <c r="Q144" s="202"/>
      <c r="R144" s="202"/>
      <c r="S144" s="202"/>
      <c r="T144" s="202"/>
      <c r="U144" s="202"/>
      <c r="V144" s="202"/>
      <c r="W144" s="202"/>
      <c r="X144" s="202"/>
      <c r="Y144" s="202"/>
      <c r="Z144" s="188"/>
      <c r="AA144" s="188"/>
    </row>
    <row r="145" spans="1:67" ht="16.5" customHeight="1" x14ac:dyDescent="0.25">
      <c r="A145" s="54" t="s">
        <v>206</v>
      </c>
      <c r="B145" s="54" t="s">
        <v>207</v>
      </c>
      <c r="C145" s="31">
        <v>4301135317</v>
      </c>
      <c r="D145" s="196">
        <v>4607111039057</v>
      </c>
      <c r="E145" s="197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264" t="s">
        <v>208</v>
      </c>
      <c r="P145" s="199"/>
      <c r="Q145" s="199"/>
      <c r="R145" s="199"/>
      <c r="S145" s="197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x14ac:dyDescent="0.2">
      <c r="A146" s="226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27"/>
      <c r="O146" s="212" t="s">
        <v>68</v>
      </c>
      <c r="P146" s="213"/>
      <c r="Q146" s="213"/>
      <c r="R146" s="213"/>
      <c r="S146" s="213"/>
      <c r="T146" s="213"/>
      <c r="U146" s="214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x14ac:dyDescent="0.2">
      <c r="A147" s="202"/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27"/>
      <c r="O147" s="212" t="s">
        <v>68</v>
      </c>
      <c r="P147" s="213"/>
      <c r="Q147" s="213"/>
      <c r="R147" s="213"/>
      <c r="S147" s="213"/>
      <c r="T147" s="213"/>
      <c r="U147" s="214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customHeight="1" x14ac:dyDescent="0.25">
      <c r="A148" s="220" t="s">
        <v>209</v>
      </c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187"/>
      <c r="AA148" s="187"/>
    </row>
    <row r="149" spans="1:67" ht="14.25" customHeight="1" x14ac:dyDescent="0.25">
      <c r="A149" s="201" t="s">
        <v>192</v>
      </c>
      <c r="B149" s="202"/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188"/>
      <c r="AA149" s="188"/>
    </row>
    <row r="150" spans="1:67" ht="16.5" customHeight="1" x14ac:dyDescent="0.25">
      <c r="A150" s="54" t="s">
        <v>210</v>
      </c>
      <c r="B150" s="54" t="s">
        <v>211</v>
      </c>
      <c r="C150" s="31">
        <v>4301071010</v>
      </c>
      <c r="D150" s="196">
        <v>4607111037701</v>
      </c>
      <c r="E150" s="197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199"/>
      <c r="Q150" s="199"/>
      <c r="R150" s="199"/>
      <c r="S150" s="197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x14ac:dyDescent="0.2">
      <c r="A151" s="226"/>
      <c r="B151" s="202"/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  <c r="M151" s="202"/>
      <c r="N151" s="227"/>
      <c r="O151" s="212" t="s">
        <v>68</v>
      </c>
      <c r="P151" s="213"/>
      <c r="Q151" s="213"/>
      <c r="R151" s="213"/>
      <c r="S151" s="213"/>
      <c r="T151" s="213"/>
      <c r="U151" s="214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x14ac:dyDescent="0.2">
      <c r="A152" s="202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27"/>
      <c r="O152" s="212" t="s">
        <v>68</v>
      </c>
      <c r="P152" s="213"/>
      <c r="Q152" s="213"/>
      <c r="R152" s="213"/>
      <c r="S152" s="213"/>
      <c r="T152" s="213"/>
      <c r="U152" s="214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customHeight="1" x14ac:dyDescent="0.25">
      <c r="A153" s="220" t="s">
        <v>212</v>
      </c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187"/>
      <c r="AA153" s="187"/>
    </row>
    <row r="154" spans="1:67" ht="14.25" customHeight="1" x14ac:dyDescent="0.25">
      <c r="A154" s="201" t="s">
        <v>62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188"/>
      <c r="AA154" s="188"/>
    </row>
    <row r="155" spans="1:67" ht="16.5" customHeight="1" x14ac:dyDescent="0.25">
      <c r="A155" s="54" t="s">
        <v>213</v>
      </c>
      <c r="B155" s="54" t="s">
        <v>214</v>
      </c>
      <c r="C155" s="31">
        <v>4301071026</v>
      </c>
      <c r="D155" s="196">
        <v>4607111036384</v>
      </c>
      <c r="E155" s="197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244" t="s">
        <v>215</v>
      </c>
      <c r="P155" s="199"/>
      <c r="Q155" s="199"/>
      <c r="R155" s="199"/>
      <c r="S155" s="197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customHeight="1" x14ac:dyDescent="0.25">
      <c r="A156" s="54" t="s">
        <v>216</v>
      </c>
      <c r="B156" s="54" t="s">
        <v>217</v>
      </c>
      <c r="C156" s="31">
        <v>4301070956</v>
      </c>
      <c r="D156" s="196">
        <v>4640242180250</v>
      </c>
      <c r="E156" s="197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353" t="s">
        <v>218</v>
      </c>
      <c r="P156" s="199"/>
      <c r="Q156" s="199"/>
      <c r="R156" s="199"/>
      <c r="S156" s="197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219</v>
      </c>
      <c r="B157" s="54" t="s">
        <v>220</v>
      </c>
      <c r="C157" s="31">
        <v>4301071028</v>
      </c>
      <c r="D157" s="196">
        <v>4607111036216</v>
      </c>
      <c r="E157" s="197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199"/>
      <c r="Q157" s="199"/>
      <c r="R157" s="199"/>
      <c r="S157" s="197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customHeight="1" x14ac:dyDescent="0.25">
      <c r="A158" s="54" t="s">
        <v>221</v>
      </c>
      <c r="B158" s="54" t="s">
        <v>222</v>
      </c>
      <c r="C158" s="31">
        <v>4301071027</v>
      </c>
      <c r="D158" s="196">
        <v>4607111036278</v>
      </c>
      <c r="E158" s="197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38" t="s">
        <v>223</v>
      </c>
      <c r="P158" s="199"/>
      <c r="Q158" s="199"/>
      <c r="R158" s="199"/>
      <c r="S158" s="197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x14ac:dyDescent="0.2">
      <c r="A159" s="226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27"/>
      <c r="O159" s="212" t="s">
        <v>68</v>
      </c>
      <c r="P159" s="213"/>
      <c r="Q159" s="213"/>
      <c r="R159" s="213"/>
      <c r="S159" s="213"/>
      <c r="T159" s="213"/>
      <c r="U159" s="214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27"/>
      <c r="O160" s="212" t="s">
        <v>68</v>
      </c>
      <c r="P160" s="213"/>
      <c r="Q160" s="213"/>
      <c r="R160" s="213"/>
      <c r="S160" s="213"/>
      <c r="T160" s="213"/>
      <c r="U160" s="214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customHeight="1" x14ac:dyDescent="0.25">
      <c r="A161" s="201" t="s">
        <v>224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202"/>
      <c r="Z161" s="188"/>
      <c r="AA161" s="188"/>
    </row>
    <row r="162" spans="1:67" ht="27" customHeight="1" x14ac:dyDescent="0.25">
      <c r="A162" s="54" t="s">
        <v>225</v>
      </c>
      <c r="B162" s="54" t="s">
        <v>226</v>
      </c>
      <c r="C162" s="31">
        <v>4301080153</v>
      </c>
      <c r="D162" s="196">
        <v>4607111036827</v>
      </c>
      <c r="E162" s="197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3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199"/>
      <c r="Q162" s="199"/>
      <c r="R162" s="199"/>
      <c r="S162" s="197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customHeight="1" x14ac:dyDescent="0.25">
      <c r="A163" s="54" t="s">
        <v>227</v>
      </c>
      <c r="B163" s="54" t="s">
        <v>228</v>
      </c>
      <c r="C163" s="31">
        <v>4301080154</v>
      </c>
      <c r="D163" s="196">
        <v>4607111036834</v>
      </c>
      <c r="E163" s="197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2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199"/>
      <c r="Q163" s="199"/>
      <c r="R163" s="199"/>
      <c r="S163" s="197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x14ac:dyDescent="0.2">
      <c r="A164" s="226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27"/>
      <c r="O164" s="212" t="s">
        <v>68</v>
      </c>
      <c r="P164" s="213"/>
      <c r="Q164" s="213"/>
      <c r="R164" s="213"/>
      <c r="S164" s="213"/>
      <c r="T164" s="213"/>
      <c r="U164" s="214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x14ac:dyDescent="0.2">
      <c r="A165" s="202"/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27"/>
      <c r="O165" s="212" t="s">
        <v>68</v>
      </c>
      <c r="P165" s="213"/>
      <c r="Q165" s="213"/>
      <c r="R165" s="213"/>
      <c r="S165" s="213"/>
      <c r="T165" s="213"/>
      <c r="U165" s="214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customHeight="1" x14ac:dyDescent="0.2">
      <c r="A166" s="286" t="s">
        <v>229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48"/>
      <c r="AA166" s="48"/>
    </row>
    <row r="167" spans="1:67" ht="16.5" customHeight="1" x14ac:dyDescent="0.25">
      <c r="A167" s="220" t="s">
        <v>230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187"/>
      <c r="AA167" s="187"/>
    </row>
    <row r="168" spans="1:67" ht="14.25" customHeight="1" x14ac:dyDescent="0.25">
      <c r="A168" s="201" t="s">
        <v>72</v>
      </c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188"/>
      <c r="AA168" s="188"/>
    </row>
    <row r="169" spans="1:67" ht="16.5" customHeight="1" x14ac:dyDescent="0.25">
      <c r="A169" s="54" t="s">
        <v>231</v>
      </c>
      <c r="B169" s="54" t="s">
        <v>232</v>
      </c>
      <c r="C169" s="31">
        <v>4301132097</v>
      </c>
      <c r="D169" s="196">
        <v>4607111035721</v>
      </c>
      <c r="E169" s="197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30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199"/>
      <c r="Q169" s="199"/>
      <c r="R169" s="199"/>
      <c r="S169" s="197"/>
      <c r="T169" s="34"/>
      <c r="U169" s="34"/>
      <c r="V169" s="35" t="s">
        <v>67</v>
      </c>
      <c r="W169" s="192">
        <v>0</v>
      </c>
      <c r="X169" s="193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customHeight="1" x14ac:dyDescent="0.25">
      <c r="A170" s="54" t="s">
        <v>233</v>
      </c>
      <c r="B170" s="54" t="s">
        <v>234</v>
      </c>
      <c r="C170" s="31">
        <v>4301132100</v>
      </c>
      <c r="D170" s="196">
        <v>4607111035691</v>
      </c>
      <c r="E170" s="197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262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199"/>
      <c r="Q170" s="199"/>
      <c r="R170" s="199"/>
      <c r="S170" s="197"/>
      <c r="T170" s="34"/>
      <c r="U170" s="34"/>
      <c r="V170" s="35" t="s">
        <v>67</v>
      </c>
      <c r="W170" s="192">
        <v>14</v>
      </c>
      <c r="X170" s="193">
        <f>IFERROR(IF(W170="","",W170),"")</f>
        <v>14</v>
      </c>
      <c r="Y170" s="36">
        <f>IFERROR(IF(W170="","",W170*0.01788),"")</f>
        <v>0.25031999999999999</v>
      </c>
      <c r="Z170" s="56"/>
      <c r="AA170" s="57"/>
      <c r="AE170" s="67"/>
      <c r="BB170" s="130" t="s">
        <v>76</v>
      </c>
      <c r="BL170" s="67">
        <f>IFERROR(W170*I170,"0")</f>
        <v>47.432000000000002</v>
      </c>
      <c r="BM170" s="67">
        <f>IFERROR(X170*I170,"0")</f>
        <v>47.432000000000002</v>
      </c>
      <c r="BN170" s="67">
        <f>IFERROR(W170/J170,"0")</f>
        <v>0.2</v>
      </c>
      <c r="BO170" s="67">
        <f>IFERROR(X170/J170,"0")</f>
        <v>0.2</v>
      </c>
    </row>
    <row r="171" spans="1:67" x14ac:dyDescent="0.2">
      <c r="A171" s="226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27"/>
      <c r="O171" s="212" t="s">
        <v>68</v>
      </c>
      <c r="P171" s="213"/>
      <c r="Q171" s="213"/>
      <c r="R171" s="213"/>
      <c r="S171" s="213"/>
      <c r="T171" s="213"/>
      <c r="U171" s="214"/>
      <c r="V171" s="37" t="s">
        <v>67</v>
      </c>
      <c r="W171" s="194">
        <f>IFERROR(SUM(W169:W170),"0")</f>
        <v>14</v>
      </c>
      <c r="X171" s="194">
        <f>IFERROR(SUM(X169:X170),"0")</f>
        <v>14</v>
      </c>
      <c r="Y171" s="194">
        <f>IFERROR(IF(Y169="",0,Y169),"0")+IFERROR(IF(Y170="",0,Y170),"0")</f>
        <v>0.25031999999999999</v>
      </c>
      <c r="Z171" s="195"/>
      <c r="AA171" s="195"/>
    </row>
    <row r="172" spans="1:67" x14ac:dyDescent="0.2">
      <c r="A172" s="202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27"/>
      <c r="O172" s="212" t="s">
        <v>68</v>
      </c>
      <c r="P172" s="213"/>
      <c r="Q172" s="213"/>
      <c r="R172" s="213"/>
      <c r="S172" s="213"/>
      <c r="T172" s="213"/>
      <c r="U172" s="214"/>
      <c r="V172" s="37" t="s">
        <v>69</v>
      </c>
      <c r="W172" s="194">
        <f>IFERROR(SUMPRODUCT(W169:W170*H169:H170),"0")</f>
        <v>42</v>
      </c>
      <c r="X172" s="194">
        <f>IFERROR(SUMPRODUCT(X169:X170*H169:H170),"0")</f>
        <v>42</v>
      </c>
      <c r="Y172" s="37"/>
      <c r="Z172" s="195"/>
      <c r="AA172" s="195"/>
    </row>
    <row r="173" spans="1:67" ht="16.5" customHeight="1" x14ac:dyDescent="0.25">
      <c r="A173" s="220" t="s">
        <v>235</v>
      </c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187"/>
      <c r="AA173" s="187"/>
    </row>
    <row r="174" spans="1:67" ht="14.25" customHeight="1" x14ac:dyDescent="0.25">
      <c r="A174" s="201" t="s">
        <v>235</v>
      </c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188"/>
      <c r="AA174" s="188"/>
    </row>
    <row r="175" spans="1:67" ht="27" customHeight="1" x14ac:dyDescent="0.25">
      <c r="A175" s="54" t="s">
        <v>236</v>
      </c>
      <c r="B175" s="54" t="s">
        <v>237</v>
      </c>
      <c r="C175" s="31">
        <v>4301133002</v>
      </c>
      <c r="D175" s="196">
        <v>4607111035783</v>
      </c>
      <c r="E175" s="197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3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199"/>
      <c r="Q175" s="199"/>
      <c r="R175" s="199"/>
      <c r="S175" s="197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x14ac:dyDescent="0.2">
      <c r="A176" s="226"/>
      <c r="B176" s="202"/>
      <c r="C176" s="202"/>
      <c r="D176" s="202"/>
      <c r="E176" s="202"/>
      <c r="F176" s="202"/>
      <c r="G176" s="202"/>
      <c r="H176" s="202"/>
      <c r="I176" s="202"/>
      <c r="J176" s="202"/>
      <c r="K176" s="202"/>
      <c r="L176" s="202"/>
      <c r="M176" s="202"/>
      <c r="N176" s="227"/>
      <c r="O176" s="212" t="s">
        <v>68</v>
      </c>
      <c r="P176" s="213"/>
      <c r="Q176" s="213"/>
      <c r="R176" s="213"/>
      <c r="S176" s="213"/>
      <c r="T176" s="213"/>
      <c r="U176" s="214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x14ac:dyDescent="0.2">
      <c r="A177" s="202"/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27"/>
      <c r="O177" s="212" t="s">
        <v>68</v>
      </c>
      <c r="P177" s="213"/>
      <c r="Q177" s="213"/>
      <c r="R177" s="213"/>
      <c r="S177" s="213"/>
      <c r="T177" s="213"/>
      <c r="U177" s="214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customHeight="1" x14ac:dyDescent="0.25">
      <c r="A178" s="220" t="s">
        <v>229</v>
      </c>
      <c r="B178" s="202"/>
      <c r="C178" s="202"/>
      <c r="D178" s="202"/>
      <c r="E178" s="202"/>
      <c r="F178" s="202"/>
      <c r="G178" s="202"/>
      <c r="H178" s="202"/>
      <c r="I178" s="202"/>
      <c r="J178" s="202"/>
      <c r="K178" s="202"/>
      <c r="L178" s="202"/>
      <c r="M178" s="202"/>
      <c r="N178" s="202"/>
      <c r="O178" s="202"/>
      <c r="P178" s="202"/>
      <c r="Q178" s="202"/>
      <c r="R178" s="202"/>
      <c r="S178" s="202"/>
      <c r="T178" s="202"/>
      <c r="U178" s="202"/>
      <c r="V178" s="202"/>
      <c r="W178" s="202"/>
      <c r="X178" s="202"/>
      <c r="Y178" s="202"/>
      <c r="Z178" s="187"/>
      <c r="AA178" s="187"/>
    </row>
    <row r="179" spans="1:67" ht="14.25" customHeight="1" x14ac:dyDescent="0.25">
      <c r="A179" s="201" t="s">
        <v>238</v>
      </c>
      <c r="B179" s="202"/>
      <c r="C179" s="202"/>
      <c r="D179" s="202"/>
      <c r="E179" s="202"/>
      <c r="F179" s="202"/>
      <c r="G179" s="202"/>
      <c r="H179" s="202"/>
      <c r="I179" s="202"/>
      <c r="J179" s="202"/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2"/>
      <c r="V179" s="202"/>
      <c r="W179" s="202"/>
      <c r="X179" s="202"/>
      <c r="Y179" s="202"/>
      <c r="Z179" s="188"/>
      <c r="AA179" s="188"/>
    </row>
    <row r="180" spans="1:67" ht="27" customHeight="1" x14ac:dyDescent="0.25">
      <c r="A180" s="54" t="s">
        <v>239</v>
      </c>
      <c r="B180" s="54" t="s">
        <v>240</v>
      </c>
      <c r="C180" s="31">
        <v>4301051319</v>
      </c>
      <c r="D180" s="196">
        <v>4680115881204</v>
      </c>
      <c r="E180" s="197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199"/>
      <c r="Q180" s="199"/>
      <c r="R180" s="199"/>
      <c r="S180" s="197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x14ac:dyDescent="0.2">
      <c r="A181" s="226"/>
      <c r="B181" s="202"/>
      <c r="C181" s="202"/>
      <c r="D181" s="202"/>
      <c r="E181" s="202"/>
      <c r="F181" s="202"/>
      <c r="G181" s="202"/>
      <c r="H181" s="202"/>
      <c r="I181" s="202"/>
      <c r="J181" s="202"/>
      <c r="K181" s="202"/>
      <c r="L181" s="202"/>
      <c r="M181" s="202"/>
      <c r="N181" s="227"/>
      <c r="O181" s="212" t="s">
        <v>68</v>
      </c>
      <c r="P181" s="213"/>
      <c r="Q181" s="213"/>
      <c r="R181" s="213"/>
      <c r="S181" s="213"/>
      <c r="T181" s="213"/>
      <c r="U181" s="214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x14ac:dyDescent="0.2">
      <c r="A182" s="202"/>
      <c r="B182" s="202"/>
      <c r="C182" s="202"/>
      <c r="D182" s="202"/>
      <c r="E182" s="202"/>
      <c r="F182" s="202"/>
      <c r="G182" s="202"/>
      <c r="H182" s="202"/>
      <c r="I182" s="202"/>
      <c r="J182" s="202"/>
      <c r="K182" s="202"/>
      <c r="L182" s="202"/>
      <c r="M182" s="202"/>
      <c r="N182" s="227"/>
      <c r="O182" s="212" t="s">
        <v>68</v>
      </c>
      <c r="P182" s="213"/>
      <c r="Q182" s="213"/>
      <c r="R182" s="213"/>
      <c r="S182" s="213"/>
      <c r="T182" s="213"/>
      <c r="U182" s="214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customHeight="1" x14ac:dyDescent="0.25">
      <c r="A183" s="220" t="s">
        <v>243</v>
      </c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2"/>
      <c r="V183" s="202"/>
      <c r="W183" s="202"/>
      <c r="X183" s="202"/>
      <c r="Y183" s="202"/>
      <c r="Z183" s="187"/>
      <c r="AA183" s="187"/>
    </row>
    <row r="184" spans="1:67" ht="14.25" customHeight="1" x14ac:dyDescent="0.25">
      <c r="A184" s="201" t="s">
        <v>72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188"/>
      <c r="AA184" s="188"/>
    </row>
    <row r="185" spans="1:67" ht="27" customHeight="1" x14ac:dyDescent="0.25">
      <c r="A185" s="54" t="s">
        <v>244</v>
      </c>
      <c r="B185" s="54" t="s">
        <v>245</v>
      </c>
      <c r="C185" s="31">
        <v>4301132079</v>
      </c>
      <c r="D185" s="196">
        <v>4607111038487</v>
      </c>
      <c r="E185" s="197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38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199"/>
      <c r="Q185" s="199"/>
      <c r="R185" s="199"/>
      <c r="S185" s="197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x14ac:dyDescent="0.2">
      <c r="A186" s="226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27"/>
      <c r="O186" s="212" t="s">
        <v>68</v>
      </c>
      <c r="P186" s="213"/>
      <c r="Q186" s="213"/>
      <c r="R186" s="213"/>
      <c r="S186" s="213"/>
      <c r="T186" s="213"/>
      <c r="U186" s="214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x14ac:dyDescent="0.2">
      <c r="A187" s="202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27"/>
      <c r="O187" s="212" t="s">
        <v>68</v>
      </c>
      <c r="P187" s="213"/>
      <c r="Q187" s="213"/>
      <c r="R187" s="213"/>
      <c r="S187" s="213"/>
      <c r="T187" s="213"/>
      <c r="U187" s="214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customHeight="1" x14ac:dyDescent="0.2">
      <c r="A188" s="286" t="s">
        <v>246</v>
      </c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87"/>
      <c r="P188" s="287"/>
      <c r="Q188" s="287"/>
      <c r="R188" s="287"/>
      <c r="S188" s="287"/>
      <c r="T188" s="287"/>
      <c r="U188" s="287"/>
      <c r="V188" s="287"/>
      <c r="W188" s="287"/>
      <c r="X188" s="287"/>
      <c r="Y188" s="287"/>
      <c r="Z188" s="48"/>
      <c r="AA188" s="48"/>
    </row>
    <row r="189" spans="1:67" ht="16.5" customHeight="1" x14ac:dyDescent="0.25">
      <c r="A189" s="220" t="s">
        <v>247</v>
      </c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2"/>
      <c r="V189" s="202"/>
      <c r="W189" s="202"/>
      <c r="X189" s="202"/>
      <c r="Y189" s="202"/>
      <c r="Z189" s="187"/>
      <c r="AA189" s="187"/>
    </row>
    <row r="190" spans="1:67" ht="14.25" customHeight="1" x14ac:dyDescent="0.25">
      <c r="A190" s="201" t="s">
        <v>62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188"/>
      <c r="AA190" s="188"/>
    </row>
    <row r="191" spans="1:67" ht="16.5" customHeight="1" x14ac:dyDescent="0.25">
      <c r="A191" s="54" t="s">
        <v>248</v>
      </c>
      <c r="B191" s="54" t="s">
        <v>249</v>
      </c>
      <c r="C191" s="31">
        <v>4301070913</v>
      </c>
      <c r="D191" s="196">
        <v>4607111036957</v>
      </c>
      <c r="E191" s="197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282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199"/>
      <c r="Q191" s="199"/>
      <c r="R191" s="199"/>
      <c r="S191" s="197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26"/>
      <c r="B192" s="202"/>
      <c r="C192" s="202"/>
      <c r="D192" s="202"/>
      <c r="E192" s="202"/>
      <c r="F192" s="202"/>
      <c r="G192" s="202"/>
      <c r="H192" s="202"/>
      <c r="I192" s="202"/>
      <c r="J192" s="202"/>
      <c r="K192" s="202"/>
      <c r="L192" s="202"/>
      <c r="M192" s="202"/>
      <c r="N192" s="227"/>
      <c r="O192" s="212" t="s">
        <v>68</v>
      </c>
      <c r="P192" s="213"/>
      <c r="Q192" s="213"/>
      <c r="R192" s="213"/>
      <c r="S192" s="213"/>
      <c r="T192" s="213"/>
      <c r="U192" s="214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27"/>
      <c r="O193" s="212" t="s">
        <v>68</v>
      </c>
      <c r="P193" s="213"/>
      <c r="Q193" s="213"/>
      <c r="R193" s="213"/>
      <c r="S193" s="213"/>
      <c r="T193" s="213"/>
      <c r="U193" s="214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customHeight="1" x14ac:dyDescent="0.25">
      <c r="A194" s="220" t="s">
        <v>250</v>
      </c>
      <c r="B194" s="202"/>
      <c r="C194" s="202"/>
      <c r="D194" s="202"/>
      <c r="E194" s="202"/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187"/>
      <c r="AA194" s="187"/>
    </row>
    <row r="195" spans="1:67" ht="14.25" customHeight="1" x14ac:dyDescent="0.25">
      <c r="A195" s="201" t="s">
        <v>62</v>
      </c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188"/>
      <c r="AA195" s="188"/>
    </row>
    <row r="196" spans="1:67" ht="16.5" customHeight="1" x14ac:dyDescent="0.25">
      <c r="A196" s="54" t="s">
        <v>251</v>
      </c>
      <c r="B196" s="54" t="s">
        <v>252</v>
      </c>
      <c r="C196" s="31">
        <v>4301070948</v>
      </c>
      <c r="D196" s="196">
        <v>4607111037022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38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199"/>
      <c r="Q196" s="199"/>
      <c r="R196" s="199"/>
      <c r="S196" s="197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253</v>
      </c>
      <c r="B197" s="54" t="s">
        <v>254</v>
      </c>
      <c r="C197" s="31">
        <v>4301070990</v>
      </c>
      <c r="D197" s="196">
        <v>4607111038494</v>
      </c>
      <c r="E197" s="197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199"/>
      <c r="Q197" s="199"/>
      <c r="R197" s="199"/>
      <c r="S197" s="197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255</v>
      </c>
      <c r="B198" s="54" t="s">
        <v>256</v>
      </c>
      <c r="C198" s="31">
        <v>4301070966</v>
      </c>
      <c r="D198" s="196">
        <v>4607111038135</v>
      </c>
      <c r="E198" s="197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199"/>
      <c r="Q198" s="199"/>
      <c r="R198" s="199"/>
      <c r="S198" s="197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26"/>
      <c r="B199" s="202"/>
      <c r="C199" s="202"/>
      <c r="D199" s="202"/>
      <c r="E199" s="202"/>
      <c r="F199" s="202"/>
      <c r="G199" s="202"/>
      <c r="H199" s="202"/>
      <c r="I199" s="202"/>
      <c r="J199" s="202"/>
      <c r="K199" s="202"/>
      <c r="L199" s="202"/>
      <c r="M199" s="202"/>
      <c r="N199" s="227"/>
      <c r="O199" s="212" t="s">
        <v>68</v>
      </c>
      <c r="P199" s="213"/>
      <c r="Q199" s="213"/>
      <c r="R199" s="213"/>
      <c r="S199" s="213"/>
      <c r="T199" s="213"/>
      <c r="U199" s="214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27"/>
      <c r="O200" s="212" t="s">
        <v>68</v>
      </c>
      <c r="P200" s="213"/>
      <c r="Q200" s="213"/>
      <c r="R200" s="213"/>
      <c r="S200" s="213"/>
      <c r="T200" s="213"/>
      <c r="U200" s="214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customHeight="1" x14ac:dyDescent="0.25">
      <c r="A201" s="220" t="s">
        <v>257</v>
      </c>
      <c r="B201" s="202"/>
      <c r="C201" s="202"/>
      <c r="D201" s="202"/>
      <c r="E201" s="202"/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187"/>
      <c r="AA201" s="187"/>
    </row>
    <row r="202" spans="1:67" ht="14.25" customHeight="1" x14ac:dyDescent="0.25">
      <c r="A202" s="201" t="s">
        <v>62</v>
      </c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188"/>
      <c r="AA202" s="188"/>
    </row>
    <row r="203" spans="1:67" ht="27" customHeight="1" x14ac:dyDescent="0.25">
      <c r="A203" s="54" t="s">
        <v>258</v>
      </c>
      <c r="B203" s="54" t="s">
        <v>259</v>
      </c>
      <c r="C203" s="31">
        <v>4301070996</v>
      </c>
      <c r="D203" s="196">
        <v>4607111038654</v>
      </c>
      <c r="E203" s="197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2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199"/>
      <c r="Q203" s="199"/>
      <c r="R203" s="199"/>
      <c r="S203" s="197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260</v>
      </c>
      <c r="B204" s="54" t="s">
        <v>261</v>
      </c>
      <c r="C204" s="31">
        <v>4301070997</v>
      </c>
      <c r="D204" s="196">
        <v>4607111038586</v>
      </c>
      <c r="E204" s="197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199"/>
      <c r="Q204" s="199"/>
      <c r="R204" s="199"/>
      <c r="S204" s="197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262</v>
      </c>
      <c r="B205" s="54" t="s">
        <v>263</v>
      </c>
      <c r="C205" s="31">
        <v>4301070962</v>
      </c>
      <c r="D205" s="196">
        <v>4607111038609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3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199"/>
      <c r="Q205" s="199"/>
      <c r="R205" s="199"/>
      <c r="S205" s="197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264</v>
      </c>
      <c r="B206" s="54" t="s">
        <v>265</v>
      </c>
      <c r="C206" s="31">
        <v>4301070963</v>
      </c>
      <c r="D206" s="196">
        <v>4607111038630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199"/>
      <c r="Q206" s="199"/>
      <c r="R206" s="199"/>
      <c r="S206" s="197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266</v>
      </c>
      <c r="B207" s="54" t="s">
        <v>267</v>
      </c>
      <c r="C207" s="31">
        <v>4301070959</v>
      </c>
      <c r="D207" s="196">
        <v>4607111038616</v>
      </c>
      <c r="E207" s="197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0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199"/>
      <c r="Q207" s="199"/>
      <c r="R207" s="199"/>
      <c r="S207" s="197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268</v>
      </c>
      <c r="B208" s="54" t="s">
        <v>269</v>
      </c>
      <c r="C208" s="31">
        <v>4301070960</v>
      </c>
      <c r="D208" s="196">
        <v>4607111038623</v>
      </c>
      <c r="E208" s="197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3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199"/>
      <c r="Q208" s="199"/>
      <c r="R208" s="199"/>
      <c r="S208" s="197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26"/>
      <c r="B209" s="202"/>
      <c r="C209" s="202"/>
      <c r="D209" s="202"/>
      <c r="E209" s="202"/>
      <c r="F209" s="202"/>
      <c r="G209" s="202"/>
      <c r="H209" s="202"/>
      <c r="I209" s="202"/>
      <c r="J209" s="202"/>
      <c r="K209" s="202"/>
      <c r="L209" s="202"/>
      <c r="M209" s="202"/>
      <c r="N209" s="227"/>
      <c r="O209" s="212" t="s">
        <v>68</v>
      </c>
      <c r="P209" s="213"/>
      <c r="Q209" s="213"/>
      <c r="R209" s="213"/>
      <c r="S209" s="213"/>
      <c r="T209" s="213"/>
      <c r="U209" s="214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x14ac:dyDescent="0.2">
      <c r="A210" s="202"/>
      <c r="B210" s="202"/>
      <c r="C210" s="202"/>
      <c r="D210" s="202"/>
      <c r="E210" s="202"/>
      <c r="F210" s="202"/>
      <c r="G210" s="202"/>
      <c r="H210" s="202"/>
      <c r="I210" s="202"/>
      <c r="J210" s="202"/>
      <c r="K210" s="202"/>
      <c r="L210" s="202"/>
      <c r="M210" s="202"/>
      <c r="N210" s="227"/>
      <c r="O210" s="212" t="s">
        <v>68</v>
      </c>
      <c r="P210" s="213"/>
      <c r="Q210" s="213"/>
      <c r="R210" s="213"/>
      <c r="S210" s="213"/>
      <c r="T210" s="213"/>
      <c r="U210" s="214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customHeight="1" x14ac:dyDescent="0.25">
      <c r="A211" s="220" t="s">
        <v>270</v>
      </c>
      <c r="B211" s="202"/>
      <c r="C211" s="202"/>
      <c r="D211" s="202"/>
      <c r="E211" s="202"/>
      <c r="F211" s="202"/>
      <c r="G211" s="202"/>
      <c r="H211" s="202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187"/>
      <c r="AA211" s="187"/>
    </row>
    <row r="212" spans="1:67" ht="14.25" customHeight="1" x14ac:dyDescent="0.25">
      <c r="A212" s="201" t="s">
        <v>62</v>
      </c>
      <c r="B212" s="202"/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188"/>
      <c r="AA212" s="188"/>
    </row>
    <row r="213" spans="1:67" ht="27" customHeight="1" x14ac:dyDescent="0.25">
      <c r="A213" s="54" t="s">
        <v>271</v>
      </c>
      <c r="B213" s="54" t="s">
        <v>272</v>
      </c>
      <c r="C213" s="31">
        <v>4301070915</v>
      </c>
      <c r="D213" s="196">
        <v>4607111035882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199"/>
      <c r="Q213" s="199"/>
      <c r="R213" s="199"/>
      <c r="S213" s="197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273</v>
      </c>
      <c r="B214" s="54" t="s">
        <v>274</v>
      </c>
      <c r="C214" s="31">
        <v>4301070921</v>
      </c>
      <c r="D214" s="196">
        <v>4607111035905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199"/>
      <c r="Q214" s="199"/>
      <c r="R214" s="199"/>
      <c r="S214" s="197"/>
      <c r="T214" s="34"/>
      <c r="U214" s="34"/>
      <c r="V214" s="35" t="s">
        <v>67</v>
      </c>
      <c r="W214" s="192">
        <v>24</v>
      </c>
      <c r="X214" s="193">
        <f>IFERROR(IF(W214="","",W214),"")</f>
        <v>24</v>
      </c>
      <c r="Y214" s="36">
        <f>IFERROR(IF(W214="","",W214*0.0155),"")</f>
        <v>0.372</v>
      </c>
      <c r="Z214" s="56"/>
      <c r="AA214" s="57"/>
      <c r="AE214" s="67"/>
      <c r="BB214" s="145" t="s">
        <v>1</v>
      </c>
      <c r="BL214" s="67">
        <f>IFERROR(W214*I214,"0")</f>
        <v>179.28</v>
      </c>
      <c r="BM214" s="67">
        <f>IFERROR(X214*I214,"0")</f>
        <v>179.28</v>
      </c>
      <c r="BN214" s="67">
        <f>IFERROR(W214/J214,"0")</f>
        <v>0.2857142857142857</v>
      </c>
      <c r="BO214" s="67">
        <f>IFERROR(X214/J214,"0")</f>
        <v>0.2857142857142857</v>
      </c>
    </row>
    <row r="215" spans="1:67" ht="27" customHeight="1" x14ac:dyDescent="0.25">
      <c r="A215" s="54" t="s">
        <v>275</v>
      </c>
      <c r="B215" s="54" t="s">
        <v>276</v>
      </c>
      <c r="C215" s="31">
        <v>4301070917</v>
      </c>
      <c r="D215" s="196">
        <v>4607111035912</v>
      </c>
      <c r="E215" s="197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23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199"/>
      <c r="Q215" s="199"/>
      <c r="R215" s="199"/>
      <c r="S215" s="197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277</v>
      </c>
      <c r="B216" s="54" t="s">
        <v>278</v>
      </c>
      <c r="C216" s="31">
        <v>4301070920</v>
      </c>
      <c r="D216" s="196">
        <v>4607111035929</v>
      </c>
      <c r="E216" s="197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199"/>
      <c r="Q216" s="199"/>
      <c r="R216" s="199"/>
      <c r="S216" s="197"/>
      <c r="T216" s="34"/>
      <c r="U216" s="34"/>
      <c r="V216" s="35" t="s">
        <v>67</v>
      </c>
      <c r="W216" s="192">
        <v>12</v>
      </c>
      <c r="X216" s="193">
        <f>IFERROR(IF(W216="","",W216),"")</f>
        <v>12</v>
      </c>
      <c r="Y216" s="36">
        <f>IFERROR(IF(W216="","",W216*0.0155),"")</f>
        <v>0.186</v>
      </c>
      <c r="Z216" s="56"/>
      <c r="AA216" s="57"/>
      <c r="AE216" s="67"/>
      <c r="BB216" s="147" t="s">
        <v>1</v>
      </c>
      <c r="BL216" s="67">
        <f>IFERROR(W216*I216,"0")</f>
        <v>89.64</v>
      </c>
      <c r="BM216" s="67">
        <f>IFERROR(X216*I216,"0")</f>
        <v>89.64</v>
      </c>
      <c r="BN216" s="67">
        <f>IFERROR(W216/J216,"0")</f>
        <v>0.14285714285714285</v>
      </c>
      <c r="BO216" s="67">
        <f>IFERROR(X216/J216,"0")</f>
        <v>0.14285714285714285</v>
      </c>
    </row>
    <row r="217" spans="1:67" x14ac:dyDescent="0.2">
      <c r="A217" s="226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27"/>
      <c r="O217" s="212" t="s">
        <v>68</v>
      </c>
      <c r="P217" s="213"/>
      <c r="Q217" s="213"/>
      <c r="R217" s="213"/>
      <c r="S217" s="213"/>
      <c r="T217" s="213"/>
      <c r="U217" s="214"/>
      <c r="V217" s="37" t="s">
        <v>67</v>
      </c>
      <c r="W217" s="194">
        <f>IFERROR(SUM(W213:W216),"0")</f>
        <v>36</v>
      </c>
      <c r="X217" s="194">
        <f>IFERROR(SUM(X213:X216),"0")</f>
        <v>36</v>
      </c>
      <c r="Y217" s="194">
        <f>IFERROR(IF(Y213="",0,Y213),"0")+IFERROR(IF(Y214="",0,Y214),"0")+IFERROR(IF(Y215="",0,Y215),"0")+IFERROR(IF(Y216="",0,Y216),"0")</f>
        <v>0.55800000000000005</v>
      </c>
      <c r="Z217" s="195"/>
      <c r="AA217" s="195"/>
    </row>
    <row r="218" spans="1:67" x14ac:dyDescent="0.2">
      <c r="A218" s="202"/>
      <c r="B218" s="202"/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27"/>
      <c r="O218" s="212" t="s">
        <v>68</v>
      </c>
      <c r="P218" s="213"/>
      <c r="Q218" s="213"/>
      <c r="R218" s="213"/>
      <c r="S218" s="213"/>
      <c r="T218" s="213"/>
      <c r="U218" s="214"/>
      <c r="V218" s="37" t="s">
        <v>69</v>
      </c>
      <c r="W218" s="194">
        <f>IFERROR(SUMPRODUCT(W213:W216*H213:H216),"0")</f>
        <v>259.20000000000005</v>
      </c>
      <c r="X218" s="194">
        <f>IFERROR(SUMPRODUCT(X213:X216*H213:H216),"0")</f>
        <v>259.20000000000005</v>
      </c>
      <c r="Y218" s="37"/>
      <c r="Z218" s="195"/>
      <c r="AA218" s="195"/>
    </row>
    <row r="219" spans="1:67" ht="16.5" customHeight="1" x14ac:dyDescent="0.25">
      <c r="A219" s="220" t="s">
        <v>279</v>
      </c>
      <c r="B219" s="202"/>
      <c r="C219" s="202"/>
      <c r="D219" s="202"/>
      <c r="E219" s="202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187"/>
      <c r="AA219" s="187"/>
    </row>
    <row r="220" spans="1:67" ht="14.25" customHeight="1" x14ac:dyDescent="0.25">
      <c r="A220" s="201" t="s">
        <v>238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188"/>
      <c r="AA220" s="188"/>
    </row>
    <row r="221" spans="1:67" ht="27" customHeight="1" x14ac:dyDescent="0.25">
      <c r="A221" s="54" t="s">
        <v>280</v>
      </c>
      <c r="B221" s="54" t="s">
        <v>281</v>
      </c>
      <c r="C221" s="31">
        <v>4301051320</v>
      </c>
      <c r="D221" s="196">
        <v>4680115881334</v>
      </c>
      <c r="E221" s="197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25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199"/>
      <c r="Q221" s="199"/>
      <c r="R221" s="199"/>
      <c r="S221" s="197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26"/>
      <c r="B222" s="202"/>
      <c r="C222" s="202"/>
      <c r="D222" s="202"/>
      <c r="E222" s="202"/>
      <c r="F222" s="202"/>
      <c r="G222" s="202"/>
      <c r="H222" s="202"/>
      <c r="I222" s="202"/>
      <c r="J222" s="202"/>
      <c r="K222" s="202"/>
      <c r="L222" s="202"/>
      <c r="M222" s="202"/>
      <c r="N222" s="227"/>
      <c r="O222" s="212" t="s">
        <v>68</v>
      </c>
      <c r="P222" s="213"/>
      <c r="Q222" s="213"/>
      <c r="R222" s="213"/>
      <c r="S222" s="213"/>
      <c r="T222" s="213"/>
      <c r="U222" s="214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27"/>
      <c r="O223" s="212" t="s">
        <v>68</v>
      </c>
      <c r="P223" s="213"/>
      <c r="Q223" s="213"/>
      <c r="R223" s="213"/>
      <c r="S223" s="213"/>
      <c r="T223" s="213"/>
      <c r="U223" s="214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customHeight="1" x14ac:dyDescent="0.25">
      <c r="A224" s="220" t="s">
        <v>282</v>
      </c>
      <c r="B224" s="202"/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187"/>
      <c r="AA224" s="187"/>
    </row>
    <row r="225" spans="1:67" ht="14.25" customHeight="1" x14ac:dyDescent="0.25">
      <c r="A225" s="201" t="s">
        <v>62</v>
      </c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188"/>
      <c r="AA225" s="188"/>
    </row>
    <row r="226" spans="1:67" ht="16.5" customHeight="1" x14ac:dyDescent="0.25">
      <c r="A226" s="54" t="s">
        <v>283</v>
      </c>
      <c r="B226" s="54" t="s">
        <v>284</v>
      </c>
      <c r="C226" s="31">
        <v>4301071033</v>
      </c>
      <c r="D226" s="196">
        <v>4607111035332</v>
      </c>
      <c r="E226" s="197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371" t="s">
        <v>285</v>
      </c>
      <c r="P226" s="199"/>
      <c r="Q226" s="199"/>
      <c r="R226" s="199"/>
      <c r="S226" s="197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286</v>
      </c>
      <c r="B227" s="54" t="s">
        <v>287</v>
      </c>
      <c r="C227" s="31">
        <v>4301071000</v>
      </c>
      <c r="D227" s="196">
        <v>4607111038708</v>
      </c>
      <c r="E227" s="197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199"/>
      <c r="Q227" s="199"/>
      <c r="R227" s="199"/>
      <c r="S227" s="197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26"/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27"/>
      <c r="O228" s="212" t="s">
        <v>68</v>
      </c>
      <c r="P228" s="213"/>
      <c r="Q228" s="213"/>
      <c r="R228" s="213"/>
      <c r="S228" s="213"/>
      <c r="T228" s="213"/>
      <c r="U228" s="214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x14ac:dyDescent="0.2">
      <c r="A229" s="202"/>
      <c r="B229" s="202"/>
      <c r="C229" s="202"/>
      <c r="D229" s="202"/>
      <c r="E229" s="202"/>
      <c r="F229" s="202"/>
      <c r="G229" s="202"/>
      <c r="H229" s="202"/>
      <c r="I229" s="202"/>
      <c r="J229" s="202"/>
      <c r="K229" s="202"/>
      <c r="L229" s="202"/>
      <c r="M229" s="202"/>
      <c r="N229" s="227"/>
      <c r="O229" s="212" t="s">
        <v>68</v>
      </c>
      <c r="P229" s="213"/>
      <c r="Q229" s="213"/>
      <c r="R229" s="213"/>
      <c r="S229" s="213"/>
      <c r="T229" s="213"/>
      <c r="U229" s="214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customHeight="1" x14ac:dyDescent="0.2">
      <c r="A230" s="286" t="s">
        <v>288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customHeight="1" x14ac:dyDescent="0.25">
      <c r="A231" s="220" t="s">
        <v>289</v>
      </c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187"/>
      <c r="AA231" s="187"/>
    </row>
    <row r="232" spans="1:67" ht="14.25" customHeight="1" x14ac:dyDescent="0.25">
      <c r="A232" s="201" t="s">
        <v>62</v>
      </c>
      <c r="B232" s="202"/>
      <c r="C232" s="202"/>
      <c r="D232" s="202"/>
      <c r="E232" s="202"/>
      <c r="F232" s="202"/>
      <c r="G232" s="202"/>
      <c r="H232" s="202"/>
      <c r="I232" s="202"/>
      <c r="J232" s="202"/>
      <c r="K232" s="202"/>
      <c r="L232" s="202"/>
      <c r="M232" s="202"/>
      <c r="N232" s="202"/>
      <c r="O232" s="202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188"/>
      <c r="AA232" s="188"/>
    </row>
    <row r="233" spans="1:67" ht="27" customHeight="1" x14ac:dyDescent="0.25">
      <c r="A233" s="54" t="s">
        <v>290</v>
      </c>
      <c r="B233" s="54" t="s">
        <v>291</v>
      </c>
      <c r="C233" s="31">
        <v>4301071029</v>
      </c>
      <c r="D233" s="196">
        <v>4607111035899</v>
      </c>
      <c r="E233" s="197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370" t="s">
        <v>292</v>
      </c>
      <c r="P233" s="199"/>
      <c r="Q233" s="199"/>
      <c r="R233" s="199"/>
      <c r="S233" s="197"/>
      <c r="T233" s="34"/>
      <c r="U233" s="34"/>
      <c r="V233" s="35" t="s">
        <v>67</v>
      </c>
      <c r="W233" s="192">
        <v>36</v>
      </c>
      <c r="X233" s="193">
        <f>IFERROR(IF(W233="","",W233),"")</f>
        <v>36</v>
      </c>
      <c r="Y233" s="36">
        <f>IFERROR(IF(W233="","",W233*0.0155),"")</f>
        <v>0.55800000000000005</v>
      </c>
      <c r="Z233" s="56"/>
      <c r="AA233" s="57"/>
      <c r="AE233" s="67"/>
      <c r="BB233" s="151" t="s">
        <v>1</v>
      </c>
      <c r="BL233" s="67">
        <f>IFERROR(W233*I233,"0")</f>
        <v>189.43199999999999</v>
      </c>
      <c r="BM233" s="67">
        <f>IFERROR(X233*I233,"0")</f>
        <v>189.43199999999999</v>
      </c>
      <c r="BN233" s="67">
        <f>IFERROR(W233/J233,"0")</f>
        <v>0.42857142857142855</v>
      </c>
      <c r="BO233" s="67">
        <f>IFERROR(X233/J233,"0")</f>
        <v>0.42857142857142855</v>
      </c>
    </row>
    <row r="234" spans="1:67" x14ac:dyDescent="0.2">
      <c r="A234" s="226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27"/>
      <c r="O234" s="212" t="s">
        <v>68</v>
      </c>
      <c r="P234" s="213"/>
      <c r="Q234" s="213"/>
      <c r="R234" s="213"/>
      <c r="S234" s="213"/>
      <c r="T234" s="213"/>
      <c r="U234" s="214"/>
      <c r="V234" s="37" t="s">
        <v>67</v>
      </c>
      <c r="W234" s="194">
        <f>IFERROR(SUM(W233:W233),"0")</f>
        <v>36</v>
      </c>
      <c r="X234" s="194">
        <f>IFERROR(SUM(X233:X233),"0")</f>
        <v>36</v>
      </c>
      <c r="Y234" s="194">
        <f>IFERROR(IF(Y233="",0,Y233),"0")</f>
        <v>0.55800000000000005</v>
      </c>
      <c r="Z234" s="195"/>
      <c r="AA234" s="195"/>
    </row>
    <row r="235" spans="1:67" x14ac:dyDescent="0.2">
      <c r="A235" s="202"/>
      <c r="B235" s="202"/>
      <c r="C235" s="202"/>
      <c r="D235" s="202"/>
      <c r="E235" s="202"/>
      <c r="F235" s="202"/>
      <c r="G235" s="202"/>
      <c r="H235" s="202"/>
      <c r="I235" s="202"/>
      <c r="J235" s="202"/>
      <c r="K235" s="202"/>
      <c r="L235" s="202"/>
      <c r="M235" s="202"/>
      <c r="N235" s="227"/>
      <c r="O235" s="212" t="s">
        <v>68</v>
      </c>
      <c r="P235" s="213"/>
      <c r="Q235" s="213"/>
      <c r="R235" s="213"/>
      <c r="S235" s="213"/>
      <c r="T235" s="213"/>
      <c r="U235" s="214"/>
      <c r="V235" s="37" t="s">
        <v>69</v>
      </c>
      <c r="W235" s="194">
        <f>IFERROR(SUMPRODUCT(W233:W233*H233:H233),"0")</f>
        <v>180</v>
      </c>
      <c r="X235" s="194">
        <f>IFERROR(SUMPRODUCT(X233:X233*H233:H233),"0")</f>
        <v>180</v>
      </c>
      <c r="Y235" s="37"/>
      <c r="Z235" s="195"/>
      <c r="AA235" s="195"/>
    </row>
    <row r="236" spans="1:67" ht="16.5" customHeight="1" x14ac:dyDescent="0.25">
      <c r="A236" s="220" t="s">
        <v>293</v>
      </c>
      <c r="B236" s="202"/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187"/>
      <c r="AA236" s="187"/>
    </row>
    <row r="237" spans="1:67" ht="14.25" customHeight="1" x14ac:dyDescent="0.25">
      <c r="A237" s="201" t="s">
        <v>62</v>
      </c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188"/>
      <c r="AA237" s="188"/>
    </row>
    <row r="238" spans="1:67" ht="27" customHeight="1" x14ac:dyDescent="0.25">
      <c r="A238" s="54" t="s">
        <v>294</v>
      </c>
      <c r="B238" s="54" t="s">
        <v>295</v>
      </c>
      <c r="C238" s="31">
        <v>4301070870</v>
      </c>
      <c r="D238" s="196">
        <v>4607111036711</v>
      </c>
      <c r="E238" s="197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199"/>
      <c r="Q238" s="199"/>
      <c r="R238" s="199"/>
      <c r="S238" s="197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customHeight="1" x14ac:dyDescent="0.25">
      <c r="A239" s="54" t="s">
        <v>296</v>
      </c>
      <c r="B239" s="54" t="s">
        <v>297</v>
      </c>
      <c r="C239" s="31">
        <v>4301070991</v>
      </c>
      <c r="D239" s="196">
        <v>4607111038180</v>
      </c>
      <c r="E239" s="197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281" t="s">
        <v>298</v>
      </c>
      <c r="P239" s="199"/>
      <c r="Q239" s="199"/>
      <c r="R239" s="199"/>
      <c r="S239" s="197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26"/>
      <c r="B240" s="202"/>
      <c r="C240" s="202"/>
      <c r="D240" s="202"/>
      <c r="E240" s="202"/>
      <c r="F240" s="202"/>
      <c r="G240" s="202"/>
      <c r="H240" s="202"/>
      <c r="I240" s="202"/>
      <c r="J240" s="202"/>
      <c r="K240" s="202"/>
      <c r="L240" s="202"/>
      <c r="M240" s="202"/>
      <c r="N240" s="227"/>
      <c r="O240" s="212" t="s">
        <v>68</v>
      </c>
      <c r="P240" s="213"/>
      <c r="Q240" s="213"/>
      <c r="R240" s="213"/>
      <c r="S240" s="213"/>
      <c r="T240" s="213"/>
      <c r="U240" s="214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x14ac:dyDescent="0.2">
      <c r="A241" s="202"/>
      <c r="B241" s="202"/>
      <c r="C241" s="202"/>
      <c r="D241" s="202"/>
      <c r="E241" s="202"/>
      <c r="F241" s="202"/>
      <c r="G241" s="202"/>
      <c r="H241" s="202"/>
      <c r="I241" s="202"/>
      <c r="J241" s="202"/>
      <c r="K241" s="202"/>
      <c r="L241" s="202"/>
      <c r="M241" s="202"/>
      <c r="N241" s="227"/>
      <c r="O241" s="212" t="s">
        <v>68</v>
      </c>
      <c r="P241" s="213"/>
      <c r="Q241" s="213"/>
      <c r="R241" s="213"/>
      <c r="S241" s="213"/>
      <c r="T241" s="213"/>
      <c r="U241" s="214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customHeight="1" x14ac:dyDescent="0.2">
      <c r="A242" s="286" t="s">
        <v>299</v>
      </c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48"/>
      <c r="AA242" s="48"/>
    </row>
    <row r="243" spans="1:67" ht="16.5" customHeight="1" x14ac:dyDescent="0.25">
      <c r="A243" s="220" t="s">
        <v>299</v>
      </c>
      <c r="B243" s="202"/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187"/>
      <c r="AA243" s="187"/>
    </row>
    <row r="244" spans="1:67" ht="14.25" customHeight="1" x14ac:dyDescent="0.25">
      <c r="A244" s="201" t="s">
        <v>62</v>
      </c>
      <c r="B244" s="202"/>
      <c r="C244" s="202"/>
      <c r="D244" s="202"/>
      <c r="E244" s="202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188"/>
      <c r="AA244" s="188"/>
    </row>
    <row r="245" spans="1:67" ht="27" customHeight="1" x14ac:dyDescent="0.25">
      <c r="A245" s="54" t="s">
        <v>300</v>
      </c>
      <c r="B245" s="54" t="s">
        <v>301</v>
      </c>
      <c r="C245" s="31">
        <v>4301071014</v>
      </c>
      <c r="D245" s="196">
        <v>4640242181264</v>
      </c>
      <c r="E245" s="197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288" t="s">
        <v>302</v>
      </c>
      <c r="P245" s="199"/>
      <c r="Q245" s="199"/>
      <c r="R245" s="199"/>
      <c r="S245" s="197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303</v>
      </c>
      <c r="B246" s="54" t="s">
        <v>304</v>
      </c>
      <c r="C246" s="31">
        <v>4301071021</v>
      </c>
      <c r="D246" s="196">
        <v>4640242181325</v>
      </c>
      <c r="E246" s="197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368" t="s">
        <v>305</v>
      </c>
      <c r="P246" s="199"/>
      <c r="Q246" s="199"/>
      <c r="R246" s="199"/>
      <c r="S246" s="197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customHeight="1" x14ac:dyDescent="0.25">
      <c r="A247" s="54" t="s">
        <v>306</v>
      </c>
      <c r="B247" s="54" t="s">
        <v>307</v>
      </c>
      <c r="C247" s="31">
        <v>4301070993</v>
      </c>
      <c r="D247" s="196">
        <v>4640242180670</v>
      </c>
      <c r="E247" s="197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380" t="s">
        <v>308</v>
      </c>
      <c r="P247" s="199"/>
      <c r="Q247" s="199"/>
      <c r="R247" s="199"/>
      <c r="S247" s="197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x14ac:dyDescent="0.2">
      <c r="A248" s="226"/>
      <c r="B248" s="202"/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27"/>
      <c r="O248" s="212" t="s">
        <v>68</v>
      </c>
      <c r="P248" s="213"/>
      <c r="Q248" s="213"/>
      <c r="R248" s="213"/>
      <c r="S248" s="213"/>
      <c r="T248" s="213"/>
      <c r="U248" s="214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x14ac:dyDescent="0.2">
      <c r="A249" s="202"/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27"/>
      <c r="O249" s="212" t="s">
        <v>68</v>
      </c>
      <c r="P249" s="213"/>
      <c r="Q249" s="213"/>
      <c r="R249" s="213"/>
      <c r="S249" s="213"/>
      <c r="T249" s="213"/>
      <c r="U249" s="214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customHeight="1" x14ac:dyDescent="0.25">
      <c r="A250" s="201" t="s">
        <v>130</v>
      </c>
      <c r="B250" s="202"/>
      <c r="C250" s="202"/>
      <c r="D250" s="202"/>
      <c r="E250" s="202"/>
      <c r="F250" s="202"/>
      <c r="G250" s="202"/>
      <c r="H250" s="202"/>
      <c r="I250" s="202"/>
      <c r="J250" s="202"/>
      <c r="K250" s="202"/>
      <c r="L250" s="202"/>
      <c r="M250" s="202"/>
      <c r="N250" s="202"/>
      <c r="O250" s="202"/>
      <c r="P250" s="202"/>
      <c r="Q250" s="202"/>
      <c r="R250" s="202"/>
      <c r="S250" s="202"/>
      <c r="T250" s="202"/>
      <c r="U250" s="202"/>
      <c r="V250" s="202"/>
      <c r="W250" s="202"/>
      <c r="X250" s="202"/>
      <c r="Y250" s="202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196">
        <v>4640242181486</v>
      </c>
      <c r="E251" s="197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355" t="s">
        <v>311</v>
      </c>
      <c r="P251" s="199"/>
      <c r="Q251" s="199"/>
      <c r="R251" s="199"/>
      <c r="S251" s="197"/>
      <c r="T251" s="34"/>
      <c r="U251" s="34"/>
      <c r="V251" s="35" t="s">
        <v>67</v>
      </c>
      <c r="W251" s="192">
        <v>0</v>
      </c>
      <c r="X251" s="193">
        <f>IFERROR(IF(W251="","",W251),"")</f>
        <v>0</v>
      </c>
      <c r="Y251" s="36">
        <f>IFERROR(IF(W251="","",W251*0.00936),"")</f>
        <v>0</v>
      </c>
      <c r="Z251" s="56"/>
      <c r="AA251" s="57"/>
      <c r="AE251" s="67"/>
      <c r="BB251" s="157" t="s">
        <v>76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37.5" customHeight="1" x14ac:dyDescent="0.25">
      <c r="A252" s="54" t="s">
        <v>312</v>
      </c>
      <c r="B252" s="54" t="s">
        <v>313</v>
      </c>
      <c r="C252" s="31">
        <v>4301135403</v>
      </c>
      <c r="D252" s="196">
        <v>4640242181509</v>
      </c>
      <c r="E252" s="197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399" t="s">
        <v>314</v>
      </c>
      <c r="P252" s="199"/>
      <c r="Q252" s="199"/>
      <c r="R252" s="199"/>
      <c r="S252" s="197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customHeight="1" x14ac:dyDescent="0.25">
      <c r="A253" s="54" t="s">
        <v>315</v>
      </c>
      <c r="B253" s="54" t="s">
        <v>316</v>
      </c>
      <c r="C253" s="31">
        <v>4301135394</v>
      </c>
      <c r="D253" s="196">
        <v>4640242181561</v>
      </c>
      <c r="E253" s="197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363" t="s">
        <v>317</v>
      </c>
      <c r="P253" s="199"/>
      <c r="Q253" s="199"/>
      <c r="R253" s="199"/>
      <c r="S253" s="197"/>
      <c r="T253" s="34"/>
      <c r="U253" s="34"/>
      <c r="V253" s="35" t="s">
        <v>67</v>
      </c>
      <c r="W253" s="192">
        <v>0</v>
      </c>
      <c r="X253" s="193">
        <f>IFERROR(IF(W253="","",W253),"")</f>
        <v>0</v>
      </c>
      <c r="Y253" s="36">
        <f>IFERROR(IF(W253="","",W253*0.00936),"")</f>
        <v>0</v>
      </c>
      <c r="Z253" s="56"/>
      <c r="AA253" s="57"/>
      <c r="AE253" s="67"/>
      <c r="BB253" s="159" t="s">
        <v>76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26"/>
      <c r="B254" s="202"/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27"/>
      <c r="O254" s="212" t="s">
        <v>68</v>
      </c>
      <c r="P254" s="213"/>
      <c r="Q254" s="213"/>
      <c r="R254" s="213"/>
      <c r="S254" s="213"/>
      <c r="T254" s="213"/>
      <c r="U254" s="214"/>
      <c r="V254" s="37" t="s">
        <v>67</v>
      </c>
      <c r="W254" s="194">
        <f>IFERROR(SUM(W251:W253),"0")</f>
        <v>0</v>
      </c>
      <c r="X254" s="194">
        <f>IFERROR(SUM(X251:X253),"0")</f>
        <v>0</v>
      </c>
      <c r="Y254" s="194">
        <f>IFERROR(IF(Y251="",0,Y251),"0")+IFERROR(IF(Y252="",0,Y252),"0")+IFERROR(IF(Y253="",0,Y253),"0")</f>
        <v>0</v>
      </c>
      <c r="Z254" s="195"/>
      <c r="AA254" s="195"/>
    </row>
    <row r="255" spans="1:67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27"/>
      <c r="O255" s="212" t="s">
        <v>68</v>
      </c>
      <c r="P255" s="213"/>
      <c r="Q255" s="213"/>
      <c r="R255" s="213"/>
      <c r="S255" s="213"/>
      <c r="T255" s="213"/>
      <c r="U255" s="214"/>
      <c r="V255" s="37" t="s">
        <v>69</v>
      </c>
      <c r="W255" s="194">
        <f>IFERROR(SUMPRODUCT(W251:W253*H251:H253),"0")</f>
        <v>0</v>
      </c>
      <c r="X255" s="194">
        <f>IFERROR(SUMPRODUCT(X251:X253*H251:H253),"0")</f>
        <v>0</v>
      </c>
      <c r="Y255" s="37"/>
      <c r="Z255" s="195"/>
      <c r="AA255" s="195"/>
    </row>
    <row r="256" spans="1:67" ht="16.5" customHeight="1" x14ac:dyDescent="0.25">
      <c r="A256" s="220" t="s">
        <v>318</v>
      </c>
      <c r="B256" s="202"/>
      <c r="C256" s="202"/>
      <c r="D256" s="202"/>
      <c r="E256" s="202"/>
      <c r="F256" s="202"/>
      <c r="G256" s="202"/>
      <c r="H256" s="202"/>
      <c r="I256" s="202"/>
      <c r="J256" s="202"/>
      <c r="K256" s="202"/>
      <c r="L256" s="202"/>
      <c r="M256" s="202"/>
      <c r="N256" s="202"/>
      <c r="O256" s="202"/>
      <c r="P256" s="202"/>
      <c r="Q256" s="202"/>
      <c r="R256" s="202"/>
      <c r="S256" s="202"/>
      <c r="T256" s="202"/>
      <c r="U256" s="202"/>
      <c r="V256" s="202"/>
      <c r="W256" s="202"/>
      <c r="X256" s="202"/>
      <c r="Y256" s="202"/>
      <c r="Z256" s="187"/>
      <c r="AA256" s="187"/>
    </row>
    <row r="257" spans="1:67" ht="14.25" customHeight="1" x14ac:dyDescent="0.25">
      <c r="A257" s="201" t="s">
        <v>136</v>
      </c>
      <c r="B257" s="202"/>
      <c r="C257" s="202"/>
      <c r="D257" s="202"/>
      <c r="E257" s="202"/>
      <c r="F257" s="202"/>
      <c r="G257" s="202"/>
      <c r="H257" s="202"/>
      <c r="I257" s="202"/>
      <c r="J257" s="202"/>
      <c r="K257" s="202"/>
      <c r="L257" s="202"/>
      <c r="M257" s="202"/>
      <c r="N257" s="202"/>
      <c r="O257" s="202"/>
      <c r="P257" s="202"/>
      <c r="Q257" s="202"/>
      <c r="R257" s="202"/>
      <c r="S257" s="202"/>
      <c r="T257" s="202"/>
      <c r="U257" s="202"/>
      <c r="V257" s="202"/>
      <c r="W257" s="202"/>
      <c r="X257" s="202"/>
      <c r="Y257" s="202"/>
      <c r="Z257" s="188"/>
      <c r="AA257" s="188"/>
    </row>
    <row r="258" spans="1:67" ht="27" customHeight="1" x14ac:dyDescent="0.25">
      <c r="A258" s="54" t="s">
        <v>319</v>
      </c>
      <c r="B258" s="54" t="s">
        <v>320</v>
      </c>
      <c r="C258" s="31">
        <v>4301131019</v>
      </c>
      <c r="D258" s="196">
        <v>4640242180427</v>
      </c>
      <c r="E258" s="197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298" t="s">
        <v>321</v>
      </c>
      <c r="P258" s="199"/>
      <c r="Q258" s="199"/>
      <c r="R258" s="199"/>
      <c r="S258" s="197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x14ac:dyDescent="0.2">
      <c r="A259" s="226"/>
      <c r="B259" s="202"/>
      <c r="C259" s="202"/>
      <c r="D259" s="202"/>
      <c r="E259" s="202"/>
      <c r="F259" s="202"/>
      <c r="G259" s="202"/>
      <c r="H259" s="202"/>
      <c r="I259" s="202"/>
      <c r="J259" s="202"/>
      <c r="K259" s="202"/>
      <c r="L259" s="202"/>
      <c r="M259" s="202"/>
      <c r="N259" s="227"/>
      <c r="O259" s="212" t="s">
        <v>68</v>
      </c>
      <c r="P259" s="213"/>
      <c r="Q259" s="213"/>
      <c r="R259" s="213"/>
      <c r="S259" s="213"/>
      <c r="T259" s="213"/>
      <c r="U259" s="214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x14ac:dyDescent="0.2">
      <c r="A260" s="202"/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27"/>
      <c r="O260" s="212" t="s">
        <v>68</v>
      </c>
      <c r="P260" s="213"/>
      <c r="Q260" s="213"/>
      <c r="R260" s="213"/>
      <c r="S260" s="213"/>
      <c r="T260" s="213"/>
      <c r="U260" s="214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customHeight="1" x14ac:dyDescent="0.25">
      <c r="A261" s="201" t="s">
        <v>72</v>
      </c>
      <c r="B261" s="202"/>
      <c r="C261" s="202"/>
      <c r="D261" s="202"/>
      <c r="E261" s="202"/>
      <c r="F261" s="202"/>
      <c r="G261" s="202"/>
      <c r="H261" s="202"/>
      <c r="I261" s="202"/>
      <c r="J261" s="202"/>
      <c r="K261" s="202"/>
      <c r="L261" s="202"/>
      <c r="M261" s="202"/>
      <c r="N261" s="202"/>
      <c r="O261" s="202"/>
      <c r="P261" s="202"/>
      <c r="Q261" s="202"/>
      <c r="R261" s="202"/>
      <c r="S261" s="202"/>
      <c r="T261" s="202"/>
      <c r="U261" s="202"/>
      <c r="V261" s="202"/>
      <c r="W261" s="202"/>
      <c r="X261" s="202"/>
      <c r="Y261" s="202"/>
      <c r="Z261" s="188"/>
      <c r="AA261" s="188"/>
    </row>
    <row r="262" spans="1:67" ht="27" customHeight="1" x14ac:dyDescent="0.25">
      <c r="A262" s="54" t="s">
        <v>322</v>
      </c>
      <c r="B262" s="54" t="s">
        <v>323</v>
      </c>
      <c r="C262" s="31">
        <v>4301132080</v>
      </c>
      <c r="D262" s="196">
        <v>4640242180397</v>
      </c>
      <c r="E262" s="197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90" t="s">
        <v>324</v>
      </c>
      <c r="P262" s="199"/>
      <c r="Q262" s="199"/>
      <c r="R262" s="199"/>
      <c r="S262" s="197"/>
      <c r="T262" s="34"/>
      <c r="U262" s="34"/>
      <c r="V262" s="35" t="s">
        <v>67</v>
      </c>
      <c r="W262" s="192">
        <v>60</v>
      </c>
      <c r="X262" s="193">
        <f>IFERROR(IF(W262="","",W262),"")</f>
        <v>60</v>
      </c>
      <c r="Y262" s="36">
        <f>IFERROR(IF(W262="","",W262*0.0155),"")</f>
        <v>0.92999999999999994</v>
      </c>
      <c r="Z262" s="56"/>
      <c r="AA262" s="57"/>
      <c r="AE262" s="67"/>
      <c r="BB262" s="161" t="s">
        <v>76</v>
      </c>
      <c r="BL262" s="67">
        <f>IFERROR(W262*I262,"0")</f>
        <v>375.59999999999997</v>
      </c>
      <c r="BM262" s="67">
        <f>IFERROR(X262*I262,"0")</f>
        <v>375.59999999999997</v>
      </c>
      <c r="BN262" s="67">
        <f>IFERROR(W262/J262,"0")</f>
        <v>0.7142857142857143</v>
      </c>
      <c r="BO262" s="67">
        <f>IFERROR(X262/J262,"0")</f>
        <v>0.7142857142857143</v>
      </c>
    </row>
    <row r="263" spans="1:67" ht="27" customHeight="1" x14ac:dyDescent="0.25">
      <c r="A263" s="54" t="s">
        <v>325</v>
      </c>
      <c r="B263" s="54" t="s">
        <v>326</v>
      </c>
      <c r="C263" s="31">
        <v>4301132104</v>
      </c>
      <c r="D263" s="196">
        <v>4640242181219</v>
      </c>
      <c r="E263" s="197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207" t="s">
        <v>327</v>
      </c>
      <c r="P263" s="199"/>
      <c r="Q263" s="199"/>
      <c r="R263" s="199"/>
      <c r="S263" s="197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26"/>
      <c r="B264" s="202"/>
      <c r="C264" s="202"/>
      <c r="D264" s="202"/>
      <c r="E264" s="202"/>
      <c r="F264" s="202"/>
      <c r="G264" s="202"/>
      <c r="H264" s="202"/>
      <c r="I264" s="202"/>
      <c r="J264" s="202"/>
      <c r="K264" s="202"/>
      <c r="L264" s="202"/>
      <c r="M264" s="202"/>
      <c r="N264" s="227"/>
      <c r="O264" s="212" t="s">
        <v>68</v>
      </c>
      <c r="P264" s="213"/>
      <c r="Q264" s="213"/>
      <c r="R264" s="213"/>
      <c r="S264" s="213"/>
      <c r="T264" s="213"/>
      <c r="U264" s="214"/>
      <c r="V264" s="37" t="s">
        <v>67</v>
      </c>
      <c r="W264" s="194">
        <f>IFERROR(SUM(W262:W263),"0")</f>
        <v>60</v>
      </c>
      <c r="X264" s="194">
        <f>IFERROR(SUM(X262:X263),"0")</f>
        <v>60</v>
      </c>
      <c r="Y264" s="194">
        <f>IFERROR(IF(Y262="",0,Y262),"0")+IFERROR(IF(Y263="",0,Y263),"0")</f>
        <v>0.92999999999999994</v>
      </c>
      <c r="Z264" s="195"/>
      <c r="AA264" s="195"/>
    </row>
    <row r="265" spans="1:67" x14ac:dyDescent="0.2">
      <c r="A265" s="202"/>
      <c r="B265" s="202"/>
      <c r="C265" s="202"/>
      <c r="D265" s="202"/>
      <c r="E265" s="202"/>
      <c r="F265" s="202"/>
      <c r="G265" s="202"/>
      <c r="H265" s="202"/>
      <c r="I265" s="202"/>
      <c r="J265" s="202"/>
      <c r="K265" s="202"/>
      <c r="L265" s="202"/>
      <c r="M265" s="202"/>
      <c r="N265" s="227"/>
      <c r="O265" s="212" t="s">
        <v>68</v>
      </c>
      <c r="P265" s="213"/>
      <c r="Q265" s="213"/>
      <c r="R265" s="213"/>
      <c r="S265" s="213"/>
      <c r="T265" s="213"/>
      <c r="U265" s="214"/>
      <c r="V265" s="37" t="s">
        <v>69</v>
      </c>
      <c r="W265" s="194">
        <f>IFERROR(SUMPRODUCT(W262:W263*H262:H263),"0")</f>
        <v>360</v>
      </c>
      <c r="X265" s="194">
        <f>IFERROR(SUMPRODUCT(X262:X263*H262:H263),"0")</f>
        <v>360</v>
      </c>
      <c r="Y265" s="37"/>
      <c r="Z265" s="195"/>
      <c r="AA265" s="195"/>
    </row>
    <row r="266" spans="1:67" ht="14.25" customHeight="1" x14ac:dyDescent="0.25">
      <c r="A266" s="201" t="s">
        <v>154</v>
      </c>
      <c r="B266" s="202"/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  <c r="R266" s="202"/>
      <c r="S266" s="202"/>
      <c r="T266" s="202"/>
      <c r="U266" s="202"/>
      <c r="V266" s="202"/>
      <c r="W266" s="202"/>
      <c r="X266" s="202"/>
      <c r="Y266" s="202"/>
      <c r="Z266" s="188"/>
      <c r="AA266" s="188"/>
    </row>
    <row r="267" spans="1:67" ht="27" customHeight="1" x14ac:dyDescent="0.25">
      <c r="A267" s="54" t="s">
        <v>328</v>
      </c>
      <c r="B267" s="54" t="s">
        <v>329</v>
      </c>
      <c r="C267" s="31">
        <v>4301136028</v>
      </c>
      <c r="D267" s="196">
        <v>4640242180304</v>
      </c>
      <c r="E267" s="197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330" t="s">
        <v>330</v>
      </c>
      <c r="P267" s="199"/>
      <c r="Q267" s="199"/>
      <c r="R267" s="199"/>
      <c r="S267" s="197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customHeight="1" x14ac:dyDescent="0.25">
      <c r="A268" s="54" t="s">
        <v>331</v>
      </c>
      <c r="B268" s="54" t="s">
        <v>332</v>
      </c>
      <c r="C268" s="31">
        <v>4301136027</v>
      </c>
      <c r="D268" s="196">
        <v>4640242180298</v>
      </c>
      <c r="E268" s="197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23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199"/>
      <c r="Q268" s="199"/>
      <c r="R268" s="199"/>
      <c r="S268" s="197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196">
        <v>4640242180236</v>
      </c>
      <c r="E269" s="197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35" t="s">
        <v>335</v>
      </c>
      <c r="P269" s="199"/>
      <c r="Q269" s="199"/>
      <c r="R269" s="199"/>
      <c r="S269" s="197"/>
      <c r="T269" s="34"/>
      <c r="U269" s="34"/>
      <c r="V269" s="35" t="s">
        <v>67</v>
      </c>
      <c r="W269" s="192">
        <v>156</v>
      </c>
      <c r="X269" s="193">
        <f>IFERROR(IF(W269="","",W269),"")</f>
        <v>156</v>
      </c>
      <c r="Y269" s="36">
        <f>IFERROR(IF(W269="","",W269*0.0155),"")</f>
        <v>2.4180000000000001</v>
      </c>
      <c r="Z269" s="56"/>
      <c r="AA269" s="57"/>
      <c r="AE269" s="67"/>
      <c r="BB269" s="165" t="s">
        <v>76</v>
      </c>
      <c r="BL269" s="67">
        <f>IFERROR(W269*I269,"0")</f>
        <v>816.66000000000008</v>
      </c>
      <c r="BM269" s="67">
        <f>IFERROR(X269*I269,"0")</f>
        <v>816.66000000000008</v>
      </c>
      <c r="BN269" s="67">
        <f>IFERROR(W269/J269,"0")</f>
        <v>1.8571428571428572</v>
      </c>
      <c r="BO269" s="67">
        <f>IFERROR(X269/J269,"0")</f>
        <v>1.8571428571428572</v>
      </c>
    </row>
    <row r="270" spans="1:67" ht="27" customHeight="1" x14ac:dyDescent="0.25">
      <c r="A270" s="54" t="s">
        <v>336</v>
      </c>
      <c r="B270" s="54" t="s">
        <v>337</v>
      </c>
      <c r="C270" s="31">
        <v>4301136029</v>
      </c>
      <c r="D270" s="196">
        <v>4640242180410</v>
      </c>
      <c r="E270" s="197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199"/>
      <c r="Q270" s="199"/>
      <c r="R270" s="199"/>
      <c r="S270" s="197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26"/>
      <c r="B271" s="202"/>
      <c r="C271" s="202"/>
      <c r="D271" s="202"/>
      <c r="E271" s="202"/>
      <c r="F271" s="202"/>
      <c r="G271" s="202"/>
      <c r="H271" s="202"/>
      <c r="I271" s="202"/>
      <c r="J271" s="202"/>
      <c r="K271" s="202"/>
      <c r="L271" s="202"/>
      <c r="M271" s="202"/>
      <c r="N271" s="227"/>
      <c r="O271" s="212" t="s">
        <v>68</v>
      </c>
      <c r="P271" s="213"/>
      <c r="Q271" s="213"/>
      <c r="R271" s="213"/>
      <c r="S271" s="213"/>
      <c r="T271" s="213"/>
      <c r="U271" s="214"/>
      <c r="V271" s="37" t="s">
        <v>67</v>
      </c>
      <c r="W271" s="194">
        <f>IFERROR(SUM(W267:W270),"0")</f>
        <v>156</v>
      </c>
      <c r="X271" s="194">
        <f>IFERROR(SUM(X267:X270),"0")</f>
        <v>156</v>
      </c>
      <c r="Y271" s="194">
        <f>IFERROR(IF(Y267="",0,Y267),"0")+IFERROR(IF(Y268="",0,Y268),"0")+IFERROR(IF(Y269="",0,Y269),"0")+IFERROR(IF(Y270="",0,Y270),"0")</f>
        <v>2.4180000000000001</v>
      </c>
      <c r="Z271" s="195"/>
      <c r="AA271" s="195"/>
    </row>
    <row r="272" spans="1:67" x14ac:dyDescent="0.2">
      <c r="A272" s="202"/>
      <c r="B272" s="202"/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27"/>
      <c r="O272" s="212" t="s">
        <v>68</v>
      </c>
      <c r="P272" s="213"/>
      <c r="Q272" s="213"/>
      <c r="R272" s="213"/>
      <c r="S272" s="213"/>
      <c r="T272" s="213"/>
      <c r="U272" s="214"/>
      <c r="V272" s="37" t="s">
        <v>69</v>
      </c>
      <c r="W272" s="194">
        <f>IFERROR(SUMPRODUCT(W267:W270*H267:H270),"0")</f>
        <v>780</v>
      </c>
      <c r="X272" s="194">
        <f>IFERROR(SUMPRODUCT(X267:X270*H267:H270),"0")</f>
        <v>780</v>
      </c>
      <c r="Y272" s="37"/>
      <c r="Z272" s="195"/>
      <c r="AA272" s="195"/>
    </row>
    <row r="273" spans="1:67" ht="14.25" customHeight="1" x14ac:dyDescent="0.25">
      <c r="A273" s="201" t="s">
        <v>130</v>
      </c>
      <c r="B273" s="202"/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188"/>
      <c r="AA273" s="188"/>
    </row>
    <row r="274" spans="1:67" ht="27" customHeight="1" x14ac:dyDescent="0.25">
      <c r="A274" s="54" t="s">
        <v>338</v>
      </c>
      <c r="B274" s="54" t="s">
        <v>339</v>
      </c>
      <c r="C274" s="31">
        <v>4301135191</v>
      </c>
      <c r="D274" s="196">
        <v>4640242180373</v>
      </c>
      <c r="E274" s="197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3" t="s">
        <v>340</v>
      </c>
      <c r="P274" s="199"/>
      <c r="Q274" s="199"/>
      <c r="R274" s="199"/>
      <c r="S274" s="197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customHeight="1" x14ac:dyDescent="0.25">
      <c r="A275" s="54" t="s">
        <v>341</v>
      </c>
      <c r="B275" s="54" t="s">
        <v>342</v>
      </c>
      <c r="C275" s="31">
        <v>4301135195</v>
      </c>
      <c r="D275" s="196">
        <v>4640242180366</v>
      </c>
      <c r="E275" s="197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395" t="s">
        <v>343</v>
      </c>
      <c r="P275" s="199"/>
      <c r="Q275" s="199"/>
      <c r="R275" s="199"/>
      <c r="S275" s="197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customHeight="1" x14ac:dyDescent="0.25">
      <c r="A276" s="54" t="s">
        <v>344</v>
      </c>
      <c r="B276" s="54" t="s">
        <v>345</v>
      </c>
      <c r="C276" s="31">
        <v>4301135189</v>
      </c>
      <c r="D276" s="196">
        <v>4640242180342</v>
      </c>
      <c r="E276" s="197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346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199"/>
      <c r="Q276" s="199"/>
      <c r="R276" s="199"/>
      <c r="S276" s="197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7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398" t="s">
        <v>348</v>
      </c>
      <c r="P277" s="199"/>
      <c r="Q277" s="199"/>
      <c r="R277" s="199"/>
      <c r="S277" s="197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7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362" t="s">
        <v>351</v>
      </c>
      <c r="P278" s="199"/>
      <c r="Q278" s="199"/>
      <c r="R278" s="199"/>
      <c r="S278" s="197"/>
      <c r="T278" s="34"/>
      <c r="U278" s="34"/>
      <c r="V278" s="35" t="s">
        <v>67</v>
      </c>
      <c r="W278" s="192">
        <v>0</v>
      </c>
      <c r="X278" s="193">
        <f t="shared" si="24"/>
        <v>0</v>
      </c>
      <c r="Y278" s="36">
        <f>IFERROR(IF(W278="","",W278*0.0155),"")</f>
        <v>0</v>
      </c>
      <c r="Z278" s="56"/>
      <c r="AA278" s="57"/>
      <c r="AE278" s="67"/>
      <c r="BB278" s="171" t="s">
        <v>76</v>
      </c>
      <c r="BL278" s="67">
        <f t="shared" si="25"/>
        <v>0</v>
      </c>
      <c r="BM278" s="67">
        <f t="shared" si="26"/>
        <v>0</v>
      </c>
      <c r="BN278" s="67">
        <f t="shared" si="27"/>
        <v>0</v>
      </c>
      <c r="BO278" s="67">
        <f t="shared" si="28"/>
        <v>0</v>
      </c>
    </row>
    <row r="279" spans="1:67" ht="27" customHeight="1" x14ac:dyDescent="0.25">
      <c r="A279" s="54" t="s">
        <v>352</v>
      </c>
      <c r="B279" s="54" t="s">
        <v>353</v>
      </c>
      <c r="C279" s="31">
        <v>4301135320</v>
      </c>
      <c r="D279" s="196">
        <v>4640242181592</v>
      </c>
      <c r="E279" s="197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199"/>
      <c r="Q279" s="199"/>
      <c r="R279" s="199"/>
      <c r="S279" s="197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customHeight="1" x14ac:dyDescent="0.25">
      <c r="A280" s="54" t="s">
        <v>355</v>
      </c>
      <c r="B280" s="54" t="s">
        <v>356</v>
      </c>
      <c r="C280" s="31">
        <v>4301135193</v>
      </c>
      <c r="D280" s="196">
        <v>4640242180403</v>
      </c>
      <c r="E280" s="197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37" t="s">
        <v>357</v>
      </c>
      <c r="P280" s="199"/>
      <c r="Q280" s="199"/>
      <c r="R280" s="199"/>
      <c r="S280" s="197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customHeight="1" x14ac:dyDescent="0.25">
      <c r="A281" s="54" t="s">
        <v>358</v>
      </c>
      <c r="B281" s="54" t="s">
        <v>359</v>
      </c>
      <c r="C281" s="31">
        <v>4301135304</v>
      </c>
      <c r="D281" s="196">
        <v>4640242181240</v>
      </c>
      <c r="E281" s="197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0" t="s">
        <v>360</v>
      </c>
      <c r="P281" s="199"/>
      <c r="Q281" s="199"/>
      <c r="R281" s="199"/>
      <c r="S281" s="197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customHeight="1" x14ac:dyDescent="0.25">
      <c r="A282" s="54" t="s">
        <v>361</v>
      </c>
      <c r="B282" s="54" t="s">
        <v>362</v>
      </c>
      <c r="C282" s="31">
        <v>4301135310</v>
      </c>
      <c r="D282" s="196">
        <v>4640242181318</v>
      </c>
      <c r="E282" s="197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42" t="s">
        <v>363</v>
      </c>
      <c r="P282" s="199"/>
      <c r="Q282" s="199"/>
      <c r="R282" s="199"/>
      <c r="S282" s="197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customHeight="1" x14ac:dyDescent="0.25">
      <c r="A283" s="54" t="s">
        <v>364</v>
      </c>
      <c r="B283" s="54" t="s">
        <v>365</v>
      </c>
      <c r="C283" s="31">
        <v>4301135306</v>
      </c>
      <c r="D283" s="196">
        <v>4640242181578</v>
      </c>
      <c r="E283" s="197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349" t="s">
        <v>366</v>
      </c>
      <c r="P283" s="199"/>
      <c r="Q283" s="199"/>
      <c r="R283" s="199"/>
      <c r="S283" s="197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customHeight="1" x14ac:dyDescent="0.25">
      <c r="A284" s="54" t="s">
        <v>367</v>
      </c>
      <c r="B284" s="54" t="s">
        <v>368</v>
      </c>
      <c r="C284" s="31">
        <v>4301135305</v>
      </c>
      <c r="D284" s="196">
        <v>4640242181394</v>
      </c>
      <c r="E284" s="197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246" t="s">
        <v>369</v>
      </c>
      <c r="P284" s="199"/>
      <c r="Q284" s="199"/>
      <c r="R284" s="199"/>
      <c r="S284" s="197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customHeight="1" x14ac:dyDescent="0.25">
      <c r="A285" s="54" t="s">
        <v>370</v>
      </c>
      <c r="B285" s="54" t="s">
        <v>371</v>
      </c>
      <c r="C285" s="31">
        <v>4301135309</v>
      </c>
      <c r="D285" s="196">
        <v>4640242181332</v>
      </c>
      <c r="E285" s="197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352" t="s">
        <v>372</v>
      </c>
      <c r="P285" s="199"/>
      <c r="Q285" s="199"/>
      <c r="R285" s="199"/>
      <c r="S285" s="197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customHeight="1" x14ac:dyDescent="0.25">
      <c r="A286" s="54" t="s">
        <v>373</v>
      </c>
      <c r="B286" s="54" t="s">
        <v>374</v>
      </c>
      <c r="C286" s="31">
        <v>4301135308</v>
      </c>
      <c r="D286" s="196">
        <v>4640242181349</v>
      </c>
      <c r="E286" s="197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253" t="s">
        <v>375</v>
      </c>
      <c r="P286" s="199"/>
      <c r="Q286" s="199"/>
      <c r="R286" s="199"/>
      <c r="S286" s="197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customHeight="1" x14ac:dyDescent="0.25">
      <c r="A287" s="54" t="s">
        <v>376</v>
      </c>
      <c r="B287" s="54" t="s">
        <v>377</v>
      </c>
      <c r="C287" s="31">
        <v>4301135307</v>
      </c>
      <c r="D287" s="196">
        <v>4640242181370</v>
      </c>
      <c r="E287" s="197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276" t="s">
        <v>378</v>
      </c>
      <c r="P287" s="199"/>
      <c r="Q287" s="199"/>
      <c r="R287" s="199"/>
      <c r="S287" s="197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customHeight="1" x14ac:dyDescent="0.25">
      <c r="A288" s="54" t="s">
        <v>379</v>
      </c>
      <c r="B288" s="54" t="s">
        <v>380</v>
      </c>
      <c r="C288" s="31">
        <v>4301135319</v>
      </c>
      <c r="D288" s="196">
        <v>4607111037473</v>
      </c>
      <c r="E288" s="197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350" t="s">
        <v>381</v>
      </c>
      <c r="P288" s="199"/>
      <c r="Q288" s="199"/>
      <c r="R288" s="199"/>
      <c r="S288" s="197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customHeight="1" x14ac:dyDescent="0.25">
      <c r="A289" s="54" t="s">
        <v>382</v>
      </c>
      <c r="B289" s="54" t="s">
        <v>383</v>
      </c>
      <c r="C289" s="31">
        <v>4301135198</v>
      </c>
      <c r="D289" s="196">
        <v>4640242180663</v>
      </c>
      <c r="E289" s="197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280" t="s">
        <v>384</v>
      </c>
      <c r="P289" s="199"/>
      <c r="Q289" s="199"/>
      <c r="R289" s="199"/>
      <c r="S289" s="197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26"/>
      <c r="B290" s="202"/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27"/>
      <c r="O290" s="212" t="s">
        <v>68</v>
      </c>
      <c r="P290" s="213"/>
      <c r="Q290" s="213"/>
      <c r="R290" s="213"/>
      <c r="S290" s="213"/>
      <c r="T290" s="213"/>
      <c r="U290" s="214"/>
      <c r="V290" s="37" t="s">
        <v>67</v>
      </c>
      <c r="W290" s="194">
        <f>IFERROR(SUM(W274:W289),"0")</f>
        <v>0</v>
      </c>
      <c r="X290" s="194">
        <f>IFERROR(SUM(X274:X289),"0")</f>
        <v>0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</v>
      </c>
      <c r="Z290" s="195"/>
      <c r="AA290" s="195"/>
    </row>
    <row r="291" spans="1:67" x14ac:dyDescent="0.2">
      <c r="A291" s="202"/>
      <c r="B291" s="202"/>
      <c r="C291" s="202"/>
      <c r="D291" s="202"/>
      <c r="E291" s="202"/>
      <c r="F291" s="202"/>
      <c r="G291" s="202"/>
      <c r="H291" s="202"/>
      <c r="I291" s="202"/>
      <c r="J291" s="202"/>
      <c r="K291" s="202"/>
      <c r="L291" s="202"/>
      <c r="M291" s="202"/>
      <c r="N291" s="227"/>
      <c r="O291" s="212" t="s">
        <v>68</v>
      </c>
      <c r="P291" s="213"/>
      <c r="Q291" s="213"/>
      <c r="R291" s="213"/>
      <c r="S291" s="213"/>
      <c r="T291" s="213"/>
      <c r="U291" s="214"/>
      <c r="V291" s="37" t="s">
        <v>69</v>
      </c>
      <c r="W291" s="194">
        <f>IFERROR(SUMPRODUCT(W274:W289*H274:H289),"0")</f>
        <v>0</v>
      </c>
      <c r="X291" s="194">
        <f>IFERROR(SUMPRODUCT(X274:X289*H274:H289),"0")</f>
        <v>0</v>
      </c>
      <c r="Y291" s="37"/>
      <c r="Z291" s="195"/>
      <c r="AA291" s="195"/>
    </row>
    <row r="292" spans="1:67" ht="15" customHeight="1" x14ac:dyDescent="0.2">
      <c r="A292" s="336"/>
      <c r="B292" s="202"/>
      <c r="C292" s="202"/>
      <c r="D292" s="202"/>
      <c r="E292" s="202"/>
      <c r="F292" s="202"/>
      <c r="G292" s="202"/>
      <c r="H292" s="202"/>
      <c r="I292" s="202"/>
      <c r="J292" s="202"/>
      <c r="K292" s="202"/>
      <c r="L292" s="202"/>
      <c r="M292" s="202"/>
      <c r="N292" s="232"/>
      <c r="O292" s="239" t="s">
        <v>385</v>
      </c>
      <c r="P292" s="240"/>
      <c r="Q292" s="240"/>
      <c r="R292" s="240"/>
      <c r="S292" s="240"/>
      <c r="T292" s="240"/>
      <c r="U292" s="241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3868.3199999999997</v>
      </c>
      <c r="X292" s="194">
        <f>IFERROR(X24+X33+X40+X50+X62+X68+X74+X80+X90+X97+X105+X111+X117+X124+X129+X136+X141+X147+X152+X160+X165+X172+X177+X182+X187+X193+X200+X210+X218+X223+X229+X235+X241+X249+X255+X260+X265+X272+X291,"0")</f>
        <v>3868.3199999999997</v>
      </c>
      <c r="Y292" s="37"/>
      <c r="Z292" s="195"/>
      <c r="AA292" s="195"/>
    </row>
    <row r="293" spans="1:67" x14ac:dyDescent="0.2">
      <c r="A293" s="202"/>
      <c r="B293" s="202"/>
      <c r="C293" s="202"/>
      <c r="D293" s="202"/>
      <c r="E293" s="202"/>
      <c r="F293" s="202"/>
      <c r="G293" s="202"/>
      <c r="H293" s="202"/>
      <c r="I293" s="202"/>
      <c r="J293" s="202"/>
      <c r="K293" s="202"/>
      <c r="L293" s="202"/>
      <c r="M293" s="202"/>
      <c r="N293" s="232"/>
      <c r="O293" s="239" t="s">
        <v>386</v>
      </c>
      <c r="P293" s="240"/>
      <c r="Q293" s="240"/>
      <c r="R293" s="240"/>
      <c r="S293" s="240"/>
      <c r="T293" s="240"/>
      <c r="U293" s="241"/>
      <c r="V293" s="37" t="s">
        <v>69</v>
      </c>
      <c r="W293" s="194">
        <f>IFERROR(SUM(BL22:BL289),"0")</f>
        <v>4284.8360000000002</v>
      </c>
      <c r="X293" s="194">
        <f>IFERROR(SUM(BM22:BM289),"0")</f>
        <v>4284.8360000000002</v>
      </c>
      <c r="Y293" s="37"/>
      <c r="Z293" s="195"/>
      <c r="AA293" s="195"/>
    </row>
    <row r="294" spans="1:67" x14ac:dyDescent="0.2">
      <c r="A294" s="202"/>
      <c r="B294" s="202"/>
      <c r="C294" s="202"/>
      <c r="D294" s="202"/>
      <c r="E294" s="202"/>
      <c r="F294" s="202"/>
      <c r="G294" s="202"/>
      <c r="H294" s="202"/>
      <c r="I294" s="202"/>
      <c r="J294" s="202"/>
      <c r="K294" s="202"/>
      <c r="L294" s="202"/>
      <c r="M294" s="202"/>
      <c r="N294" s="232"/>
      <c r="O294" s="239" t="s">
        <v>387</v>
      </c>
      <c r="P294" s="240"/>
      <c r="Q294" s="240"/>
      <c r="R294" s="240"/>
      <c r="S294" s="240"/>
      <c r="T294" s="240"/>
      <c r="U294" s="241"/>
      <c r="V294" s="37" t="s">
        <v>388</v>
      </c>
      <c r="W294" s="38">
        <f>ROUNDUP(SUM(BN22:BN289),0)</f>
        <v>12</v>
      </c>
      <c r="X294" s="38">
        <f>ROUNDUP(SUM(BO22:BO289),0)</f>
        <v>12</v>
      </c>
      <c r="Y294" s="37"/>
      <c r="Z294" s="195"/>
      <c r="AA294" s="195"/>
    </row>
    <row r="295" spans="1:67" x14ac:dyDescent="0.2">
      <c r="A295" s="202"/>
      <c r="B295" s="202"/>
      <c r="C295" s="202"/>
      <c r="D295" s="202"/>
      <c r="E295" s="202"/>
      <c r="F295" s="202"/>
      <c r="G295" s="202"/>
      <c r="H295" s="202"/>
      <c r="I295" s="202"/>
      <c r="J295" s="202"/>
      <c r="K295" s="202"/>
      <c r="L295" s="202"/>
      <c r="M295" s="202"/>
      <c r="N295" s="232"/>
      <c r="O295" s="239" t="s">
        <v>389</v>
      </c>
      <c r="P295" s="240"/>
      <c r="Q295" s="240"/>
      <c r="R295" s="240"/>
      <c r="S295" s="240"/>
      <c r="T295" s="240"/>
      <c r="U295" s="241"/>
      <c r="V295" s="37" t="s">
        <v>69</v>
      </c>
      <c r="W295" s="194">
        <f>GrossWeightTotal+PalletQtyTotal*25</f>
        <v>4584.8360000000002</v>
      </c>
      <c r="X295" s="194">
        <f>GrossWeightTotalR+PalletQtyTotalR*25</f>
        <v>4584.8360000000002</v>
      </c>
      <c r="Y295" s="37"/>
      <c r="Z295" s="195"/>
      <c r="AA295" s="195"/>
    </row>
    <row r="296" spans="1:67" x14ac:dyDescent="0.2">
      <c r="A296" s="202"/>
      <c r="B296" s="202"/>
      <c r="C296" s="202"/>
      <c r="D296" s="202"/>
      <c r="E296" s="202"/>
      <c r="F296" s="202"/>
      <c r="G296" s="202"/>
      <c r="H296" s="202"/>
      <c r="I296" s="202"/>
      <c r="J296" s="202"/>
      <c r="K296" s="202"/>
      <c r="L296" s="202"/>
      <c r="M296" s="202"/>
      <c r="N296" s="232"/>
      <c r="O296" s="239" t="s">
        <v>390</v>
      </c>
      <c r="P296" s="240"/>
      <c r="Q296" s="240"/>
      <c r="R296" s="240"/>
      <c r="S296" s="240"/>
      <c r="T296" s="240"/>
      <c r="U296" s="241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900</v>
      </c>
      <c r="X296" s="194">
        <f>IFERROR(X23+X32+X39+X49+X61+X67+X73+X79+X89+X96+X104+X110+X116+X123+X128+X135+X140+X146+X151+X159+X164+X171+X176+X181+X186+X192+X199+X209+X217+X222+X228+X234+X240+X248+X254+X259+X264+X271+X290,"0")</f>
        <v>900</v>
      </c>
      <c r="Y296" s="37"/>
      <c r="Z296" s="195"/>
      <c r="AA296" s="195"/>
    </row>
    <row r="297" spans="1:67" ht="14.25" customHeight="1" x14ac:dyDescent="0.2">
      <c r="A297" s="202"/>
      <c r="B297" s="202"/>
      <c r="C297" s="202"/>
      <c r="D297" s="202"/>
      <c r="E297" s="202"/>
      <c r="F297" s="202"/>
      <c r="G297" s="202"/>
      <c r="H297" s="202"/>
      <c r="I297" s="202"/>
      <c r="J297" s="202"/>
      <c r="K297" s="202"/>
      <c r="L297" s="202"/>
      <c r="M297" s="202"/>
      <c r="N297" s="232"/>
      <c r="O297" s="239" t="s">
        <v>391</v>
      </c>
      <c r="P297" s="240"/>
      <c r="Q297" s="240"/>
      <c r="R297" s="240"/>
      <c r="S297" s="240"/>
      <c r="T297" s="240"/>
      <c r="U297" s="241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14.43384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218" t="s">
        <v>70</v>
      </c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07"/>
      <c r="T299" s="218" t="s">
        <v>204</v>
      </c>
      <c r="U299" s="313"/>
      <c r="V299" s="307"/>
      <c r="W299" s="218" t="s">
        <v>229</v>
      </c>
      <c r="X299" s="313"/>
      <c r="Y299" s="313"/>
      <c r="Z299" s="307"/>
      <c r="AA299" s="218" t="s">
        <v>246</v>
      </c>
      <c r="AB299" s="313"/>
      <c r="AC299" s="313"/>
      <c r="AD299" s="313"/>
      <c r="AE299" s="313"/>
      <c r="AF299" s="307"/>
      <c r="AG299" s="218" t="s">
        <v>288</v>
      </c>
      <c r="AH299" s="307"/>
      <c r="AI299" s="218" t="s">
        <v>299</v>
      </c>
      <c r="AJ299" s="307"/>
    </row>
    <row r="300" spans="1:67" ht="14.25" customHeight="1" thickTop="1" x14ac:dyDescent="0.2">
      <c r="A300" s="242" t="s">
        <v>394</v>
      </c>
      <c r="B300" s="218" t="s">
        <v>61</v>
      </c>
      <c r="C300" s="218" t="s">
        <v>71</v>
      </c>
      <c r="D300" s="218" t="s">
        <v>83</v>
      </c>
      <c r="E300" s="218" t="s">
        <v>91</v>
      </c>
      <c r="F300" s="218" t="s">
        <v>106</v>
      </c>
      <c r="G300" s="218" t="s">
        <v>123</v>
      </c>
      <c r="H300" s="218" t="s">
        <v>129</v>
      </c>
      <c r="I300" s="218" t="s">
        <v>135</v>
      </c>
      <c r="J300" s="218" t="s">
        <v>141</v>
      </c>
      <c r="K300" s="218" t="s">
        <v>154</v>
      </c>
      <c r="L300" s="218" t="s">
        <v>161</v>
      </c>
      <c r="M300" s="190"/>
      <c r="N300" s="218" t="s">
        <v>170</v>
      </c>
      <c r="O300" s="218" t="s">
        <v>175</v>
      </c>
      <c r="P300" s="218" t="s">
        <v>181</v>
      </c>
      <c r="Q300" s="218" t="s">
        <v>188</v>
      </c>
      <c r="R300" s="218" t="s">
        <v>191</v>
      </c>
      <c r="S300" s="218" t="s">
        <v>201</v>
      </c>
      <c r="T300" s="218" t="s">
        <v>205</v>
      </c>
      <c r="U300" s="218" t="s">
        <v>209</v>
      </c>
      <c r="V300" s="218" t="s">
        <v>212</v>
      </c>
      <c r="W300" s="218" t="s">
        <v>230</v>
      </c>
      <c r="X300" s="218" t="s">
        <v>235</v>
      </c>
      <c r="Y300" s="218" t="s">
        <v>229</v>
      </c>
      <c r="Z300" s="218" t="s">
        <v>243</v>
      </c>
      <c r="AA300" s="218" t="s">
        <v>247</v>
      </c>
      <c r="AB300" s="218" t="s">
        <v>250</v>
      </c>
      <c r="AC300" s="218" t="s">
        <v>257</v>
      </c>
      <c r="AD300" s="218" t="s">
        <v>270</v>
      </c>
      <c r="AE300" s="218" t="s">
        <v>279</v>
      </c>
      <c r="AF300" s="218" t="s">
        <v>282</v>
      </c>
      <c r="AG300" s="218" t="s">
        <v>289</v>
      </c>
      <c r="AH300" s="218" t="s">
        <v>293</v>
      </c>
      <c r="AI300" s="218" t="s">
        <v>299</v>
      </c>
      <c r="AJ300" s="218" t="s">
        <v>318</v>
      </c>
    </row>
    <row r="301" spans="1:67" ht="13.5" customHeight="1" thickBot="1" x14ac:dyDescent="0.25">
      <c r="A301" s="243"/>
      <c r="B301" s="219"/>
      <c r="C301" s="219"/>
      <c r="D301" s="219"/>
      <c r="E301" s="219"/>
      <c r="F301" s="219"/>
      <c r="G301" s="219"/>
      <c r="H301" s="219"/>
      <c r="I301" s="219"/>
      <c r="J301" s="219"/>
      <c r="K301" s="219"/>
      <c r="L301" s="219"/>
      <c r="M301" s="190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219"/>
      <c r="AE301" s="219"/>
      <c r="AF301" s="219"/>
      <c r="AG301" s="219"/>
      <c r="AH301" s="219"/>
      <c r="AI301" s="219"/>
      <c r="AJ301" s="219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126</v>
      </c>
      <c r="D302" s="46">
        <f>IFERROR(W36*H36,"0")+IFERROR(W37*H37,"0")+IFERROR(W38*H38,"0")</f>
        <v>0</v>
      </c>
      <c r="E302" s="46">
        <f>IFERROR(W43*H43,"0")+IFERROR(W44*H44,"0")+IFERROR(W45*H45,"0")+IFERROR(W46*H46,"0")+IFERROR(W47*H47,"0")+IFERROR(W48*H48,"0")</f>
        <v>0</v>
      </c>
      <c r="F302" s="46">
        <f>IFERROR(W53*H53,"0")+IFERROR(W54*H54,"0")+IFERROR(W55*H55,"0")+IFERROR(W56*H56,"0")+IFERROR(W57*H57,"0")+IFERROR(W58*H58,"0")+IFERROR(W59*H59,"0")+IFERROR(W60*H60,"0")</f>
        <v>518.4</v>
      </c>
      <c r="G302" s="46">
        <f>IFERROR(W65*H65,"0")+IFERROR(W66*H66,"0")</f>
        <v>0</v>
      </c>
      <c r="H302" s="46">
        <f>IFERROR(W71*H71,"0")+IFERROR(W72*H72,"0")</f>
        <v>0</v>
      </c>
      <c r="I302" s="46">
        <f>IFERROR(W77*H77,"0")+IFERROR(W78*H78,"0")</f>
        <v>252</v>
      </c>
      <c r="J302" s="46">
        <f>IFERROR(W83*H83,"0")+IFERROR(W84*H84,"0")+IFERROR(W85*H85,"0")+IFERROR(W86*H86,"0")+IFERROR(W87*H87,"0")+IFERROR(W88*H88,"0")</f>
        <v>414.96</v>
      </c>
      <c r="K302" s="46">
        <f>IFERROR(W93*H93,"0")+IFERROR(W94*H94,"0")+IFERROR(W95*H95,"0")</f>
        <v>50.4</v>
      </c>
      <c r="L302" s="46">
        <f>IFERROR(W100*H100,"0")+IFERROR(W101*H101,"0")+IFERROR(W102*H102,"0")+IFERROR(W103*H103,"0")</f>
        <v>255.36</v>
      </c>
      <c r="M302" s="190"/>
      <c r="N302" s="46">
        <f>IFERROR(W108*H108,"0")+IFERROR(W109*H109,"0")</f>
        <v>420</v>
      </c>
      <c r="O302" s="46">
        <f>IFERROR(W114*H114,"0")+IFERROR(W115*H115,"0")</f>
        <v>168</v>
      </c>
      <c r="P302" s="46">
        <f>IFERROR(W120*H120,"0")+IFERROR(W121*H121,"0")+IFERROR(W122*H122,"0")</f>
        <v>42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42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259.20000000000005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180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0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1140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1212.96</v>
      </c>
      <c r="B305" s="60">
        <f>SUMPRODUCT(--(BB:BB="ПГП"),--(V:V="кор"),H:H,X:X)+SUMPRODUCT(--(BB:BB="ПГП"),--(V:V="кг"),X:X)</f>
        <v>2655.3599999999997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41"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D247:E247"/>
    <mergeCell ref="A217:N218"/>
    <mergeCell ref="A106:Y106"/>
    <mergeCell ref="O129:U129"/>
    <mergeCell ref="O23:U23"/>
    <mergeCell ref="D276:E276"/>
    <mergeCell ref="O181:U181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D206:E206"/>
    <mergeCell ref="O151:U151"/>
    <mergeCell ref="O158:S158"/>
    <mergeCell ref="O59:S59"/>
    <mergeCell ref="O95:S95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