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104CA94-5336-44B3-9213-924E5EE558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P543" i="1" s="1"/>
  <c r="BO542" i="1"/>
  <c r="BM542" i="1"/>
  <c r="Y542" i="1"/>
  <c r="BP542" i="1" s="1"/>
  <c r="BO541" i="1"/>
  <c r="BM541" i="1"/>
  <c r="Y541" i="1"/>
  <c r="BP541" i="1" s="1"/>
  <c r="BO540" i="1"/>
  <c r="BM540" i="1"/>
  <c r="Y540" i="1"/>
  <c r="Y544" i="1" s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P530" i="1" s="1"/>
  <c r="BO529" i="1"/>
  <c r="BM529" i="1"/>
  <c r="Y529" i="1"/>
  <c r="BP529" i="1" s="1"/>
  <c r="BO528" i="1"/>
  <c r="BM528" i="1"/>
  <c r="Y528" i="1"/>
  <c r="BP528" i="1" s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BO524" i="1"/>
  <c r="BM524" i="1"/>
  <c r="Y524" i="1"/>
  <c r="Y531" i="1" s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X499" i="1"/>
  <c r="BO498" i="1"/>
  <c r="BM498" i="1"/>
  <c r="Y498" i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Y489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Z461" i="1" s="1"/>
  <c r="Y460" i="1"/>
  <c r="Y462" i="1" s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P403" i="1"/>
  <c r="BO403" i="1"/>
  <c r="BN403" i="1"/>
  <c r="BM403" i="1"/>
  <c r="Z403" i="1"/>
  <c r="Y403" i="1"/>
  <c r="BP402" i="1"/>
  <c r="BO402" i="1"/>
  <c r="BN402" i="1"/>
  <c r="BM402" i="1"/>
  <c r="Z402" i="1"/>
  <c r="Y402" i="1"/>
  <c r="BP401" i="1"/>
  <c r="BO401" i="1"/>
  <c r="BN401" i="1"/>
  <c r="BM401" i="1"/>
  <c r="Z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P394" i="1"/>
  <c r="BP393" i="1"/>
  <c r="BO393" i="1"/>
  <c r="BN393" i="1"/>
  <c r="BM393" i="1"/>
  <c r="Z393" i="1"/>
  <c r="Y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Y406" i="1" s="1"/>
  <c r="P383" i="1"/>
  <c r="X381" i="1"/>
  <c r="Y380" i="1"/>
  <c r="X380" i="1"/>
  <c r="BP379" i="1"/>
  <c r="BO379" i="1"/>
  <c r="BN379" i="1"/>
  <c r="BM379" i="1"/>
  <c r="Z379" i="1"/>
  <c r="Z380" i="1" s="1"/>
  <c r="Y379" i="1"/>
  <c r="P379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1" i="1" s="1"/>
  <c r="P348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Y345" i="1" s="1"/>
  <c r="P342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X318" i="1"/>
  <c r="Y317" i="1"/>
  <c r="X317" i="1"/>
  <c r="BP316" i="1"/>
  <c r="BO316" i="1"/>
  <c r="BN316" i="1"/>
  <c r="BM316" i="1"/>
  <c r="Z316" i="1"/>
  <c r="Z317" i="1" s="1"/>
  <c r="Y316" i="1"/>
  <c r="Y318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Y313" i="1" s="1"/>
  <c r="P311" i="1"/>
  <c r="BP310" i="1"/>
  <c r="BO310" i="1"/>
  <c r="BN310" i="1"/>
  <c r="BM310" i="1"/>
  <c r="Z310" i="1"/>
  <c r="Y310" i="1"/>
  <c r="P310" i="1"/>
  <c r="X308" i="1"/>
  <c r="Y307" i="1"/>
  <c r="X307" i="1"/>
  <c r="BP306" i="1"/>
  <c r="BO306" i="1"/>
  <c r="BN306" i="1"/>
  <c r="BM306" i="1"/>
  <c r="Z306" i="1"/>
  <c r="Z307" i="1" s="1"/>
  <c r="Y306" i="1"/>
  <c r="P306" i="1"/>
  <c r="X303" i="1"/>
  <c r="Y302" i="1"/>
  <c r="X302" i="1"/>
  <c r="BP301" i="1"/>
  <c r="BO301" i="1"/>
  <c r="BN301" i="1"/>
  <c r="BM301" i="1"/>
  <c r="Z301" i="1"/>
  <c r="Z302" i="1" s="1"/>
  <c r="Y301" i="1"/>
  <c r="P556" i="1" s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Y298" i="1" s="1"/>
  <c r="P294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O288" i="1"/>
  <c r="BM288" i="1"/>
  <c r="Y288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Y285" i="1" s="1"/>
  <c r="P283" i="1"/>
  <c r="BP282" i="1"/>
  <c r="BO282" i="1"/>
  <c r="BN282" i="1"/>
  <c r="BM282" i="1"/>
  <c r="Z282" i="1"/>
  <c r="Y282" i="1"/>
  <c r="X280" i="1"/>
  <c r="X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Y279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Y270" i="1" s="1"/>
  <c r="P266" i="1"/>
  <c r="X264" i="1"/>
  <c r="X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BP259" i="1" s="1"/>
  <c r="BO258" i="1"/>
  <c r="BM258" i="1"/>
  <c r="Y258" i="1"/>
  <c r="BP258" i="1" s="1"/>
  <c r="BO257" i="1"/>
  <c r="BM257" i="1"/>
  <c r="Y257" i="1"/>
  <c r="BP257" i="1" s="1"/>
  <c r="BO256" i="1"/>
  <c r="BM256" i="1"/>
  <c r="Y256" i="1"/>
  <c r="O556" i="1" s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BP247" i="1"/>
  <c r="BO247" i="1"/>
  <c r="BN247" i="1"/>
  <c r="BM247" i="1"/>
  <c r="Z247" i="1"/>
  <c r="Z252" i="1" s="1"/>
  <c r="Y247" i="1"/>
  <c r="M556" i="1" s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Y244" i="1" s="1"/>
  <c r="P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Y231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BO217" i="1"/>
  <c r="BM217" i="1"/>
  <c r="Y217" i="1"/>
  <c r="J556" i="1" s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Y214" i="1" s="1"/>
  <c r="P210" i="1"/>
  <c r="BP209" i="1"/>
  <c r="BO209" i="1"/>
  <c r="BN209" i="1"/>
  <c r="BM209" i="1"/>
  <c r="Z209" i="1"/>
  <c r="Y209" i="1"/>
  <c r="BP208" i="1"/>
  <c r="BO208" i="1"/>
  <c r="BN208" i="1"/>
  <c r="BM208" i="1"/>
  <c r="Z208" i="1"/>
  <c r="Y208" i="1"/>
  <c r="Y213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Y191" i="1"/>
  <c r="BP191" i="1" s="1"/>
  <c r="BO190" i="1"/>
  <c r="BM190" i="1"/>
  <c r="Y190" i="1"/>
  <c r="Y205" i="1" s="1"/>
  <c r="P190" i="1"/>
  <c r="BP189" i="1"/>
  <c r="BO189" i="1"/>
  <c r="BN189" i="1"/>
  <c r="BM189" i="1"/>
  <c r="Z189" i="1"/>
  <c r="Y189" i="1"/>
  <c r="Y206" i="1" s="1"/>
  <c r="P189" i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Y175" i="1" s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P168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Y165" i="1" s="1"/>
  <c r="P157" i="1"/>
  <c r="BP156" i="1"/>
  <c r="BO156" i="1"/>
  <c r="BN156" i="1"/>
  <c r="BM156" i="1"/>
  <c r="Z156" i="1"/>
  <c r="Y156" i="1"/>
  <c r="P156" i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Z141" i="1" s="1"/>
  <c r="P141" i="1"/>
  <c r="BP140" i="1"/>
  <c r="BO140" i="1"/>
  <c r="BN140" i="1"/>
  <c r="BM140" i="1"/>
  <c r="Z140" i="1"/>
  <c r="Y140" i="1"/>
  <c r="P140" i="1"/>
  <c r="BO139" i="1"/>
  <c r="BM139" i="1"/>
  <c r="Y139" i="1"/>
  <c r="Y143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BP129" i="1"/>
  <c r="BO129" i="1"/>
  <c r="BN129" i="1"/>
  <c r="BM129" i="1"/>
  <c r="Z129" i="1"/>
  <c r="Y129" i="1"/>
  <c r="Y135" i="1" s="1"/>
  <c r="P129" i="1"/>
  <c r="X127" i="1"/>
  <c r="X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26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Y108" i="1" s="1"/>
  <c r="X93" i="1"/>
  <c r="X92" i="1"/>
  <c r="BP91" i="1"/>
  <c r="BO91" i="1"/>
  <c r="BN91" i="1"/>
  <c r="BM91" i="1"/>
  <c r="Z91" i="1"/>
  <c r="Y91" i="1"/>
  <c r="BP90" i="1"/>
  <c r="BO90" i="1"/>
  <c r="BN90" i="1"/>
  <c r="BM90" i="1"/>
  <c r="Z90" i="1"/>
  <c r="Y90" i="1"/>
  <c r="P90" i="1"/>
  <c r="BO89" i="1"/>
  <c r="BM89" i="1"/>
  <c r="Y89" i="1"/>
  <c r="Y92" i="1" s="1"/>
  <c r="P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X62" i="1"/>
  <c r="X61" i="1"/>
  <c r="BP60" i="1"/>
  <c r="BO60" i="1"/>
  <c r="BN60" i="1"/>
  <c r="BM60" i="1"/>
  <c r="Z60" i="1"/>
  <c r="Y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BP57" i="1"/>
  <c r="BO57" i="1"/>
  <c r="BN57" i="1"/>
  <c r="BM57" i="1"/>
  <c r="Z57" i="1"/>
  <c r="Y57" i="1"/>
  <c r="P57" i="1"/>
  <c r="X54" i="1"/>
  <c r="X53" i="1"/>
  <c r="BP52" i="1"/>
  <c r="BO52" i="1"/>
  <c r="BN52" i="1"/>
  <c r="BM52" i="1"/>
  <c r="Z52" i="1"/>
  <c r="Y52" i="1"/>
  <c r="P52" i="1"/>
  <c r="BO51" i="1"/>
  <c r="BM51" i="1"/>
  <c r="Y51" i="1"/>
  <c r="C55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4" i="1" s="1"/>
  <c r="P26" i="1"/>
  <c r="X24" i="1"/>
  <c r="X54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56" i="1"/>
  <c r="X547" i="1"/>
  <c r="X548" i="1"/>
  <c r="X550" i="1"/>
  <c r="Y24" i="1"/>
  <c r="Z27" i="1"/>
  <c r="Z34" i="1" s="1"/>
  <c r="BN27" i="1"/>
  <c r="BP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3" i="1" s="1"/>
  <c r="BN51" i="1"/>
  <c r="BP51" i="1"/>
  <c r="Y54" i="1"/>
  <c r="D556" i="1"/>
  <c r="Z58" i="1"/>
  <c r="Z61" i="1" s="1"/>
  <c r="BN58" i="1"/>
  <c r="BP58" i="1"/>
  <c r="Y62" i="1"/>
  <c r="E556" i="1"/>
  <c r="Z66" i="1"/>
  <c r="Z86" i="1" s="1"/>
  <c r="BN66" i="1"/>
  <c r="Z68" i="1"/>
  <c r="BN68" i="1"/>
  <c r="Z70" i="1"/>
  <c r="BN70" i="1"/>
  <c r="Z72" i="1"/>
  <c r="BN72" i="1"/>
  <c r="Z74" i="1"/>
  <c r="BN74" i="1"/>
  <c r="Z76" i="1"/>
  <c r="BN76" i="1"/>
  <c r="Z80" i="1"/>
  <c r="BN80" i="1"/>
  <c r="Z82" i="1"/>
  <c r="BN82" i="1"/>
  <c r="Z85" i="1"/>
  <c r="BN85" i="1"/>
  <c r="Y86" i="1"/>
  <c r="Z89" i="1"/>
  <c r="Z92" i="1" s="1"/>
  <c r="BN89" i="1"/>
  <c r="BP89" i="1"/>
  <c r="Y93" i="1"/>
  <c r="Z95" i="1"/>
  <c r="Z108" i="1" s="1"/>
  <c r="BN95" i="1"/>
  <c r="BP95" i="1"/>
  <c r="Z96" i="1"/>
  <c r="BN96" i="1"/>
  <c r="Z97" i="1"/>
  <c r="BN97" i="1"/>
  <c r="Z98" i="1"/>
  <c r="BN98" i="1"/>
  <c r="Z99" i="1"/>
  <c r="BN99" i="1"/>
  <c r="Z100" i="1"/>
  <c r="BN100" i="1"/>
  <c r="Z102" i="1"/>
  <c r="BN102" i="1"/>
  <c r="Z104" i="1"/>
  <c r="BN104" i="1"/>
  <c r="Z106" i="1"/>
  <c r="BN106" i="1"/>
  <c r="Y109" i="1"/>
  <c r="Z112" i="1"/>
  <c r="Z126" i="1" s="1"/>
  <c r="BN112" i="1"/>
  <c r="Z114" i="1"/>
  <c r="BN114" i="1"/>
  <c r="Z116" i="1"/>
  <c r="BN116" i="1"/>
  <c r="Z118" i="1"/>
  <c r="BN118" i="1"/>
  <c r="Z122" i="1"/>
  <c r="BN122" i="1"/>
  <c r="Y127" i="1"/>
  <c r="Z130" i="1"/>
  <c r="Z134" i="1" s="1"/>
  <c r="BN130" i="1"/>
  <c r="BP130" i="1"/>
  <c r="Z132" i="1"/>
  <c r="BN132" i="1"/>
  <c r="F556" i="1"/>
  <c r="Y144" i="1"/>
  <c r="Z139" i="1"/>
  <c r="BN139" i="1"/>
  <c r="BP139" i="1"/>
  <c r="BP159" i="1"/>
  <c r="BN159" i="1"/>
  <c r="Z159" i="1"/>
  <c r="BP163" i="1"/>
  <c r="BN163" i="1"/>
  <c r="Z163" i="1"/>
  <c r="I556" i="1"/>
  <c r="Y171" i="1"/>
  <c r="BP168" i="1"/>
  <c r="BN168" i="1"/>
  <c r="Z168" i="1"/>
  <c r="Z170" i="1" s="1"/>
  <c r="BP180" i="1"/>
  <c r="BN180" i="1"/>
  <c r="Z180" i="1"/>
  <c r="F9" i="1"/>
  <c r="J9" i="1"/>
  <c r="Y53" i="1"/>
  <c r="Y550" i="1" s="1"/>
  <c r="Y87" i="1"/>
  <c r="Z143" i="1"/>
  <c r="BP141" i="1"/>
  <c r="BN141" i="1"/>
  <c r="Y547" i="1" s="1"/>
  <c r="BP157" i="1"/>
  <c r="BN157" i="1"/>
  <c r="Z157" i="1"/>
  <c r="Z164" i="1" s="1"/>
  <c r="BP161" i="1"/>
  <c r="Y548" i="1" s="1"/>
  <c r="BN161" i="1"/>
  <c r="Z161" i="1"/>
  <c r="Y170" i="1"/>
  <c r="BP174" i="1"/>
  <c r="BN174" i="1"/>
  <c r="Z174" i="1"/>
  <c r="Z175" i="1" s="1"/>
  <c r="Y176" i="1"/>
  <c r="Y186" i="1"/>
  <c r="Y187" i="1"/>
  <c r="BP178" i="1"/>
  <c r="BN178" i="1"/>
  <c r="Z178" i="1"/>
  <c r="Z186" i="1" s="1"/>
  <c r="Y153" i="1"/>
  <c r="H556" i="1"/>
  <c r="Y164" i="1"/>
  <c r="Z182" i="1"/>
  <c r="BN182" i="1"/>
  <c r="Z184" i="1"/>
  <c r="BN184" i="1"/>
  <c r="Z190" i="1"/>
  <c r="Z205" i="1" s="1"/>
  <c r="BN190" i="1"/>
  <c r="BP190" i="1"/>
  <c r="Z191" i="1"/>
  <c r="BN191" i="1"/>
  <c r="Z194" i="1"/>
  <c r="BN194" i="1"/>
  <c r="Z196" i="1"/>
  <c r="BN196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Z210" i="1"/>
  <c r="Z213" i="1" s="1"/>
  <c r="BN210" i="1"/>
  <c r="BP210" i="1"/>
  <c r="Z211" i="1"/>
  <c r="BN211" i="1"/>
  <c r="Z212" i="1"/>
  <c r="BN212" i="1"/>
  <c r="Z217" i="1"/>
  <c r="BN217" i="1"/>
  <c r="BP217" i="1"/>
  <c r="Z218" i="1"/>
  <c r="BN218" i="1"/>
  <c r="Z220" i="1"/>
  <c r="BN220" i="1"/>
  <c r="Z221" i="1"/>
  <c r="BN221" i="1"/>
  <c r="Z223" i="1"/>
  <c r="BN223" i="1"/>
  <c r="Z225" i="1"/>
  <c r="BN225" i="1"/>
  <c r="Y226" i="1"/>
  <c r="Z229" i="1"/>
  <c r="Z231" i="1" s="1"/>
  <c r="BN229" i="1"/>
  <c r="BP229" i="1"/>
  <c r="Y232" i="1"/>
  <c r="K556" i="1"/>
  <c r="Z237" i="1"/>
  <c r="Z243" i="1" s="1"/>
  <c r="BN237" i="1"/>
  <c r="BP237" i="1"/>
  <c r="Z239" i="1"/>
  <c r="BN239" i="1"/>
  <c r="Z240" i="1"/>
  <c r="BN240" i="1"/>
  <c r="Z242" i="1"/>
  <c r="BN242" i="1"/>
  <c r="Y243" i="1"/>
  <c r="Y253" i="1"/>
  <c r="Z256" i="1"/>
  <c r="BN256" i="1"/>
  <c r="BP256" i="1"/>
  <c r="Z257" i="1"/>
  <c r="BN257" i="1"/>
  <c r="Z258" i="1"/>
  <c r="BN258" i="1"/>
  <c r="Z259" i="1"/>
  <c r="BN259" i="1"/>
  <c r="Z260" i="1"/>
  <c r="BN260" i="1"/>
  <c r="Z262" i="1"/>
  <c r="BN262" i="1"/>
  <c r="Y263" i="1"/>
  <c r="Z266" i="1"/>
  <c r="BN266" i="1"/>
  <c r="BP266" i="1"/>
  <c r="Z268" i="1"/>
  <c r="BN268" i="1"/>
  <c r="Y269" i="1"/>
  <c r="Z272" i="1"/>
  <c r="BN272" i="1"/>
  <c r="BP272" i="1"/>
  <c r="Z274" i="1"/>
  <c r="BN274" i="1"/>
  <c r="BP276" i="1"/>
  <c r="BN276" i="1"/>
  <c r="Z276" i="1"/>
  <c r="Y286" i="1"/>
  <c r="Y292" i="1"/>
  <c r="BP288" i="1"/>
  <c r="BN288" i="1"/>
  <c r="Z288" i="1"/>
  <c r="Y291" i="1"/>
  <c r="BP295" i="1"/>
  <c r="BN295" i="1"/>
  <c r="Z295" i="1"/>
  <c r="Z297" i="1" s="1"/>
  <c r="Y314" i="1"/>
  <c r="BP323" i="1"/>
  <c r="BN323" i="1"/>
  <c r="Z323" i="1"/>
  <c r="BP327" i="1"/>
  <c r="BN327" i="1"/>
  <c r="Z327" i="1"/>
  <c r="BP331" i="1"/>
  <c r="BN331" i="1"/>
  <c r="Z331" i="1"/>
  <c r="Y227" i="1"/>
  <c r="Y264" i="1"/>
  <c r="BP278" i="1"/>
  <c r="BN278" i="1"/>
  <c r="Z278" i="1"/>
  <c r="Y280" i="1"/>
  <c r="BP283" i="1"/>
  <c r="BN283" i="1"/>
  <c r="Z283" i="1"/>
  <c r="Z285" i="1" s="1"/>
  <c r="BP289" i="1"/>
  <c r="BN289" i="1"/>
  <c r="Z289" i="1"/>
  <c r="Z313" i="1"/>
  <c r="BP311" i="1"/>
  <c r="BN311" i="1"/>
  <c r="Z311" i="1"/>
  <c r="BP325" i="1"/>
  <c r="BN325" i="1"/>
  <c r="Z325" i="1"/>
  <c r="Z334" i="1" s="1"/>
  <c r="BP329" i="1"/>
  <c r="BN329" i="1"/>
  <c r="Z329" i="1"/>
  <c r="Y303" i="1"/>
  <c r="Q556" i="1"/>
  <c r="Y308" i="1"/>
  <c r="R556" i="1"/>
  <c r="Y334" i="1"/>
  <c r="Y340" i="1"/>
  <c r="Y346" i="1"/>
  <c r="Y350" i="1"/>
  <c r="BP360" i="1"/>
  <c r="BN360" i="1"/>
  <c r="Z360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Z417" i="1"/>
  <c r="BP415" i="1"/>
  <c r="BN415" i="1"/>
  <c r="Z415" i="1"/>
  <c r="BP426" i="1"/>
  <c r="BN426" i="1"/>
  <c r="Z426" i="1"/>
  <c r="BP430" i="1"/>
  <c r="BN430" i="1"/>
  <c r="Z430" i="1"/>
  <c r="BP450" i="1"/>
  <c r="BN450" i="1"/>
  <c r="Z450" i="1"/>
  <c r="Y452" i="1"/>
  <c r="BP456" i="1"/>
  <c r="BN456" i="1"/>
  <c r="Z456" i="1"/>
  <c r="Z457" i="1" s="1"/>
  <c r="Y458" i="1"/>
  <c r="BP467" i="1"/>
  <c r="BN467" i="1"/>
  <c r="Z467" i="1"/>
  <c r="Z475" i="1" s="1"/>
  <c r="BP470" i="1"/>
  <c r="BN470" i="1"/>
  <c r="Z470" i="1"/>
  <c r="BP474" i="1"/>
  <c r="BN474" i="1"/>
  <c r="Z474" i="1"/>
  <c r="Y476" i="1"/>
  <c r="Y481" i="1"/>
  <c r="BP478" i="1"/>
  <c r="BN478" i="1"/>
  <c r="Z478" i="1"/>
  <c r="Z480" i="1" s="1"/>
  <c r="BP486" i="1"/>
  <c r="BN486" i="1"/>
  <c r="Z486" i="1"/>
  <c r="BP494" i="1"/>
  <c r="BN494" i="1"/>
  <c r="Z494" i="1"/>
  <c r="Y496" i="1"/>
  <c r="Y500" i="1"/>
  <c r="Y499" i="1"/>
  <c r="BP498" i="1"/>
  <c r="BN498" i="1"/>
  <c r="Z498" i="1"/>
  <c r="Z499" i="1" s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Z332" i="1"/>
  <c r="BN332" i="1"/>
  <c r="Y335" i="1"/>
  <c r="Z338" i="1"/>
  <c r="Z339" i="1" s="1"/>
  <c r="BN338" i="1"/>
  <c r="Z342" i="1"/>
  <c r="BN342" i="1"/>
  <c r="BP342" i="1"/>
  <c r="Z344" i="1"/>
  <c r="BN344" i="1"/>
  <c r="Z348" i="1"/>
  <c r="Z350" i="1" s="1"/>
  <c r="BN348" i="1"/>
  <c r="BP348" i="1"/>
  <c r="S556" i="1"/>
  <c r="Y355" i="1"/>
  <c r="BP354" i="1"/>
  <c r="BN354" i="1"/>
  <c r="Z354" i="1"/>
  <c r="Z355" i="1" s="1"/>
  <c r="Y356" i="1"/>
  <c r="Y361" i="1"/>
  <c r="BP358" i="1"/>
  <c r="BN358" i="1"/>
  <c r="Z358" i="1"/>
  <c r="Z361" i="1" s="1"/>
  <c r="BP366" i="1"/>
  <c r="BN366" i="1"/>
  <c r="Z366" i="1"/>
  <c r="Y374" i="1"/>
  <c r="BP385" i="1"/>
  <c r="BN385" i="1"/>
  <c r="Z385" i="1"/>
  <c r="Z406" i="1" s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Y418" i="1"/>
  <c r="Y417" i="1"/>
  <c r="U556" i="1"/>
  <c r="Y422" i="1"/>
  <c r="BP421" i="1"/>
  <c r="BN421" i="1"/>
  <c r="Z421" i="1"/>
  <c r="Z422" i="1" s="1"/>
  <c r="Y423" i="1"/>
  <c r="Y432" i="1"/>
  <c r="BP425" i="1"/>
  <c r="BN425" i="1"/>
  <c r="Z425" i="1"/>
  <c r="BP427" i="1"/>
  <c r="BN427" i="1"/>
  <c r="Z427" i="1"/>
  <c r="BP431" i="1"/>
  <c r="BN431" i="1"/>
  <c r="Z431" i="1"/>
  <c r="Y433" i="1"/>
  <c r="Y436" i="1"/>
  <c r="BP435" i="1"/>
  <c r="BN435" i="1"/>
  <c r="Z435" i="1"/>
  <c r="Z436" i="1" s="1"/>
  <c r="Y437" i="1"/>
  <c r="Y440" i="1"/>
  <c r="BP439" i="1"/>
  <c r="BN439" i="1"/>
  <c r="Z439" i="1"/>
  <c r="Z440" i="1" s="1"/>
  <c r="Y441" i="1"/>
  <c r="Y444" i="1"/>
  <c r="BP443" i="1"/>
  <c r="BN443" i="1"/>
  <c r="Z443" i="1"/>
  <c r="Z444" i="1" s="1"/>
  <c r="Y445" i="1"/>
  <c r="V556" i="1"/>
  <c r="Y451" i="1"/>
  <c r="BP448" i="1"/>
  <c r="BN448" i="1"/>
  <c r="Z448" i="1"/>
  <c r="Z451" i="1" s="1"/>
  <c r="BP468" i="1"/>
  <c r="BN468" i="1"/>
  <c r="Z468" i="1"/>
  <c r="BP472" i="1"/>
  <c r="BN472" i="1"/>
  <c r="Z472" i="1"/>
  <c r="Y480" i="1"/>
  <c r="BP484" i="1"/>
  <c r="BN484" i="1"/>
  <c r="Z484" i="1"/>
  <c r="Z489" i="1" s="1"/>
  <c r="BP488" i="1"/>
  <c r="BN488" i="1"/>
  <c r="Z488" i="1"/>
  <c r="Y490" i="1"/>
  <c r="Y495" i="1"/>
  <c r="BP492" i="1"/>
  <c r="BN492" i="1"/>
  <c r="Z492" i="1"/>
  <c r="Z495" i="1" s="1"/>
  <c r="T556" i="1"/>
  <c r="Y381" i="1"/>
  <c r="W556" i="1"/>
  <c r="Y457" i="1"/>
  <c r="X556" i="1"/>
  <c r="Y475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Y532" i="1"/>
  <c r="Y545" i="1"/>
  <c r="Z524" i="1"/>
  <c r="Z531" i="1" s="1"/>
  <c r="BN524" i="1"/>
  <c r="BP524" i="1"/>
  <c r="Z525" i="1"/>
  <c r="BN525" i="1"/>
  <c r="Z526" i="1"/>
  <c r="BN526" i="1"/>
  <c r="Z527" i="1"/>
  <c r="BN527" i="1"/>
  <c r="Z528" i="1"/>
  <c r="BN528" i="1"/>
  <c r="Z529" i="1"/>
  <c r="BN529" i="1"/>
  <c r="Z530" i="1"/>
  <c r="BN530" i="1"/>
  <c r="Z540" i="1"/>
  <c r="Z544" i="1" s="1"/>
  <c r="BN540" i="1"/>
  <c r="BP540" i="1"/>
  <c r="Z541" i="1"/>
  <c r="BN541" i="1"/>
  <c r="Z542" i="1"/>
  <c r="BN542" i="1"/>
  <c r="Z543" i="1"/>
  <c r="BN543" i="1"/>
  <c r="Y549" i="1" l="1"/>
  <c r="Z432" i="1"/>
  <c r="Z513" i="1"/>
  <c r="X549" i="1"/>
  <c r="Z345" i="1"/>
  <c r="Z369" i="1"/>
  <c r="Z291" i="1"/>
  <c r="Z279" i="1"/>
  <c r="Z269" i="1"/>
  <c r="Z263" i="1"/>
  <c r="Z226" i="1"/>
  <c r="Z551" i="1" s="1"/>
  <c r="Y546" i="1"/>
</calcChain>
</file>

<file path=xl/sharedStrings.xml><?xml version="1.0" encoding="utf-8"?>
<sst xmlns="http://schemas.openxmlformats.org/spreadsheetml/2006/main" count="2437" uniqueCount="828">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</sst>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3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3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56"/>
  <sheetViews>
    <sheetView showGridLines="0" tabSelected="1" topLeftCell="A536" zoomScaleNormal="100" zoomScaleSheetLayoutView="100" workbookViewId="0">
      <selection activeCell="AB553" sqref="AB553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7" t="s">
        <v>0</v>
      </c>
      <c r="E1" s="415"/>
      <c r="F1" s="415"/>
      <c r="G1" s="12" t="s">
        <v>1</v>
      </c>
      <c r="H1" s="46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27" t="s">
        <v>8</v>
      </c>
      <c r="B5" s="441"/>
      <c r="C5" s="442"/>
      <c r="D5" s="472"/>
      <c r="E5" s="473"/>
      <c r="F5" s="728" t="s">
        <v>9</v>
      </c>
      <c r="G5" s="442"/>
      <c r="H5" s="472"/>
      <c r="I5" s="662"/>
      <c r="J5" s="662"/>
      <c r="K5" s="662"/>
      <c r="L5" s="662"/>
      <c r="M5" s="473"/>
      <c r="N5" s="58"/>
      <c r="P5" s="24" t="s">
        <v>10</v>
      </c>
      <c r="Q5" s="746">
        <v>45501</v>
      </c>
      <c r="R5" s="526"/>
      <c r="T5" s="575" t="s">
        <v>11</v>
      </c>
      <c r="U5" s="576"/>
      <c r="V5" s="579" t="s">
        <v>12</v>
      </c>
      <c r="W5" s="526"/>
      <c r="AB5" s="51"/>
      <c r="AC5" s="51"/>
      <c r="AD5" s="51"/>
      <c r="AE5" s="51"/>
    </row>
    <row r="6" spans="1:32" s="375" customFormat="1" ht="24" customHeight="1" x14ac:dyDescent="0.2">
      <c r="A6" s="527" t="s">
        <v>13</v>
      </c>
      <c r="B6" s="441"/>
      <c r="C6" s="442"/>
      <c r="D6" s="666" t="s">
        <v>14</v>
      </c>
      <c r="E6" s="667"/>
      <c r="F6" s="667"/>
      <c r="G6" s="667"/>
      <c r="H6" s="667"/>
      <c r="I6" s="667"/>
      <c r="J6" s="667"/>
      <c r="K6" s="667"/>
      <c r="L6" s="667"/>
      <c r="M6" s="526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Воскресенье</v>
      </c>
      <c r="R6" s="387"/>
      <c r="T6" s="585" t="s">
        <v>16</v>
      </c>
      <c r="U6" s="576"/>
      <c r="V6" s="649" t="s">
        <v>17</v>
      </c>
      <c r="W6" s="434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5"/>
      <c r="U7" s="576"/>
      <c r="V7" s="650"/>
      <c r="W7" s="651"/>
      <c r="AB7" s="51"/>
      <c r="AC7" s="51"/>
      <c r="AD7" s="51"/>
      <c r="AE7" s="51"/>
    </row>
    <row r="8" spans="1:32" s="375" customFormat="1" ht="25.5" customHeight="1" x14ac:dyDescent="0.2">
      <c r="A8" s="771" t="s">
        <v>18</v>
      </c>
      <c r="B8" s="392"/>
      <c r="C8" s="393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5">
        <v>0.41666666666666669</v>
      </c>
      <c r="R8" s="447"/>
      <c r="T8" s="395"/>
      <c r="U8" s="576"/>
      <c r="V8" s="650"/>
      <c r="W8" s="651"/>
      <c r="AB8" s="51"/>
      <c r="AC8" s="51"/>
      <c r="AD8" s="51"/>
      <c r="AE8" s="51"/>
    </row>
    <row r="9" spans="1:32" s="375" customFormat="1" ht="39.950000000000003" customHeight="1" x14ac:dyDescent="0.2">
      <c r="A9" s="5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47"/>
      <c r="E9" s="400"/>
      <c r="F9" s="5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3"/>
      <c r="P9" s="26" t="s">
        <v>20</v>
      </c>
      <c r="Q9" s="521"/>
      <c r="R9" s="522"/>
      <c r="T9" s="395"/>
      <c r="U9" s="576"/>
      <c r="V9" s="652"/>
      <c r="W9" s="653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47"/>
      <c r="E10" s="400"/>
      <c r="F10" s="5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0" t="str">
        <f>IFERROR(VLOOKUP($D$10,Proxy,2,FALSE),"")</f>
        <v/>
      </c>
      <c r="I10" s="395"/>
      <c r="J10" s="395"/>
      <c r="K10" s="395"/>
      <c r="L10" s="395"/>
      <c r="M10" s="395"/>
      <c r="N10" s="374"/>
      <c r="P10" s="26" t="s">
        <v>21</v>
      </c>
      <c r="Q10" s="586"/>
      <c r="R10" s="587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8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  <c r="N12" s="62"/>
      <c r="P12" s="24" t="s">
        <v>29</v>
      </c>
      <c r="Q12" s="535"/>
      <c r="R12" s="447"/>
      <c r="S12" s="23"/>
      <c r="U12" s="24"/>
      <c r="V12" s="415"/>
      <c r="W12" s="395"/>
      <c r="AB12" s="51"/>
      <c r="AC12" s="51"/>
      <c r="AD12" s="51"/>
      <c r="AE12" s="51"/>
    </row>
    <row r="13" spans="1:32" s="375" customFormat="1" ht="23.25" customHeight="1" x14ac:dyDescent="0.2">
      <c r="A13" s="568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2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8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2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2"/>
      <c r="N15" s="63"/>
      <c r="P15" s="557" t="s">
        <v>34</v>
      </c>
      <c r="Q15" s="415"/>
      <c r="R15" s="415"/>
      <c r="S15" s="415"/>
      <c r="T15" s="4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8"/>
      <c r="Q16" s="558"/>
      <c r="R16" s="558"/>
      <c r="S16" s="558"/>
      <c r="T16" s="5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6" t="s">
        <v>35</v>
      </c>
      <c r="B17" s="426" t="s">
        <v>36</v>
      </c>
      <c r="C17" s="542" t="s">
        <v>37</v>
      </c>
      <c r="D17" s="426" t="s">
        <v>38</v>
      </c>
      <c r="E17" s="500"/>
      <c r="F17" s="426" t="s">
        <v>39</v>
      </c>
      <c r="G17" s="426" t="s">
        <v>40</v>
      </c>
      <c r="H17" s="426" t="s">
        <v>41</v>
      </c>
      <c r="I17" s="426" t="s">
        <v>42</v>
      </c>
      <c r="J17" s="426" t="s">
        <v>43</v>
      </c>
      <c r="K17" s="426" t="s">
        <v>44</v>
      </c>
      <c r="L17" s="426" t="s">
        <v>45</v>
      </c>
      <c r="M17" s="426" t="s">
        <v>46</v>
      </c>
      <c r="N17" s="426" t="s">
        <v>47</v>
      </c>
      <c r="O17" s="426" t="s">
        <v>48</v>
      </c>
      <c r="P17" s="426" t="s">
        <v>49</v>
      </c>
      <c r="Q17" s="499"/>
      <c r="R17" s="499"/>
      <c r="S17" s="499"/>
      <c r="T17" s="500"/>
      <c r="U17" s="770" t="s">
        <v>50</v>
      </c>
      <c r="V17" s="442"/>
      <c r="W17" s="426" t="s">
        <v>51</v>
      </c>
      <c r="X17" s="426" t="s">
        <v>52</v>
      </c>
      <c r="Y17" s="768" t="s">
        <v>53</v>
      </c>
      <c r="Z17" s="426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23"/>
      <c r="AF17" s="724"/>
      <c r="AG17" s="515"/>
      <c r="BD17" s="618" t="s">
        <v>59</v>
      </c>
    </row>
    <row r="18" spans="1:68" ht="14.25" customHeight="1" x14ac:dyDescent="0.2">
      <c r="A18" s="427"/>
      <c r="B18" s="427"/>
      <c r="C18" s="427"/>
      <c r="D18" s="501"/>
      <c r="E18" s="503"/>
      <c r="F18" s="427"/>
      <c r="G18" s="427"/>
      <c r="H18" s="427"/>
      <c r="I18" s="427"/>
      <c r="J18" s="427"/>
      <c r="K18" s="427"/>
      <c r="L18" s="427"/>
      <c r="M18" s="427"/>
      <c r="N18" s="427"/>
      <c r="O18" s="427"/>
      <c r="P18" s="501"/>
      <c r="Q18" s="502"/>
      <c r="R18" s="502"/>
      <c r="S18" s="502"/>
      <c r="T18" s="503"/>
      <c r="U18" s="376" t="s">
        <v>60</v>
      </c>
      <c r="V18" s="376" t="s">
        <v>61</v>
      </c>
      <c r="W18" s="427"/>
      <c r="X18" s="427"/>
      <c r="Y18" s="769"/>
      <c r="Z18" s="427"/>
      <c r="AA18" s="638"/>
      <c r="AB18" s="638"/>
      <c r="AC18" s="638"/>
      <c r="AD18" s="725"/>
      <c r="AE18" s="726"/>
      <c r="AF18" s="727"/>
      <c r="AG18" s="516"/>
      <c r="BD18" s="395"/>
    </row>
    <row r="19" spans="1:68" ht="27.75" customHeight="1" x14ac:dyDescent="0.2">
      <c r="A19" s="465" t="s">
        <v>62</v>
      </c>
      <c r="B19" s="466"/>
      <c r="C19" s="466"/>
      <c r="D19" s="466"/>
      <c r="E19" s="466"/>
      <c r="F19" s="466"/>
      <c r="G19" s="466"/>
      <c r="H19" s="466"/>
      <c r="I19" s="466"/>
      <c r="J19" s="466"/>
      <c r="K19" s="466"/>
      <c r="L19" s="466"/>
      <c r="M19" s="466"/>
      <c r="N19" s="466"/>
      <c r="O19" s="466"/>
      <c r="P19" s="466"/>
      <c r="Q19" s="466"/>
      <c r="R19" s="466"/>
      <c r="S19" s="466"/>
      <c r="T19" s="466"/>
      <c r="U19" s="466"/>
      <c r="V19" s="466"/>
      <c r="W19" s="466"/>
      <c r="X19" s="466"/>
      <c r="Y19" s="466"/>
      <c r="Z19" s="466"/>
      <c r="AA19" s="48"/>
      <c r="AB19" s="48"/>
      <c r="AC19" s="48"/>
    </row>
    <row r="20" spans="1:68" ht="16.5" customHeight="1" x14ac:dyDescent="0.25">
      <c r="A20" s="398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7"/>
      <c r="AB20" s="377"/>
      <c r="AC20" s="377"/>
    </row>
    <row r="21" spans="1:68" ht="14.25" customHeight="1" x14ac:dyDescent="0.25">
      <c r="A21" s="401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8"/>
      <c r="AB21" s="378"/>
      <c r="AC21" s="378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4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396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396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401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8"/>
      <c r="AB25" s="378"/>
      <c r="AC25" s="378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6">
        <v>4607091383881</v>
      </c>
      <c r="E26" s="387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6">
        <v>4607091388237</v>
      </c>
      <c r="E27" s="387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386">
        <v>4607091383935</v>
      </c>
      <c r="E28" s="387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6">
        <v>4680115881990</v>
      </c>
      <c r="E30" s="387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2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6">
        <v>4680115881853</v>
      </c>
      <c r="E31" s="387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6">
        <v>4607091383911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6">
        <v>4607091388244</v>
      </c>
      <c r="E33" s="387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4"/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6"/>
      <c r="P34" s="391" t="s">
        <v>69</v>
      </c>
      <c r="Q34" s="392"/>
      <c r="R34" s="392"/>
      <c r="S34" s="392"/>
      <c r="T34" s="392"/>
      <c r="U34" s="392"/>
      <c r="V34" s="393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  <c r="K35" s="395"/>
      <c r="L35" s="395"/>
      <c r="M35" s="395"/>
      <c r="N35" s="395"/>
      <c r="O35" s="396"/>
      <c r="P35" s="391" t="s">
        <v>69</v>
      </c>
      <c r="Q35" s="392"/>
      <c r="R35" s="392"/>
      <c r="S35" s="392"/>
      <c r="T35" s="392"/>
      <c r="U35" s="392"/>
      <c r="V35" s="393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customHeight="1" x14ac:dyDescent="0.25">
      <c r="A36" s="401" t="s">
        <v>90</v>
      </c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395"/>
      <c r="P36" s="395"/>
      <c r="Q36" s="395"/>
      <c r="R36" s="395"/>
      <c r="S36" s="395"/>
      <c r="T36" s="395"/>
      <c r="U36" s="395"/>
      <c r="V36" s="395"/>
      <c r="W36" s="395"/>
      <c r="X36" s="395"/>
      <c r="Y36" s="395"/>
      <c r="Z36" s="395"/>
      <c r="AA36" s="378"/>
      <c r="AB36" s="378"/>
      <c r="AC36" s="378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6">
        <v>4607091388503</v>
      </c>
      <c r="E37" s="387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4"/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6"/>
      <c r="P38" s="391" t="s">
        <v>69</v>
      </c>
      <c r="Q38" s="392"/>
      <c r="R38" s="392"/>
      <c r="S38" s="392"/>
      <c r="T38" s="392"/>
      <c r="U38" s="392"/>
      <c r="V38" s="393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x14ac:dyDescent="0.2">
      <c r="A39" s="395"/>
      <c r="B39" s="395"/>
      <c r="C39" s="395"/>
      <c r="D39" s="395"/>
      <c r="E39" s="395"/>
      <c r="F39" s="395"/>
      <c r="G39" s="395"/>
      <c r="H39" s="395"/>
      <c r="I39" s="395"/>
      <c r="J39" s="395"/>
      <c r="K39" s="395"/>
      <c r="L39" s="395"/>
      <c r="M39" s="395"/>
      <c r="N39" s="395"/>
      <c r="O39" s="396"/>
      <c r="P39" s="391" t="s">
        <v>69</v>
      </c>
      <c r="Q39" s="392"/>
      <c r="R39" s="392"/>
      <c r="S39" s="392"/>
      <c r="T39" s="392"/>
      <c r="U39" s="392"/>
      <c r="V39" s="393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customHeight="1" x14ac:dyDescent="0.25">
      <c r="A40" s="401" t="s">
        <v>95</v>
      </c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395"/>
      <c r="P40" s="395"/>
      <c r="Q40" s="395"/>
      <c r="R40" s="395"/>
      <c r="S40" s="395"/>
      <c r="T40" s="395"/>
      <c r="U40" s="395"/>
      <c r="V40" s="395"/>
      <c r="W40" s="395"/>
      <c r="X40" s="395"/>
      <c r="Y40" s="395"/>
      <c r="Z40" s="395"/>
      <c r="AA40" s="378"/>
      <c r="AB40" s="378"/>
      <c r="AC40" s="378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6">
        <v>4607091388282</v>
      </c>
      <c r="E41" s="387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4"/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6"/>
      <c r="P42" s="391" t="s">
        <v>69</v>
      </c>
      <c r="Q42" s="392"/>
      <c r="R42" s="392"/>
      <c r="S42" s="392"/>
      <c r="T42" s="392"/>
      <c r="U42" s="392"/>
      <c r="V42" s="393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x14ac:dyDescent="0.2">
      <c r="A43" s="395"/>
      <c r="B43" s="395"/>
      <c r="C43" s="395"/>
      <c r="D43" s="395"/>
      <c r="E43" s="395"/>
      <c r="F43" s="395"/>
      <c r="G43" s="395"/>
      <c r="H43" s="395"/>
      <c r="I43" s="395"/>
      <c r="J43" s="395"/>
      <c r="K43" s="395"/>
      <c r="L43" s="395"/>
      <c r="M43" s="395"/>
      <c r="N43" s="395"/>
      <c r="O43" s="396"/>
      <c r="P43" s="391" t="s">
        <v>69</v>
      </c>
      <c r="Q43" s="392"/>
      <c r="R43" s="392"/>
      <c r="S43" s="392"/>
      <c r="T43" s="392"/>
      <c r="U43" s="392"/>
      <c r="V43" s="393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customHeight="1" x14ac:dyDescent="0.25">
      <c r="A44" s="401" t="s">
        <v>99</v>
      </c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5"/>
      <c r="R44" s="395"/>
      <c r="S44" s="395"/>
      <c r="T44" s="395"/>
      <c r="U44" s="395"/>
      <c r="V44" s="395"/>
      <c r="W44" s="395"/>
      <c r="X44" s="395"/>
      <c r="Y44" s="395"/>
      <c r="Z44" s="395"/>
      <c r="AA44" s="378"/>
      <c r="AB44" s="378"/>
      <c r="AC44" s="378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6">
        <v>4607091389111</v>
      </c>
      <c r="E45" s="387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4"/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6"/>
      <c r="P46" s="391" t="s">
        <v>69</v>
      </c>
      <c r="Q46" s="392"/>
      <c r="R46" s="392"/>
      <c r="S46" s="392"/>
      <c r="T46" s="392"/>
      <c r="U46" s="392"/>
      <c r="V46" s="393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x14ac:dyDescent="0.2">
      <c r="A47" s="395"/>
      <c r="B47" s="395"/>
      <c r="C47" s="395"/>
      <c r="D47" s="395"/>
      <c r="E47" s="395"/>
      <c r="F47" s="395"/>
      <c r="G47" s="395"/>
      <c r="H47" s="395"/>
      <c r="I47" s="395"/>
      <c r="J47" s="395"/>
      <c r="K47" s="395"/>
      <c r="L47" s="395"/>
      <c r="M47" s="395"/>
      <c r="N47" s="395"/>
      <c r="O47" s="396"/>
      <c r="P47" s="391" t="s">
        <v>69</v>
      </c>
      <c r="Q47" s="392"/>
      <c r="R47" s="392"/>
      <c r="S47" s="392"/>
      <c r="T47" s="392"/>
      <c r="U47" s="392"/>
      <c r="V47" s="393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customHeight="1" x14ac:dyDescent="0.2">
      <c r="A48" s="465" t="s">
        <v>102</v>
      </c>
      <c r="B48" s="466"/>
      <c r="C48" s="466"/>
      <c r="D48" s="466"/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466"/>
      <c r="P48" s="466"/>
      <c r="Q48" s="466"/>
      <c r="R48" s="466"/>
      <c r="S48" s="466"/>
      <c r="T48" s="466"/>
      <c r="U48" s="466"/>
      <c r="V48" s="466"/>
      <c r="W48" s="466"/>
      <c r="X48" s="466"/>
      <c r="Y48" s="466"/>
      <c r="Z48" s="466"/>
      <c r="AA48" s="48"/>
      <c r="AB48" s="48"/>
      <c r="AC48" s="48"/>
    </row>
    <row r="49" spans="1:68" ht="16.5" customHeight="1" x14ac:dyDescent="0.25">
      <c r="A49" s="398" t="s">
        <v>103</v>
      </c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395"/>
      <c r="P49" s="395"/>
      <c r="Q49" s="395"/>
      <c r="R49" s="395"/>
      <c r="S49" s="395"/>
      <c r="T49" s="395"/>
      <c r="U49" s="395"/>
      <c r="V49" s="395"/>
      <c r="W49" s="395"/>
      <c r="X49" s="395"/>
      <c r="Y49" s="395"/>
      <c r="Z49" s="395"/>
      <c r="AA49" s="377"/>
      <c r="AB49" s="377"/>
      <c r="AC49" s="377"/>
    </row>
    <row r="50" spans="1:68" ht="14.25" customHeight="1" x14ac:dyDescent="0.25">
      <c r="A50" s="401" t="s">
        <v>104</v>
      </c>
      <c r="B50" s="395"/>
      <c r="C50" s="395"/>
      <c r="D50" s="395"/>
      <c r="E50" s="395"/>
      <c r="F50" s="395"/>
      <c r="G50" s="395"/>
      <c r="H50" s="395"/>
      <c r="I50" s="395"/>
      <c r="J50" s="395"/>
      <c r="K50" s="395"/>
      <c r="L50" s="395"/>
      <c r="M50" s="395"/>
      <c r="N50" s="395"/>
      <c r="O50" s="395"/>
      <c r="P50" s="395"/>
      <c r="Q50" s="395"/>
      <c r="R50" s="395"/>
      <c r="S50" s="395"/>
      <c r="T50" s="395"/>
      <c r="U50" s="395"/>
      <c r="V50" s="395"/>
      <c r="W50" s="395"/>
      <c r="X50" s="395"/>
      <c r="Y50" s="395"/>
      <c r="Z50" s="395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86">
        <v>4680115881440</v>
      </c>
      <c r="E51" s="387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2">
        <v>0</v>
      </c>
      <c r="Y51" s="383">
        <f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86">
        <v>4680115881433</v>
      </c>
      <c r="E52" s="387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89"/>
      <c r="R52" s="389"/>
      <c r="S52" s="389"/>
      <c r="T52" s="390"/>
      <c r="U52" s="34"/>
      <c r="V52" s="34"/>
      <c r="W52" s="35" t="s">
        <v>68</v>
      </c>
      <c r="X52" s="382">
        <v>0</v>
      </c>
      <c r="Y52" s="383">
        <f>IFERROR(IF(X52="",0,CEILING((X52/$H52),1)*$H52),"")</f>
        <v>0</v>
      </c>
      <c r="Z52" s="36" t="str">
        <f>IFERROR(IF(Y52=0,"",ROUNDUP(Y52/H52,0)*0.00753),"")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394"/>
      <c r="B53" s="395"/>
      <c r="C53" s="395"/>
      <c r="D53" s="395"/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6"/>
      <c r="P53" s="391" t="s">
        <v>69</v>
      </c>
      <c r="Q53" s="392"/>
      <c r="R53" s="392"/>
      <c r="S53" s="392"/>
      <c r="T53" s="392"/>
      <c r="U53" s="392"/>
      <c r="V53" s="393"/>
      <c r="W53" s="37" t="s">
        <v>70</v>
      </c>
      <c r="X53" s="384">
        <f>IFERROR(X51/H51,"0")+IFERROR(X52/H52,"0")</f>
        <v>0</v>
      </c>
      <c r="Y53" s="384">
        <f>IFERROR(Y51/H51,"0")+IFERROR(Y52/H52,"0")</f>
        <v>0</v>
      </c>
      <c r="Z53" s="384">
        <f>IFERROR(IF(Z51="",0,Z51),"0")+IFERROR(IF(Z52="",0,Z52),"0")</f>
        <v>0</v>
      </c>
      <c r="AA53" s="385"/>
      <c r="AB53" s="385"/>
      <c r="AC53" s="385"/>
    </row>
    <row r="54" spans="1:68" x14ac:dyDescent="0.2">
      <c r="A54" s="395"/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5"/>
      <c r="M54" s="395"/>
      <c r="N54" s="395"/>
      <c r="O54" s="396"/>
      <c r="P54" s="391" t="s">
        <v>69</v>
      </c>
      <c r="Q54" s="392"/>
      <c r="R54" s="392"/>
      <c r="S54" s="392"/>
      <c r="T54" s="392"/>
      <c r="U54" s="392"/>
      <c r="V54" s="393"/>
      <c r="W54" s="37" t="s">
        <v>68</v>
      </c>
      <c r="X54" s="384">
        <f>IFERROR(SUM(X51:X52),"0")</f>
        <v>0</v>
      </c>
      <c r="Y54" s="384">
        <f>IFERROR(SUM(Y51:Y52),"0")</f>
        <v>0</v>
      </c>
      <c r="Z54" s="37"/>
      <c r="AA54" s="385"/>
      <c r="AB54" s="385"/>
      <c r="AC54" s="385"/>
    </row>
    <row r="55" spans="1:68" ht="16.5" customHeight="1" x14ac:dyDescent="0.25">
      <c r="A55" s="398" t="s">
        <v>111</v>
      </c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W55" s="395"/>
      <c r="X55" s="395"/>
      <c r="Y55" s="395"/>
      <c r="Z55" s="395"/>
      <c r="AA55" s="377"/>
      <c r="AB55" s="377"/>
      <c r="AC55" s="377"/>
    </row>
    <row r="56" spans="1:68" ht="14.25" customHeight="1" x14ac:dyDescent="0.25">
      <c r="A56" s="401" t="s">
        <v>112</v>
      </c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5"/>
      <c r="Y56" s="395"/>
      <c r="Z56" s="395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86">
        <v>4680115881426</v>
      </c>
      <c r="E57" s="387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86</v>
      </c>
      <c r="Y57" s="383">
        <f>IFERROR(IF(X57="",0,CEILING((X57/$H57),1)*$H57),"")</f>
        <v>86.4</v>
      </c>
      <c r="Z57" s="36">
        <f>IFERROR(IF(Y57=0,"",ROUNDUP(Y57/H57,0)*0.02175),"")</f>
        <v>0.17399999999999999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89.822222222222209</v>
      </c>
      <c r="BN57" s="64">
        <f>IFERROR(Y57*I57/H57,"0")</f>
        <v>90.24</v>
      </c>
      <c r="BO57" s="64">
        <f>IFERROR(1/J57*(X57/H57),"0")</f>
        <v>0.14219576719576718</v>
      </c>
      <c r="BP57" s="64">
        <f>IFERROR(1/J57*(Y57/H57),"0")</f>
        <v>0.14285714285714285</v>
      </c>
    </row>
    <row r="58" spans="1:68" ht="27" customHeight="1" x14ac:dyDescent="0.25">
      <c r="A58" s="54" t="s">
        <v>113</v>
      </c>
      <c r="B58" s="54" t="s">
        <v>115</v>
      </c>
      <c r="C58" s="31">
        <v>4301011481</v>
      </c>
      <c r="D58" s="386">
        <v>4680115881426</v>
      </c>
      <c r="E58" s="387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86">
        <v>4680115881419</v>
      </c>
      <c r="E59" s="387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89"/>
      <c r="R59" s="389"/>
      <c r="S59" s="389"/>
      <c r="T59" s="390"/>
      <c r="U59" s="34"/>
      <c r="V59" s="34"/>
      <c r="W59" s="35" t="s">
        <v>68</v>
      </c>
      <c r="X59" s="382">
        <v>0</v>
      </c>
      <c r="Y59" s="383">
        <f>IFERROR(IF(X59="",0,CEILING((X59/$H59),1)*$H59),"")</f>
        <v>0</v>
      </c>
      <c r="Z59" s="36" t="str">
        <f>IFERROR(IF(Y59=0,"",ROUNDUP(Y59/H59,0)*0.00937),"")</f>
        <v/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119</v>
      </c>
      <c r="B60" s="54" t="s">
        <v>120</v>
      </c>
      <c r="C60" s="31">
        <v>4301012008</v>
      </c>
      <c r="D60" s="386">
        <v>4680115881525</v>
      </c>
      <c r="E60" s="387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2" t="s">
        <v>122</v>
      </c>
      <c r="Q60" s="389"/>
      <c r="R60" s="389"/>
      <c r="S60" s="389"/>
      <c r="T60" s="390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4"/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6"/>
      <c r="P61" s="391" t="s">
        <v>69</v>
      </c>
      <c r="Q61" s="392"/>
      <c r="R61" s="392"/>
      <c r="S61" s="392"/>
      <c r="T61" s="392"/>
      <c r="U61" s="392"/>
      <c r="V61" s="393"/>
      <c r="W61" s="37" t="s">
        <v>70</v>
      </c>
      <c r="X61" s="384">
        <f>IFERROR(X57/H57,"0")+IFERROR(X58/H58,"0")+IFERROR(X59/H59,"0")+IFERROR(X60/H60,"0")</f>
        <v>7.9629629629629628</v>
      </c>
      <c r="Y61" s="384">
        <f>IFERROR(Y57/H57,"0")+IFERROR(Y58/H58,"0")+IFERROR(Y59/H59,"0")+IFERROR(Y60/H60,"0")</f>
        <v>8</v>
      </c>
      <c r="Z61" s="384">
        <f>IFERROR(IF(Z57="",0,Z57),"0")+IFERROR(IF(Z58="",0,Z58),"0")+IFERROR(IF(Z59="",0,Z59),"0")+IFERROR(IF(Z60="",0,Z60),"0")</f>
        <v>0.17399999999999999</v>
      </c>
      <c r="AA61" s="385"/>
      <c r="AB61" s="385"/>
      <c r="AC61" s="385"/>
    </row>
    <row r="62" spans="1:68" x14ac:dyDescent="0.2">
      <c r="A62" s="395"/>
      <c r="B62" s="395"/>
      <c r="C62" s="395"/>
      <c r="D62" s="395"/>
      <c r="E62" s="395"/>
      <c r="F62" s="395"/>
      <c r="G62" s="395"/>
      <c r="H62" s="395"/>
      <c r="I62" s="395"/>
      <c r="J62" s="395"/>
      <c r="K62" s="395"/>
      <c r="L62" s="395"/>
      <c r="M62" s="395"/>
      <c r="N62" s="395"/>
      <c r="O62" s="396"/>
      <c r="P62" s="391" t="s">
        <v>69</v>
      </c>
      <c r="Q62" s="392"/>
      <c r="R62" s="392"/>
      <c r="S62" s="392"/>
      <c r="T62" s="392"/>
      <c r="U62" s="392"/>
      <c r="V62" s="393"/>
      <c r="W62" s="37" t="s">
        <v>68</v>
      </c>
      <c r="X62" s="384">
        <f>IFERROR(SUM(X57:X60),"0")</f>
        <v>86</v>
      </c>
      <c r="Y62" s="384">
        <f>IFERROR(SUM(Y57:Y60),"0")</f>
        <v>86.4</v>
      </c>
      <c r="Z62" s="37"/>
      <c r="AA62" s="385"/>
      <c r="AB62" s="385"/>
      <c r="AC62" s="385"/>
    </row>
    <row r="63" spans="1:68" ht="16.5" customHeight="1" x14ac:dyDescent="0.25">
      <c r="A63" s="398" t="s">
        <v>102</v>
      </c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77"/>
      <c r="AB63" s="377"/>
      <c r="AC63" s="377"/>
    </row>
    <row r="64" spans="1:68" ht="14.25" customHeight="1" x14ac:dyDescent="0.25">
      <c r="A64" s="401" t="s">
        <v>112</v>
      </c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86">
        <v>4607091382945</v>
      </c>
      <c r="E65" s="387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89"/>
      <c r="R65" s="389"/>
      <c r="S65" s="389"/>
      <c r="T65" s="390"/>
      <c r="U65" s="34"/>
      <c r="V65" s="34"/>
      <c r="W65" s="35" t="s">
        <v>68</v>
      </c>
      <c r="X65" s="382">
        <v>0</v>
      </c>
      <c r="Y65" s="383">
        <f t="shared" ref="Y65:Y85" si="6">IFERROR(IF(X65="",0,CEILING((X65/$H65),1)*$H65),"")</f>
        <v>0</v>
      </c>
      <c r="Z65" s="36" t="str">
        <f t="shared" ref="Z65:Z71" si="7">IFERROR(IF(Y65=0,"",ROUNDUP(Y65/H65,0)*0.02175),"")</f>
        <v/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0</v>
      </c>
      <c r="BN65" s="64">
        <f t="shared" ref="BN65:BN85" si="9">IFERROR(Y65*I65/H65,"0")</f>
        <v>0</v>
      </c>
      <c r="BO65" s="64">
        <f t="shared" ref="BO65:BO85" si="10">IFERROR(1/J65*(X65/H65),"0")</f>
        <v>0</v>
      </c>
      <c r="BP65" s="64">
        <f t="shared" ref="BP65:BP85" si="11">IFERROR(1/J65*(Y65/H65),"0")</f>
        <v>0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86">
        <v>4607091385670</v>
      </c>
      <c r="E66" s="387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4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89"/>
      <c r="R66" s="389"/>
      <c r="S66" s="389"/>
      <c r="T66" s="390"/>
      <c r="U66" s="34"/>
      <c r="V66" s="34"/>
      <c r="W66" s="35" t="s">
        <v>68</v>
      </c>
      <c r="X66" s="382">
        <v>81</v>
      </c>
      <c r="Y66" s="383">
        <f t="shared" si="6"/>
        <v>86.4</v>
      </c>
      <c r="Z66" s="36">
        <f t="shared" si="7"/>
        <v>0.17399999999999999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84.6</v>
      </c>
      <c r="BN66" s="64">
        <f t="shared" si="9"/>
        <v>90.24</v>
      </c>
      <c r="BO66" s="64">
        <f t="shared" si="10"/>
        <v>0.1339285714285714</v>
      </c>
      <c r="BP66" s="64">
        <f t="shared" si="11"/>
        <v>0.14285714285714285</v>
      </c>
    </row>
    <row r="67" spans="1:68" ht="27" customHeight="1" x14ac:dyDescent="0.25">
      <c r="A67" s="54" t="s">
        <v>125</v>
      </c>
      <c r="B67" s="54" t="s">
        <v>127</v>
      </c>
      <c r="C67" s="31">
        <v>4301011540</v>
      </c>
      <c r="D67" s="386">
        <v>4607091385670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customHeight="1" x14ac:dyDescent="0.25">
      <c r="A68" s="54" t="s">
        <v>129</v>
      </c>
      <c r="B68" s="54" t="s">
        <v>130</v>
      </c>
      <c r="C68" s="31">
        <v>4301011625</v>
      </c>
      <c r="D68" s="386">
        <v>4680115883956</v>
      </c>
      <c r="E68" s="387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74</v>
      </c>
      <c r="Y68" s="383">
        <f t="shared" si="6"/>
        <v>78.399999999999991</v>
      </c>
      <c r="Z68" s="36">
        <f t="shared" si="7"/>
        <v>0.15225</v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77.171428571428564</v>
      </c>
      <c r="BN68" s="64">
        <f t="shared" si="9"/>
        <v>81.759999999999991</v>
      </c>
      <c r="BO68" s="64">
        <f t="shared" si="10"/>
        <v>0.11798469387755102</v>
      </c>
      <c r="BP68" s="64">
        <f t="shared" si="11"/>
        <v>0.125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86">
        <v>4680115881327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89"/>
      <c r="R69" s="389"/>
      <c r="S69" s="389"/>
      <c r="T69" s="390"/>
      <c r="U69" s="34"/>
      <c r="V69" s="34"/>
      <c r="W69" s="35" t="s">
        <v>68</v>
      </c>
      <c r="X69" s="382">
        <v>130</v>
      </c>
      <c r="Y69" s="383">
        <f t="shared" si="6"/>
        <v>140.4</v>
      </c>
      <c r="Z69" s="36">
        <f t="shared" si="7"/>
        <v>0.28275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135.77777777777774</v>
      </c>
      <c r="BN69" s="64">
        <f t="shared" si="9"/>
        <v>146.63999999999999</v>
      </c>
      <c r="BO69" s="64">
        <f t="shared" si="10"/>
        <v>0.21494708994708991</v>
      </c>
      <c r="BP69" s="64">
        <f t="shared" si="11"/>
        <v>0.23214285714285712</v>
      </c>
    </row>
    <row r="70" spans="1:68" ht="16.5" customHeight="1" x14ac:dyDescent="0.25">
      <c r="A70" s="54" t="s">
        <v>133</v>
      </c>
      <c r="B70" s="54" t="s">
        <v>134</v>
      </c>
      <c r="C70" s="31">
        <v>4301011514</v>
      </c>
      <c r="D70" s="386">
        <v>4680115882133</v>
      </c>
      <c r="E70" s="387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customHeight="1" x14ac:dyDescent="0.25">
      <c r="A71" s="54" t="s">
        <v>133</v>
      </c>
      <c r="B71" s="54" t="s">
        <v>135</v>
      </c>
      <c r="C71" s="31">
        <v>4301011703</v>
      </c>
      <c r="D71" s="386">
        <v>4680115882133</v>
      </c>
      <c r="E71" s="387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97</v>
      </c>
      <c r="Y71" s="383">
        <f t="shared" si="6"/>
        <v>100.8</v>
      </c>
      <c r="Z71" s="36">
        <f t="shared" si="7"/>
        <v>0.19574999999999998</v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101.15714285714287</v>
      </c>
      <c r="BN71" s="64">
        <f t="shared" si="9"/>
        <v>105.12</v>
      </c>
      <c r="BO71" s="64">
        <f t="shared" si="10"/>
        <v>0.15465561224489796</v>
      </c>
      <c r="BP71" s="64">
        <f t="shared" si="11"/>
        <v>0.1607142857142857</v>
      </c>
    </row>
    <row r="72" spans="1:68" ht="27" customHeight="1" x14ac:dyDescent="0.25">
      <c r="A72" s="54" t="s">
        <v>136</v>
      </c>
      <c r="B72" s="54" t="s">
        <v>137</v>
      </c>
      <c r="C72" s="31">
        <v>4301011192</v>
      </c>
      <c r="D72" s="386">
        <v>4607091382952</v>
      </c>
      <c r="E72" s="387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89"/>
      <c r="R72" s="389"/>
      <c r="S72" s="389"/>
      <c r="T72" s="390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86">
        <v>4607091385687</v>
      </c>
      <c r="E73" s="387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3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89"/>
      <c r="R73" s="389"/>
      <c r="S73" s="389"/>
      <c r="T73" s="390"/>
      <c r="U73" s="34"/>
      <c r="V73" s="34"/>
      <c r="W73" s="35" t="s">
        <v>68</v>
      </c>
      <c r="X73" s="382">
        <v>0</v>
      </c>
      <c r="Y73" s="383">
        <f t="shared" si="6"/>
        <v>0</v>
      </c>
      <c r="Z73" s="36" t="str">
        <f t="shared" ref="Z73:Z79" si="12">IFERROR(IF(Y73=0,"",ROUNDUP(Y73/H73,0)*0.00937),"")</f>
        <v/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0</v>
      </c>
      <c r="BN73" s="64">
        <f t="shared" si="9"/>
        <v>0</v>
      </c>
      <c r="BO73" s="64">
        <f t="shared" si="10"/>
        <v>0</v>
      </c>
      <c r="BP73" s="64">
        <f t="shared" si="11"/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4301011565</v>
      </c>
      <c r="D74" s="386">
        <v>4680115882539</v>
      </c>
      <c r="E74" s="387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customHeight="1" x14ac:dyDescent="0.25">
      <c r="A75" s="54" t="s">
        <v>142</v>
      </c>
      <c r="B75" s="54" t="s">
        <v>143</v>
      </c>
      <c r="C75" s="31">
        <v>4301011705</v>
      </c>
      <c r="D75" s="386">
        <v>4607091384604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4301011386</v>
      </c>
      <c r="D76" s="386">
        <v>4680115880283</v>
      </c>
      <c r="E76" s="387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89"/>
      <c r="R76" s="389"/>
      <c r="S76" s="389"/>
      <c r="T76" s="390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customHeight="1" x14ac:dyDescent="0.25">
      <c r="A77" s="54" t="s">
        <v>146</v>
      </c>
      <c r="B77" s="54" t="s">
        <v>147</v>
      </c>
      <c r="C77" s="31">
        <v>4301011624</v>
      </c>
      <c r="D77" s="386">
        <v>4680115883949</v>
      </c>
      <c r="E77" s="387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customHeight="1" x14ac:dyDescent="0.25">
      <c r="A78" s="54" t="s">
        <v>148</v>
      </c>
      <c r="B78" s="54" t="s">
        <v>149</v>
      </c>
      <c r="C78" s="31">
        <v>4301012006</v>
      </c>
      <c r="D78" s="386">
        <v>4680115881518</v>
      </c>
      <c r="E78" s="387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24" t="s">
        <v>150</v>
      </c>
      <c r="Q78" s="389"/>
      <c r="R78" s="389"/>
      <c r="S78" s="389"/>
      <c r="T78" s="390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customHeight="1" x14ac:dyDescent="0.25">
      <c r="A79" s="54" t="s">
        <v>151</v>
      </c>
      <c r="B79" s="54" t="s">
        <v>152</v>
      </c>
      <c r="C79" s="31">
        <v>4301012007</v>
      </c>
      <c r="D79" s="386">
        <v>4680115881303</v>
      </c>
      <c r="E79" s="387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388" t="s">
        <v>153</v>
      </c>
      <c r="Q79" s="389"/>
      <c r="R79" s="389"/>
      <c r="S79" s="389"/>
      <c r="T79" s="390"/>
      <c r="U79" s="34"/>
      <c r="V79" s="34"/>
      <c r="W79" s="35" t="s">
        <v>68</v>
      </c>
      <c r="X79" s="382">
        <v>32</v>
      </c>
      <c r="Y79" s="383">
        <f t="shared" si="6"/>
        <v>36</v>
      </c>
      <c r="Z79" s="36">
        <f t="shared" si="12"/>
        <v>7.4959999999999999E-2</v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33.493333333333332</v>
      </c>
      <c r="BN79" s="64">
        <f t="shared" si="9"/>
        <v>37.68</v>
      </c>
      <c r="BO79" s="64">
        <f t="shared" si="10"/>
        <v>5.9259259259259255E-2</v>
      </c>
      <c r="BP79" s="64">
        <f t="shared" si="11"/>
        <v>6.6666666666666666E-2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86">
        <v>4680115882577</v>
      </c>
      <c r="E80" s="387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89"/>
      <c r="R80" s="389"/>
      <c r="S80" s="389"/>
      <c r="T80" s="390"/>
      <c r="U80" s="34"/>
      <c r="V80" s="34"/>
      <c r="W80" s="35" t="s">
        <v>68</v>
      </c>
      <c r="X80" s="382">
        <v>0</v>
      </c>
      <c r="Y80" s="383">
        <f t="shared" si="6"/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0</v>
      </c>
      <c r="BN80" s="64">
        <f t="shared" si="9"/>
        <v>0</v>
      </c>
      <c r="BO80" s="64">
        <f t="shared" si="10"/>
        <v>0</v>
      </c>
      <c r="BP80" s="64">
        <f t="shared" si="11"/>
        <v>0</v>
      </c>
    </row>
    <row r="81" spans="1:68" ht="27" customHeight="1" x14ac:dyDescent="0.25">
      <c r="A81" s="54" t="s">
        <v>154</v>
      </c>
      <c r="B81" s="54" t="s">
        <v>156</v>
      </c>
      <c r="C81" s="31">
        <v>4301011564</v>
      </c>
      <c r="D81" s="386">
        <v>4680115882577</v>
      </c>
      <c r="E81" s="387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89"/>
      <c r="R81" s="389"/>
      <c r="S81" s="389"/>
      <c r="T81" s="390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customHeight="1" x14ac:dyDescent="0.25">
      <c r="A82" s="54" t="s">
        <v>157</v>
      </c>
      <c r="B82" s="54" t="s">
        <v>158</v>
      </c>
      <c r="C82" s="31">
        <v>4301011432</v>
      </c>
      <c r="D82" s="386">
        <v>4680115882720</v>
      </c>
      <c r="E82" s="387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customHeight="1" x14ac:dyDescent="0.25">
      <c r="A83" s="54" t="s">
        <v>159</v>
      </c>
      <c r="B83" s="54" t="s">
        <v>160</v>
      </c>
      <c r="C83" s="31">
        <v>4301011417</v>
      </c>
      <c r="D83" s="386">
        <v>4680115880269</v>
      </c>
      <c r="E83" s="387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5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customHeight="1" x14ac:dyDescent="0.25">
      <c r="A84" s="54" t="s">
        <v>161</v>
      </c>
      <c r="B84" s="54" t="s">
        <v>162</v>
      </c>
      <c r="C84" s="31">
        <v>4301011995</v>
      </c>
      <c r="D84" s="386">
        <v>4680115880429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8" t="s">
        <v>163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customHeight="1" x14ac:dyDescent="0.25">
      <c r="A85" s="54" t="s">
        <v>164</v>
      </c>
      <c r="B85" s="54" t="s">
        <v>165</v>
      </c>
      <c r="C85" s="31">
        <v>4301011462</v>
      </c>
      <c r="D85" s="386">
        <v>4680115881457</v>
      </c>
      <c r="E85" s="387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4"/>
      <c r="B86" s="395"/>
      <c r="C86" s="395"/>
      <c r="D86" s="395"/>
      <c r="E86" s="395"/>
      <c r="F86" s="395"/>
      <c r="G86" s="395"/>
      <c r="H86" s="395"/>
      <c r="I86" s="395"/>
      <c r="J86" s="395"/>
      <c r="K86" s="395"/>
      <c r="L86" s="395"/>
      <c r="M86" s="395"/>
      <c r="N86" s="395"/>
      <c r="O86" s="396"/>
      <c r="P86" s="391" t="s">
        <v>69</v>
      </c>
      <c r="Q86" s="392"/>
      <c r="R86" s="392"/>
      <c r="S86" s="392"/>
      <c r="T86" s="392"/>
      <c r="U86" s="392"/>
      <c r="V86" s="393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41.916005291005291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45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0.87970999999999999</v>
      </c>
      <c r="AA86" s="385"/>
      <c r="AB86" s="385"/>
      <c r="AC86" s="385"/>
    </row>
    <row r="87" spans="1:68" x14ac:dyDescent="0.2">
      <c r="A87" s="395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5"/>
      <c r="O87" s="396"/>
      <c r="P87" s="391" t="s">
        <v>69</v>
      </c>
      <c r="Q87" s="392"/>
      <c r="R87" s="392"/>
      <c r="S87" s="392"/>
      <c r="T87" s="392"/>
      <c r="U87" s="392"/>
      <c r="V87" s="393"/>
      <c r="W87" s="37" t="s">
        <v>68</v>
      </c>
      <c r="X87" s="384">
        <f>IFERROR(SUM(X65:X85),"0")</f>
        <v>414</v>
      </c>
      <c r="Y87" s="384">
        <f>IFERROR(SUM(Y65:Y85),"0")</f>
        <v>442.00000000000006</v>
      </c>
      <c r="Z87" s="37"/>
      <c r="AA87" s="385"/>
      <c r="AB87" s="385"/>
      <c r="AC87" s="385"/>
    </row>
    <row r="88" spans="1:68" ht="14.25" customHeight="1" x14ac:dyDescent="0.25">
      <c r="A88" s="401" t="s">
        <v>104</v>
      </c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5"/>
      <c r="O88" s="395"/>
      <c r="P88" s="395"/>
      <c r="Q88" s="395"/>
      <c r="R88" s="395"/>
      <c r="S88" s="395"/>
      <c r="T88" s="395"/>
      <c r="U88" s="395"/>
      <c r="V88" s="395"/>
      <c r="W88" s="395"/>
      <c r="X88" s="395"/>
      <c r="Y88" s="395"/>
      <c r="Z88" s="395"/>
      <c r="AA88" s="378"/>
      <c r="AB88" s="378"/>
      <c r="AC88" s="378"/>
    </row>
    <row r="89" spans="1:68" ht="16.5" customHeight="1" x14ac:dyDescent="0.25">
      <c r="A89" s="54" t="s">
        <v>166</v>
      </c>
      <c r="B89" s="54" t="s">
        <v>167</v>
      </c>
      <c r="C89" s="31">
        <v>4301020235</v>
      </c>
      <c r="D89" s="386">
        <v>4680115881488</v>
      </c>
      <c r="E89" s="387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89"/>
      <c r="R89" s="389"/>
      <c r="S89" s="389"/>
      <c r="T89" s="390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168</v>
      </c>
      <c r="B90" s="54" t="s">
        <v>169</v>
      </c>
      <c r="C90" s="31">
        <v>4301020258</v>
      </c>
      <c r="D90" s="386">
        <v>4680115882775</v>
      </c>
      <c r="E90" s="387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89"/>
      <c r="R90" s="389"/>
      <c r="S90" s="389"/>
      <c r="T90" s="390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170</v>
      </c>
      <c r="B91" s="54" t="s">
        <v>171</v>
      </c>
      <c r="C91" s="31">
        <v>4301020339</v>
      </c>
      <c r="D91" s="386">
        <v>4680115880658</v>
      </c>
      <c r="E91" s="387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32" t="s">
        <v>172</v>
      </c>
      <c r="Q91" s="389"/>
      <c r="R91" s="389"/>
      <c r="S91" s="389"/>
      <c r="T91" s="390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394"/>
      <c r="B92" s="395"/>
      <c r="C92" s="395"/>
      <c r="D92" s="395"/>
      <c r="E92" s="395"/>
      <c r="F92" s="395"/>
      <c r="G92" s="395"/>
      <c r="H92" s="395"/>
      <c r="I92" s="395"/>
      <c r="J92" s="395"/>
      <c r="K92" s="395"/>
      <c r="L92" s="395"/>
      <c r="M92" s="395"/>
      <c r="N92" s="395"/>
      <c r="O92" s="396"/>
      <c r="P92" s="391" t="s">
        <v>69</v>
      </c>
      <c r="Q92" s="392"/>
      <c r="R92" s="392"/>
      <c r="S92" s="392"/>
      <c r="T92" s="392"/>
      <c r="U92" s="392"/>
      <c r="V92" s="393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x14ac:dyDescent="0.2">
      <c r="A93" s="395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5"/>
      <c r="O93" s="396"/>
      <c r="P93" s="391" t="s">
        <v>69</v>
      </c>
      <c r="Q93" s="392"/>
      <c r="R93" s="392"/>
      <c r="S93" s="392"/>
      <c r="T93" s="392"/>
      <c r="U93" s="392"/>
      <c r="V93" s="393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customHeight="1" x14ac:dyDescent="0.25">
      <c r="A94" s="401" t="s">
        <v>63</v>
      </c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395"/>
      <c r="P94" s="395"/>
      <c r="Q94" s="395"/>
      <c r="R94" s="395"/>
      <c r="S94" s="395"/>
      <c r="T94" s="395"/>
      <c r="U94" s="395"/>
      <c r="V94" s="395"/>
      <c r="W94" s="395"/>
      <c r="X94" s="395"/>
      <c r="Y94" s="395"/>
      <c r="Z94" s="395"/>
      <c r="AA94" s="378"/>
      <c r="AB94" s="378"/>
      <c r="AC94" s="378"/>
    </row>
    <row r="95" spans="1:68" ht="27" customHeight="1" x14ac:dyDescent="0.25">
      <c r="A95" s="54" t="s">
        <v>173</v>
      </c>
      <c r="B95" s="54" t="s">
        <v>174</v>
      </c>
      <c r="C95" s="31">
        <v>4301031242</v>
      </c>
      <c r="D95" s="386">
        <v>4680115885066</v>
      </c>
      <c r="E95" s="387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62" t="s">
        <v>175</v>
      </c>
      <c r="Q95" s="389"/>
      <c r="R95" s="389"/>
      <c r="S95" s="389"/>
      <c r="T95" s="390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customHeight="1" x14ac:dyDescent="0.25">
      <c r="A96" s="54" t="s">
        <v>177</v>
      </c>
      <c r="B96" s="54" t="s">
        <v>178</v>
      </c>
      <c r="C96" s="31">
        <v>4301031243</v>
      </c>
      <c r="D96" s="386">
        <v>4680115885073</v>
      </c>
      <c r="E96" s="387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23" t="s">
        <v>179</v>
      </c>
      <c r="Q96" s="389"/>
      <c r="R96" s="389"/>
      <c r="S96" s="389"/>
      <c r="T96" s="390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customHeight="1" x14ac:dyDescent="0.25">
      <c r="A97" s="54" t="s">
        <v>180</v>
      </c>
      <c r="B97" s="54" t="s">
        <v>181</v>
      </c>
      <c r="C97" s="31">
        <v>4301031240</v>
      </c>
      <c r="D97" s="386">
        <v>4680115885042</v>
      </c>
      <c r="E97" s="387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93" t="s">
        <v>182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customHeight="1" x14ac:dyDescent="0.25">
      <c r="A98" s="54" t="s">
        <v>183</v>
      </c>
      <c r="B98" s="54" t="s">
        <v>184</v>
      </c>
      <c r="C98" s="31">
        <v>4301031241</v>
      </c>
      <c r="D98" s="386">
        <v>4680115885059</v>
      </c>
      <c r="E98" s="387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5" t="s">
        <v>185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4301031315</v>
      </c>
      <c r="D99" s="386">
        <v>4680115885080</v>
      </c>
      <c r="E99" s="387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32" t="s">
        <v>188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4301031316</v>
      </c>
      <c r="D100" s="386">
        <v>4680115885097</v>
      </c>
      <c r="E100" s="387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2" t="s">
        <v>191</v>
      </c>
      <c r="Q100" s="389"/>
      <c r="R100" s="389"/>
      <c r="S100" s="389"/>
      <c r="T100" s="390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customHeight="1" x14ac:dyDescent="0.25">
      <c r="A101" s="54" t="s">
        <v>192</v>
      </c>
      <c r="B101" s="54" t="s">
        <v>193</v>
      </c>
      <c r="C101" s="31">
        <v>4301030895</v>
      </c>
      <c r="D101" s="386">
        <v>4607091387667</v>
      </c>
      <c r="E101" s="387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4301030961</v>
      </c>
      <c r="D102" s="386">
        <v>4607091387636</v>
      </c>
      <c r="E102" s="387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86">
        <v>4607091382426</v>
      </c>
      <c r="E103" s="387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82">
        <v>0</v>
      </c>
      <c r="Y103" s="383">
        <f t="shared" si="13"/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0</v>
      </c>
      <c r="BN103" s="64">
        <f t="shared" si="15"/>
        <v>0</v>
      </c>
      <c r="BO103" s="64">
        <f t="shared" si="16"/>
        <v>0</v>
      </c>
      <c r="BP103" s="64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4301030962</v>
      </c>
      <c r="D104" s="386">
        <v>4607091386547</v>
      </c>
      <c r="E104" s="387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customHeight="1" x14ac:dyDescent="0.25">
      <c r="A105" s="54" t="s">
        <v>200</v>
      </c>
      <c r="B105" s="54" t="s">
        <v>201</v>
      </c>
      <c r="C105" s="31">
        <v>4301030964</v>
      </c>
      <c r="D105" s="386">
        <v>4607091382464</v>
      </c>
      <c r="E105" s="387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customHeight="1" x14ac:dyDescent="0.25">
      <c r="A106" s="54" t="s">
        <v>202</v>
      </c>
      <c r="B106" s="54" t="s">
        <v>203</v>
      </c>
      <c r="C106" s="31">
        <v>4301031235</v>
      </c>
      <c r="D106" s="386">
        <v>4680115883444</v>
      </c>
      <c r="E106" s="387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7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86">
        <v>4680115883444</v>
      </c>
      <c r="E107" s="387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2">
        <v>0</v>
      </c>
      <c r="Y107" s="383">
        <f t="shared" si="13"/>
        <v>0</v>
      </c>
      <c r="Z107" s="36" t="str">
        <f>IFERROR(IF(Y107=0,"",ROUNDUP(Y107/H107,0)*0.00753),"")</f>
        <v/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0</v>
      </c>
      <c r="BN107" s="64">
        <f t="shared" si="15"/>
        <v>0</v>
      </c>
      <c r="BO107" s="64">
        <f t="shared" si="16"/>
        <v>0</v>
      </c>
      <c r="BP107" s="64">
        <f t="shared" si="17"/>
        <v>0</v>
      </c>
    </row>
    <row r="108" spans="1:68" x14ac:dyDescent="0.2">
      <c r="A108" s="394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396"/>
      <c r="P108" s="391" t="s">
        <v>69</v>
      </c>
      <c r="Q108" s="392"/>
      <c r="R108" s="392"/>
      <c r="S108" s="392"/>
      <c r="T108" s="392"/>
      <c r="U108" s="392"/>
      <c r="V108" s="393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0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</v>
      </c>
      <c r="AA108" s="385"/>
      <c r="AB108" s="385"/>
      <c r="AC108" s="385"/>
    </row>
    <row r="109" spans="1:68" x14ac:dyDescent="0.2">
      <c r="A109" s="395"/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6"/>
      <c r="P109" s="391" t="s">
        <v>69</v>
      </c>
      <c r="Q109" s="392"/>
      <c r="R109" s="392"/>
      <c r="S109" s="392"/>
      <c r="T109" s="392"/>
      <c r="U109" s="392"/>
      <c r="V109" s="393"/>
      <c r="W109" s="37" t="s">
        <v>68</v>
      </c>
      <c r="X109" s="384">
        <f>IFERROR(SUM(X95:X107),"0")</f>
        <v>0</v>
      </c>
      <c r="Y109" s="384">
        <f>IFERROR(SUM(Y95:Y107),"0")</f>
        <v>0</v>
      </c>
      <c r="Z109" s="37"/>
      <c r="AA109" s="385"/>
      <c r="AB109" s="385"/>
      <c r="AC109" s="385"/>
    </row>
    <row r="110" spans="1:68" ht="14.25" customHeight="1" x14ac:dyDescent="0.25">
      <c r="A110" s="401" t="s">
        <v>71</v>
      </c>
      <c r="B110" s="395"/>
      <c r="C110" s="395"/>
      <c r="D110" s="395"/>
      <c r="E110" s="395"/>
      <c r="F110" s="395"/>
      <c r="G110" s="395"/>
      <c r="H110" s="395"/>
      <c r="I110" s="395"/>
      <c r="J110" s="395"/>
      <c r="K110" s="395"/>
      <c r="L110" s="395"/>
      <c r="M110" s="395"/>
      <c r="N110" s="395"/>
      <c r="O110" s="395"/>
      <c r="P110" s="395"/>
      <c r="Q110" s="395"/>
      <c r="R110" s="395"/>
      <c r="S110" s="395"/>
      <c r="T110" s="395"/>
      <c r="U110" s="395"/>
      <c r="V110" s="395"/>
      <c r="W110" s="395"/>
      <c r="X110" s="395"/>
      <c r="Y110" s="395"/>
      <c r="Z110" s="395"/>
      <c r="AA110" s="378"/>
      <c r="AB110" s="378"/>
      <c r="AC110" s="378"/>
    </row>
    <row r="111" spans="1:68" ht="27" customHeight="1" x14ac:dyDescent="0.25">
      <c r="A111" s="54" t="s">
        <v>205</v>
      </c>
      <c r="B111" s="54" t="s">
        <v>206</v>
      </c>
      <c r="C111" s="31">
        <v>4301051437</v>
      </c>
      <c r="D111" s="386">
        <v>4607091386967</v>
      </c>
      <c r="E111" s="387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86">
        <v>4607091386967</v>
      </c>
      <c r="E112" s="387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110</v>
      </c>
      <c r="Y112" s="383">
        <f t="shared" si="18"/>
        <v>117.60000000000001</v>
      </c>
      <c r="Z112" s="36">
        <f>IFERROR(IF(Y112=0,"",ROUNDUP(Y112/H112,0)*0.02175),"")</f>
        <v>0.30449999999999999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117.38571428571429</v>
      </c>
      <c r="BN112" s="64">
        <f t="shared" si="20"/>
        <v>125.49600000000001</v>
      </c>
      <c r="BO112" s="64">
        <f t="shared" si="21"/>
        <v>0.23384353741496597</v>
      </c>
      <c r="BP112" s="64">
        <f t="shared" si="22"/>
        <v>0.25</v>
      </c>
    </row>
    <row r="113" spans="1:68" ht="16.5" customHeight="1" x14ac:dyDescent="0.25">
      <c r="A113" s="54" t="s">
        <v>208</v>
      </c>
      <c r="B113" s="54" t="s">
        <v>209</v>
      </c>
      <c r="C113" s="31">
        <v>4301051611</v>
      </c>
      <c r="D113" s="386">
        <v>4607091385304</v>
      </c>
      <c r="E113" s="387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4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customHeight="1" x14ac:dyDescent="0.25">
      <c r="A114" s="54" t="s">
        <v>210</v>
      </c>
      <c r="B114" s="54" t="s">
        <v>211</v>
      </c>
      <c r="C114" s="31">
        <v>4301051648</v>
      </c>
      <c r="D114" s="386">
        <v>4607091386264</v>
      </c>
      <c r="E114" s="387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customHeight="1" x14ac:dyDescent="0.25">
      <c r="A115" s="54" t="s">
        <v>212</v>
      </c>
      <c r="B115" s="54" t="s">
        <v>213</v>
      </c>
      <c r="C115" s="31">
        <v>4301051477</v>
      </c>
      <c r="D115" s="386">
        <v>4680115882584</v>
      </c>
      <c r="E115" s="387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89"/>
      <c r="R115" s="389"/>
      <c r="S115" s="389"/>
      <c r="T115" s="390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86">
        <v>4680115882584</v>
      </c>
      <c r="E116" s="387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8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89"/>
      <c r="R116" s="389"/>
      <c r="S116" s="389"/>
      <c r="T116" s="390"/>
      <c r="U116" s="34"/>
      <c r="V116" s="34"/>
      <c r="W116" s="35" t="s">
        <v>68</v>
      </c>
      <c r="X116" s="382">
        <v>0</v>
      </c>
      <c r="Y116" s="383">
        <f t="shared" si="18"/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0</v>
      </c>
      <c r="BN116" s="64">
        <f t="shared" si="20"/>
        <v>0</v>
      </c>
      <c r="BO116" s="64">
        <f t="shared" si="21"/>
        <v>0</v>
      </c>
      <c r="BP116" s="64">
        <f t="shared" si="22"/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86">
        <v>4607091385731</v>
      </c>
      <c r="E117" s="387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89"/>
      <c r="R117" s="389"/>
      <c r="S117" s="389"/>
      <c r="T117" s="390"/>
      <c r="U117" s="34"/>
      <c r="V117" s="34"/>
      <c r="W117" s="35" t="s">
        <v>68</v>
      </c>
      <c r="X117" s="382">
        <v>53</v>
      </c>
      <c r="Y117" s="383">
        <f t="shared" si="18"/>
        <v>54</v>
      </c>
      <c r="Z117" s="36">
        <f>IFERROR(IF(Y117=0,"",ROUNDUP(Y117/H117,0)*0.00753),"")</f>
        <v>0.15060000000000001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58.339259259259251</v>
      </c>
      <c r="BN117" s="64">
        <f t="shared" si="20"/>
        <v>59.44</v>
      </c>
      <c r="BO117" s="64">
        <f t="shared" si="21"/>
        <v>0.12583095916429249</v>
      </c>
      <c r="BP117" s="64">
        <f t="shared" si="22"/>
        <v>0.12820512820512819</v>
      </c>
    </row>
    <row r="118" spans="1:68" ht="27" customHeight="1" x14ac:dyDescent="0.25">
      <c r="A118" s="54" t="s">
        <v>217</v>
      </c>
      <c r="B118" s="54" t="s">
        <v>218</v>
      </c>
      <c r="C118" s="31">
        <v>4301051438</v>
      </c>
      <c r="D118" s="386">
        <v>4680115880894</v>
      </c>
      <c r="E118" s="387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4301051439</v>
      </c>
      <c r="D119" s="386">
        <v>4680115880214</v>
      </c>
      <c r="E119" s="387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4301051842</v>
      </c>
      <c r="D120" s="386">
        <v>4680115885233</v>
      </c>
      <c r="E120" s="387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8" t="s">
        <v>223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customHeight="1" x14ac:dyDescent="0.25">
      <c r="A121" s="54" t="s">
        <v>224</v>
      </c>
      <c r="B121" s="54" t="s">
        <v>225</v>
      </c>
      <c r="C121" s="31">
        <v>4301051820</v>
      </c>
      <c r="D121" s="386">
        <v>4680115884915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37" t="s">
        <v>226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customHeight="1" x14ac:dyDescent="0.25">
      <c r="A122" s="54" t="s">
        <v>227</v>
      </c>
      <c r="B122" s="54" t="s">
        <v>228</v>
      </c>
      <c r="C122" s="31">
        <v>4301051313</v>
      </c>
      <c r="D122" s="386">
        <v>4607091385427</v>
      </c>
      <c r="E122" s="387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5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customHeight="1" x14ac:dyDescent="0.25">
      <c r="A123" s="54" t="s">
        <v>229</v>
      </c>
      <c r="B123" s="54" t="s">
        <v>230</v>
      </c>
      <c r="C123" s="31">
        <v>4301051480</v>
      </c>
      <c r="D123" s="386">
        <v>4680115882645</v>
      </c>
      <c r="E123" s="387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customHeight="1" x14ac:dyDescent="0.25">
      <c r="A124" s="54" t="s">
        <v>231</v>
      </c>
      <c r="B124" s="54" t="s">
        <v>232</v>
      </c>
      <c r="C124" s="31">
        <v>4301051837</v>
      </c>
      <c r="D124" s="386">
        <v>4680115884311</v>
      </c>
      <c r="E124" s="387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67" t="s">
        <v>233</v>
      </c>
      <c r="Q124" s="389"/>
      <c r="R124" s="389"/>
      <c r="S124" s="389"/>
      <c r="T124" s="390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customHeight="1" x14ac:dyDescent="0.25">
      <c r="A125" s="54" t="s">
        <v>234</v>
      </c>
      <c r="B125" s="54" t="s">
        <v>235</v>
      </c>
      <c r="C125" s="31">
        <v>4301051827</v>
      </c>
      <c r="D125" s="386">
        <v>4680115884403</v>
      </c>
      <c r="E125" s="387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5" t="s">
        <v>236</v>
      </c>
      <c r="Q125" s="389"/>
      <c r="R125" s="389"/>
      <c r="S125" s="389"/>
      <c r="T125" s="390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4"/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6"/>
      <c r="P126" s="391" t="s">
        <v>69</v>
      </c>
      <c r="Q126" s="392"/>
      <c r="R126" s="392"/>
      <c r="S126" s="392"/>
      <c r="T126" s="392"/>
      <c r="U126" s="392"/>
      <c r="V126" s="393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32.724867724867721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34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0.4551</v>
      </c>
      <c r="AA126" s="385"/>
      <c r="AB126" s="385"/>
      <c r="AC126" s="385"/>
    </row>
    <row r="127" spans="1:68" x14ac:dyDescent="0.2">
      <c r="A127" s="395"/>
      <c r="B127" s="395"/>
      <c r="C127" s="395"/>
      <c r="D127" s="395"/>
      <c r="E127" s="395"/>
      <c r="F127" s="395"/>
      <c r="G127" s="395"/>
      <c r="H127" s="395"/>
      <c r="I127" s="395"/>
      <c r="J127" s="395"/>
      <c r="K127" s="395"/>
      <c r="L127" s="395"/>
      <c r="M127" s="395"/>
      <c r="N127" s="395"/>
      <c r="O127" s="396"/>
      <c r="P127" s="391" t="s">
        <v>69</v>
      </c>
      <c r="Q127" s="392"/>
      <c r="R127" s="392"/>
      <c r="S127" s="392"/>
      <c r="T127" s="392"/>
      <c r="U127" s="392"/>
      <c r="V127" s="393"/>
      <c r="W127" s="37" t="s">
        <v>68</v>
      </c>
      <c r="X127" s="384">
        <f>IFERROR(SUM(X111:X125),"0")</f>
        <v>163</v>
      </c>
      <c r="Y127" s="384">
        <f>IFERROR(SUM(Y111:Y125),"0")</f>
        <v>171.60000000000002</v>
      </c>
      <c r="Z127" s="37"/>
      <c r="AA127" s="385"/>
      <c r="AB127" s="385"/>
      <c r="AC127" s="385"/>
    </row>
    <row r="128" spans="1:68" ht="14.25" customHeight="1" x14ac:dyDescent="0.25">
      <c r="A128" s="401" t="s">
        <v>237</v>
      </c>
      <c r="B128" s="395"/>
      <c r="C128" s="395"/>
      <c r="D128" s="395"/>
      <c r="E128" s="395"/>
      <c r="F128" s="395"/>
      <c r="G128" s="395"/>
      <c r="H128" s="395"/>
      <c r="I128" s="395"/>
      <c r="J128" s="395"/>
      <c r="K128" s="395"/>
      <c r="L128" s="395"/>
      <c r="M128" s="395"/>
      <c r="N128" s="395"/>
      <c r="O128" s="395"/>
      <c r="P128" s="395"/>
      <c r="Q128" s="395"/>
      <c r="R128" s="395"/>
      <c r="S128" s="395"/>
      <c r="T128" s="395"/>
      <c r="U128" s="395"/>
      <c r="V128" s="395"/>
      <c r="W128" s="395"/>
      <c r="X128" s="395"/>
      <c r="Y128" s="395"/>
      <c r="Z128" s="395"/>
      <c r="AA128" s="378"/>
      <c r="AB128" s="378"/>
      <c r="AC128" s="378"/>
    </row>
    <row r="129" spans="1:68" ht="27" customHeight="1" x14ac:dyDescent="0.25">
      <c r="A129" s="54" t="s">
        <v>238</v>
      </c>
      <c r="B129" s="54" t="s">
        <v>239</v>
      </c>
      <c r="C129" s="31">
        <v>4301060371</v>
      </c>
      <c r="D129" s="386">
        <v>4680115881532</v>
      </c>
      <c r="E129" s="387"/>
      <c r="F129" s="381">
        <v>1.4</v>
      </c>
      <c r="G129" s="32">
        <v>6</v>
      </c>
      <c r="H129" s="381">
        <v>8.4</v>
      </c>
      <c r="I129" s="381">
        <v>8.9640000000000004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238</v>
      </c>
      <c r="B130" s="54" t="s">
        <v>240</v>
      </c>
      <c r="C130" s="31">
        <v>4301060366</v>
      </c>
      <c r="D130" s="386">
        <v>4680115881532</v>
      </c>
      <c r="E130" s="387"/>
      <c r="F130" s="381">
        <v>1.3</v>
      </c>
      <c r="G130" s="32">
        <v>6</v>
      </c>
      <c r="H130" s="381">
        <v>7.8</v>
      </c>
      <c r="I130" s="381">
        <v>8.2799999999999994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30" s="389"/>
      <c r="R130" s="389"/>
      <c r="S130" s="389"/>
      <c r="T130" s="390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241</v>
      </c>
      <c r="B131" s="54" t="s">
        <v>242</v>
      </c>
      <c r="C131" s="31">
        <v>4301060356</v>
      </c>
      <c r="D131" s="386">
        <v>4680115882652</v>
      </c>
      <c r="E131" s="387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243</v>
      </c>
      <c r="B132" s="54" t="s">
        <v>244</v>
      </c>
      <c r="C132" s="31">
        <v>4301060309</v>
      </c>
      <c r="D132" s="386">
        <v>4680115880238</v>
      </c>
      <c r="E132" s="387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245</v>
      </c>
      <c r="B133" s="54" t="s">
        <v>246</v>
      </c>
      <c r="C133" s="31">
        <v>4301060351</v>
      </c>
      <c r="D133" s="386">
        <v>4680115881464</v>
      </c>
      <c r="E133" s="387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394"/>
      <c r="B134" s="395"/>
      <c r="C134" s="395"/>
      <c r="D134" s="395"/>
      <c r="E134" s="395"/>
      <c r="F134" s="395"/>
      <c r="G134" s="395"/>
      <c r="H134" s="395"/>
      <c r="I134" s="395"/>
      <c r="J134" s="395"/>
      <c r="K134" s="395"/>
      <c r="L134" s="395"/>
      <c r="M134" s="395"/>
      <c r="N134" s="395"/>
      <c r="O134" s="396"/>
      <c r="P134" s="391" t="s">
        <v>69</v>
      </c>
      <c r="Q134" s="392"/>
      <c r="R134" s="392"/>
      <c r="S134" s="392"/>
      <c r="T134" s="392"/>
      <c r="U134" s="392"/>
      <c r="V134" s="393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x14ac:dyDescent="0.2">
      <c r="A135" s="395"/>
      <c r="B135" s="395"/>
      <c r="C135" s="395"/>
      <c r="D135" s="395"/>
      <c r="E135" s="395"/>
      <c r="F135" s="395"/>
      <c r="G135" s="395"/>
      <c r="H135" s="395"/>
      <c r="I135" s="395"/>
      <c r="J135" s="395"/>
      <c r="K135" s="395"/>
      <c r="L135" s="395"/>
      <c r="M135" s="395"/>
      <c r="N135" s="395"/>
      <c r="O135" s="396"/>
      <c r="P135" s="391" t="s">
        <v>69</v>
      </c>
      <c r="Q135" s="392"/>
      <c r="R135" s="392"/>
      <c r="S135" s="392"/>
      <c r="T135" s="392"/>
      <c r="U135" s="392"/>
      <c r="V135" s="393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customHeight="1" x14ac:dyDescent="0.25">
      <c r="A136" s="398" t="s">
        <v>247</v>
      </c>
      <c r="B136" s="395"/>
      <c r="C136" s="395"/>
      <c r="D136" s="395"/>
      <c r="E136" s="395"/>
      <c r="F136" s="395"/>
      <c r="G136" s="395"/>
      <c r="H136" s="395"/>
      <c r="I136" s="395"/>
      <c r="J136" s="395"/>
      <c r="K136" s="395"/>
      <c r="L136" s="395"/>
      <c r="M136" s="395"/>
      <c r="N136" s="395"/>
      <c r="O136" s="395"/>
      <c r="P136" s="395"/>
      <c r="Q136" s="395"/>
      <c r="R136" s="395"/>
      <c r="S136" s="395"/>
      <c r="T136" s="395"/>
      <c r="U136" s="395"/>
      <c r="V136" s="395"/>
      <c r="W136" s="395"/>
      <c r="X136" s="395"/>
      <c r="Y136" s="395"/>
      <c r="Z136" s="395"/>
      <c r="AA136" s="377"/>
      <c r="AB136" s="377"/>
      <c r="AC136" s="377"/>
    </row>
    <row r="137" spans="1:68" ht="14.25" customHeight="1" x14ac:dyDescent="0.25">
      <c r="A137" s="401" t="s">
        <v>71</v>
      </c>
      <c r="B137" s="395"/>
      <c r="C137" s="395"/>
      <c r="D137" s="395"/>
      <c r="E137" s="395"/>
      <c r="F137" s="395"/>
      <c r="G137" s="395"/>
      <c r="H137" s="395"/>
      <c r="I137" s="395"/>
      <c r="J137" s="395"/>
      <c r="K137" s="395"/>
      <c r="L137" s="395"/>
      <c r="M137" s="395"/>
      <c r="N137" s="395"/>
      <c r="O137" s="395"/>
      <c r="P137" s="395"/>
      <c r="Q137" s="395"/>
      <c r="R137" s="395"/>
      <c r="S137" s="395"/>
      <c r="T137" s="395"/>
      <c r="U137" s="395"/>
      <c r="V137" s="395"/>
      <c r="W137" s="395"/>
      <c r="X137" s="395"/>
      <c r="Y137" s="395"/>
      <c r="Z137" s="395"/>
      <c r="AA137" s="378"/>
      <c r="AB137" s="378"/>
      <c r="AC137" s="378"/>
    </row>
    <row r="138" spans="1:68" ht="27" customHeight="1" x14ac:dyDescent="0.25">
      <c r="A138" s="54" t="s">
        <v>248</v>
      </c>
      <c r="B138" s="54" t="s">
        <v>249</v>
      </c>
      <c r="C138" s="31">
        <v>4301051360</v>
      </c>
      <c r="D138" s="386">
        <v>4607091385168</v>
      </c>
      <c r="E138" s="387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86">
        <v>4607091385168</v>
      </c>
      <c r="E139" s="387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2">
        <v>109</v>
      </c>
      <c r="Y139" s="383">
        <f>IFERROR(IF(X139="",0,CEILING((X139/$H139),1)*$H139),"")</f>
        <v>109.2</v>
      </c>
      <c r="Z139" s="36">
        <f>IFERROR(IF(Y139=0,"",ROUNDUP(Y139/H139,0)*0.02175),"")</f>
        <v>0.28275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116.24071428571429</v>
      </c>
      <c r="BN139" s="64">
        <f>IFERROR(Y139*I139/H139,"0")</f>
        <v>116.45399999999999</v>
      </c>
      <c r="BO139" s="64">
        <f>IFERROR(1/J139*(X139/H139),"0")</f>
        <v>0.23171768707482993</v>
      </c>
      <c r="BP139" s="64">
        <f>IFERROR(1/J139*(Y139/H139),"0")</f>
        <v>0.23214285714285712</v>
      </c>
    </row>
    <row r="140" spans="1:68" ht="16.5" customHeight="1" x14ac:dyDescent="0.25">
      <c r="A140" s="54" t="s">
        <v>251</v>
      </c>
      <c r="B140" s="54" t="s">
        <v>252</v>
      </c>
      <c r="C140" s="31">
        <v>4301051362</v>
      </c>
      <c r="D140" s="386">
        <v>4607091383256</v>
      </c>
      <c r="E140" s="387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86">
        <v>4607091385748</v>
      </c>
      <c r="E141" s="387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9"/>
      <c r="R141" s="389"/>
      <c r="S141" s="389"/>
      <c r="T141" s="390"/>
      <c r="U141" s="34"/>
      <c r="V141" s="34"/>
      <c r="W141" s="35" t="s">
        <v>68</v>
      </c>
      <c r="X141" s="382">
        <v>54</v>
      </c>
      <c r="Y141" s="383">
        <f>IFERROR(IF(X141="",0,CEILING((X141/$H141),1)*$H141),"")</f>
        <v>54</v>
      </c>
      <c r="Z141" s="36">
        <f>IFERROR(IF(Y141=0,"",ROUNDUP(Y141/H141,0)*0.00753),"")</f>
        <v>0.15060000000000001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59.44</v>
      </c>
      <c r="BN141" s="64">
        <f>IFERROR(Y141*I141/H141,"0")</f>
        <v>59.44</v>
      </c>
      <c r="BO141" s="64">
        <f>IFERROR(1/J141*(X141/H141),"0")</f>
        <v>0.12820512820512819</v>
      </c>
      <c r="BP141" s="64">
        <f>IFERROR(1/J141*(Y141/H141),"0")</f>
        <v>0.12820512820512819</v>
      </c>
    </row>
    <row r="142" spans="1:68" ht="27" customHeight="1" x14ac:dyDescent="0.25">
      <c r="A142" s="54" t="s">
        <v>255</v>
      </c>
      <c r="B142" s="54" t="s">
        <v>256</v>
      </c>
      <c r="C142" s="31">
        <v>4301051738</v>
      </c>
      <c r="D142" s="386">
        <v>4680115884533</v>
      </c>
      <c r="E142" s="387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4"/>
      <c r="B143" s="395"/>
      <c r="C143" s="395"/>
      <c r="D143" s="395"/>
      <c r="E143" s="395"/>
      <c r="F143" s="395"/>
      <c r="G143" s="395"/>
      <c r="H143" s="395"/>
      <c r="I143" s="395"/>
      <c r="J143" s="395"/>
      <c r="K143" s="395"/>
      <c r="L143" s="395"/>
      <c r="M143" s="395"/>
      <c r="N143" s="395"/>
      <c r="O143" s="396"/>
      <c r="P143" s="391" t="s">
        <v>69</v>
      </c>
      <c r="Q143" s="392"/>
      <c r="R143" s="392"/>
      <c r="S143" s="392"/>
      <c r="T143" s="392"/>
      <c r="U143" s="392"/>
      <c r="V143" s="393"/>
      <c r="W143" s="37" t="s">
        <v>70</v>
      </c>
      <c r="X143" s="384">
        <f>IFERROR(X138/H138,"0")+IFERROR(X139/H139,"0")+IFERROR(X140/H140,"0")+IFERROR(X141/H141,"0")+IFERROR(X142/H142,"0")</f>
        <v>32.976190476190474</v>
      </c>
      <c r="Y143" s="384">
        <f>IFERROR(Y138/H138,"0")+IFERROR(Y139/H139,"0")+IFERROR(Y140/H140,"0")+IFERROR(Y141/H141,"0")+IFERROR(Y142/H142,"0")</f>
        <v>33</v>
      </c>
      <c r="Z143" s="384">
        <f>IFERROR(IF(Z138="",0,Z138),"0")+IFERROR(IF(Z139="",0,Z139),"0")+IFERROR(IF(Z140="",0,Z140),"0")+IFERROR(IF(Z141="",0,Z141),"0")+IFERROR(IF(Z142="",0,Z142),"0")</f>
        <v>0.43335000000000001</v>
      </c>
      <c r="AA143" s="385"/>
      <c r="AB143" s="385"/>
      <c r="AC143" s="385"/>
    </row>
    <row r="144" spans="1:68" x14ac:dyDescent="0.2">
      <c r="A144" s="395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396"/>
      <c r="P144" s="391" t="s">
        <v>69</v>
      </c>
      <c r="Q144" s="392"/>
      <c r="R144" s="392"/>
      <c r="S144" s="392"/>
      <c r="T144" s="392"/>
      <c r="U144" s="392"/>
      <c r="V144" s="393"/>
      <c r="W144" s="37" t="s">
        <v>68</v>
      </c>
      <c r="X144" s="384">
        <f>IFERROR(SUM(X138:X142),"0")</f>
        <v>163</v>
      </c>
      <c r="Y144" s="384">
        <f>IFERROR(SUM(Y138:Y142),"0")</f>
        <v>163.19999999999999</v>
      </c>
      <c r="Z144" s="37"/>
      <c r="AA144" s="385"/>
      <c r="AB144" s="385"/>
      <c r="AC144" s="385"/>
    </row>
    <row r="145" spans="1:68" ht="27.75" customHeight="1" x14ac:dyDescent="0.2">
      <c r="A145" s="465" t="s">
        <v>257</v>
      </c>
      <c r="B145" s="466"/>
      <c r="C145" s="466"/>
      <c r="D145" s="466"/>
      <c r="E145" s="466"/>
      <c r="F145" s="466"/>
      <c r="G145" s="466"/>
      <c r="H145" s="466"/>
      <c r="I145" s="466"/>
      <c r="J145" s="466"/>
      <c r="K145" s="466"/>
      <c r="L145" s="466"/>
      <c r="M145" s="466"/>
      <c r="N145" s="466"/>
      <c r="O145" s="466"/>
      <c r="P145" s="466"/>
      <c r="Q145" s="466"/>
      <c r="R145" s="466"/>
      <c r="S145" s="466"/>
      <c r="T145" s="466"/>
      <c r="U145" s="466"/>
      <c r="V145" s="466"/>
      <c r="W145" s="466"/>
      <c r="X145" s="466"/>
      <c r="Y145" s="466"/>
      <c r="Z145" s="466"/>
      <c r="AA145" s="48"/>
      <c r="AB145" s="48"/>
      <c r="AC145" s="48"/>
    </row>
    <row r="146" spans="1:68" ht="16.5" customHeight="1" x14ac:dyDescent="0.25">
      <c r="A146" s="398" t="s">
        <v>258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7"/>
      <c r="AB146" s="377"/>
      <c r="AC146" s="377"/>
    </row>
    <row r="147" spans="1:68" ht="14.25" customHeight="1" x14ac:dyDescent="0.25">
      <c r="A147" s="401" t="s">
        <v>112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8"/>
      <c r="AB147" s="378"/>
      <c r="AC147" s="378"/>
    </row>
    <row r="148" spans="1:68" ht="27" customHeight="1" x14ac:dyDescent="0.25">
      <c r="A148" s="54" t="s">
        <v>259</v>
      </c>
      <c r="B148" s="54" t="s">
        <v>260</v>
      </c>
      <c r="C148" s="31">
        <v>4301011223</v>
      </c>
      <c r="D148" s="386">
        <v>4607091383423</v>
      </c>
      <c r="E148" s="387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86">
        <v>4680115885707</v>
      </c>
      <c r="E149" s="387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4" t="s">
        <v>263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IFERROR(IF(Y149=0,"",ROUNDUP(Y149/H149,0)*0.02175),"")</f>
        <v/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264</v>
      </c>
      <c r="B150" s="54" t="s">
        <v>265</v>
      </c>
      <c r="C150" s="31">
        <v>4301011878</v>
      </c>
      <c r="D150" s="386">
        <v>4680115885660</v>
      </c>
      <c r="E150" s="387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16" t="s">
        <v>266</v>
      </c>
      <c r="Q150" s="389"/>
      <c r="R150" s="389"/>
      <c r="S150" s="389"/>
      <c r="T150" s="390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customHeight="1" x14ac:dyDescent="0.25">
      <c r="A151" s="54" t="s">
        <v>267</v>
      </c>
      <c r="B151" s="54" t="s">
        <v>268</v>
      </c>
      <c r="C151" s="31">
        <v>4301011879</v>
      </c>
      <c r="D151" s="386">
        <v>4680115885691</v>
      </c>
      <c r="E151" s="387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73" t="s">
        <v>269</v>
      </c>
      <c r="Q151" s="389"/>
      <c r="R151" s="389"/>
      <c r="S151" s="389"/>
      <c r="T151" s="390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4"/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6"/>
      <c r="P152" s="391" t="s">
        <v>69</v>
      </c>
      <c r="Q152" s="392"/>
      <c r="R152" s="392"/>
      <c r="S152" s="392"/>
      <c r="T152" s="392"/>
      <c r="U152" s="392"/>
      <c r="V152" s="393"/>
      <c r="W152" s="37" t="s">
        <v>70</v>
      </c>
      <c r="X152" s="384">
        <f>IFERROR(X148/H148,"0")+IFERROR(X149/H149,"0")+IFERROR(X150/H150,"0")+IFERROR(X151/H151,"0")</f>
        <v>0</v>
      </c>
      <c r="Y152" s="384">
        <f>IFERROR(Y148/H148,"0")+IFERROR(Y149/H149,"0")+IFERROR(Y150/H150,"0")+IFERROR(Y151/H151,"0")</f>
        <v>0</v>
      </c>
      <c r="Z152" s="384">
        <f>IFERROR(IF(Z148="",0,Z148),"0")+IFERROR(IF(Z149="",0,Z149),"0")+IFERROR(IF(Z150="",0,Z150),"0")+IFERROR(IF(Z151="",0,Z151),"0")</f>
        <v>0</v>
      </c>
      <c r="AA152" s="385"/>
      <c r="AB152" s="385"/>
      <c r="AC152" s="385"/>
    </row>
    <row r="153" spans="1:68" x14ac:dyDescent="0.2">
      <c r="A153" s="395"/>
      <c r="B153" s="395"/>
      <c r="C153" s="395"/>
      <c r="D153" s="395"/>
      <c r="E153" s="395"/>
      <c r="F153" s="395"/>
      <c r="G153" s="395"/>
      <c r="H153" s="395"/>
      <c r="I153" s="395"/>
      <c r="J153" s="395"/>
      <c r="K153" s="395"/>
      <c r="L153" s="395"/>
      <c r="M153" s="395"/>
      <c r="N153" s="395"/>
      <c r="O153" s="396"/>
      <c r="P153" s="391" t="s">
        <v>69</v>
      </c>
      <c r="Q153" s="392"/>
      <c r="R153" s="392"/>
      <c r="S153" s="392"/>
      <c r="T153" s="392"/>
      <c r="U153" s="392"/>
      <c r="V153" s="393"/>
      <c r="W153" s="37" t="s">
        <v>68</v>
      </c>
      <c r="X153" s="384">
        <f>IFERROR(SUM(X148:X151),"0")</f>
        <v>0</v>
      </c>
      <c r="Y153" s="384">
        <f>IFERROR(SUM(Y148:Y151),"0")</f>
        <v>0</v>
      </c>
      <c r="Z153" s="37"/>
      <c r="AA153" s="385"/>
      <c r="AB153" s="385"/>
      <c r="AC153" s="385"/>
    </row>
    <row r="154" spans="1:68" ht="16.5" customHeight="1" x14ac:dyDescent="0.25">
      <c r="A154" s="398" t="s">
        <v>270</v>
      </c>
      <c r="B154" s="395"/>
      <c r="C154" s="395"/>
      <c r="D154" s="395"/>
      <c r="E154" s="395"/>
      <c r="F154" s="395"/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5"/>
      <c r="S154" s="395"/>
      <c r="T154" s="395"/>
      <c r="U154" s="395"/>
      <c r="V154" s="395"/>
      <c r="W154" s="395"/>
      <c r="X154" s="395"/>
      <c r="Y154" s="395"/>
      <c r="Z154" s="395"/>
      <c r="AA154" s="377"/>
      <c r="AB154" s="377"/>
      <c r="AC154" s="377"/>
    </row>
    <row r="155" spans="1:68" ht="14.25" customHeight="1" x14ac:dyDescent="0.25">
      <c r="A155" s="401" t="s">
        <v>63</v>
      </c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395"/>
      <c r="P155" s="395"/>
      <c r="Q155" s="395"/>
      <c r="R155" s="395"/>
      <c r="S155" s="395"/>
      <c r="T155" s="395"/>
      <c r="U155" s="395"/>
      <c r="V155" s="395"/>
      <c r="W155" s="395"/>
      <c r="X155" s="395"/>
      <c r="Y155" s="395"/>
      <c r="Z155" s="395"/>
      <c r="AA155" s="378"/>
      <c r="AB155" s="378"/>
      <c r="AC155" s="378"/>
    </row>
    <row r="156" spans="1:68" ht="27" customHeight="1" x14ac:dyDescent="0.25">
      <c r="A156" s="54" t="s">
        <v>271</v>
      </c>
      <c r="B156" s="54" t="s">
        <v>272</v>
      </c>
      <c r="C156" s="31">
        <v>4301031191</v>
      </c>
      <c r="D156" s="386">
        <v>4680115880993</v>
      </c>
      <c r="E156" s="387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89"/>
      <c r="R156" s="389"/>
      <c r="S156" s="389"/>
      <c r="T156" s="390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customHeight="1" x14ac:dyDescent="0.25">
      <c r="A157" s="54" t="s">
        <v>273</v>
      </c>
      <c r="B157" s="54" t="s">
        <v>274</v>
      </c>
      <c r="C157" s="31">
        <v>4301031204</v>
      </c>
      <c r="D157" s="386">
        <v>4680115881761</v>
      </c>
      <c r="E157" s="387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89"/>
      <c r="R157" s="389"/>
      <c r="S157" s="389"/>
      <c r="T157" s="390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customHeight="1" x14ac:dyDescent="0.25">
      <c r="A158" s="54" t="s">
        <v>275</v>
      </c>
      <c r="B158" s="54" t="s">
        <v>276</v>
      </c>
      <c r="C158" s="31">
        <v>4301031201</v>
      </c>
      <c r="D158" s="386">
        <v>4680115881563</v>
      </c>
      <c r="E158" s="387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25</v>
      </c>
      <c r="Y158" s="383">
        <f t="shared" si="23"/>
        <v>25.200000000000003</v>
      </c>
      <c r="Z158" s="36">
        <f>IFERROR(IF(Y158=0,"",ROUNDUP(Y158/H158,0)*0.00753),"")</f>
        <v>4.5179999999999998E-2</v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26.190476190476193</v>
      </c>
      <c r="BN158" s="64">
        <f t="shared" si="25"/>
        <v>26.400000000000006</v>
      </c>
      <c r="BO158" s="64">
        <f t="shared" si="26"/>
        <v>3.815628815628816E-2</v>
      </c>
      <c r="BP158" s="64">
        <f t="shared" si="27"/>
        <v>3.8461538461538464E-2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86">
        <v>4680115880986</v>
      </c>
      <c r="E159" s="387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17</v>
      </c>
      <c r="Y159" s="383">
        <f t="shared" si="23"/>
        <v>18.900000000000002</v>
      </c>
      <c r="Z159" s="36">
        <f>IFERROR(IF(Y159=0,"",ROUNDUP(Y159/H159,0)*0.00502),"")</f>
        <v>4.5179999999999998E-2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18.05238095238095</v>
      </c>
      <c r="BN159" s="64">
        <f t="shared" si="25"/>
        <v>20.07</v>
      </c>
      <c r="BO159" s="64">
        <f t="shared" si="26"/>
        <v>3.4595034595034595E-2</v>
      </c>
      <c r="BP159" s="64">
        <f t="shared" si="27"/>
        <v>3.8461538461538464E-2</v>
      </c>
    </row>
    <row r="160" spans="1:68" ht="27" customHeight="1" x14ac:dyDescent="0.25">
      <c r="A160" s="54" t="s">
        <v>279</v>
      </c>
      <c r="B160" s="54" t="s">
        <v>280</v>
      </c>
      <c r="C160" s="31">
        <v>4301031205</v>
      </c>
      <c r="D160" s="386">
        <v>4680115881785</v>
      </c>
      <c r="E160" s="387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89"/>
      <c r="R160" s="389"/>
      <c r="S160" s="389"/>
      <c r="T160" s="390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customHeight="1" x14ac:dyDescent="0.25">
      <c r="A161" s="54" t="s">
        <v>281</v>
      </c>
      <c r="B161" s="54" t="s">
        <v>282</v>
      </c>
      <c r="C161" s="31">
        <v>4301031202</v>
      </c>
      <c r="D161" s="386">
        <v>4680115881679</v>
      </c>
      <c r="E161" s="387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89"/>
      <c r="R161" s="389"/>
      <c r="S161" s="389"/>
      <c r="T161" s="390"/>
      <c r="U161" s="34"/>
      <c r="V161" s="34"/>
      <c r="W161" s="35" t="s">
        <v>68</v>
      </c>
      <c r="X161" s="382">
        <v>4</v>
      </c>
      <c r="Y161" s="383">
        <f t="shared" si="23"/>
        <v>4.2</v>
      </c>
      <c r="Z161" s="36">
        <f>IFERROR(IF(Y161=0,"",ROUNDUP(Y161/H161,0)*0.00502),"")</f>
        <v>1.004E-2</v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4.1904761904761907</v>
      </c>
      <c r="BN161" s="64">
        <f t="shared" si="25"/>
        <v>4.4000000000000004</v>
      </c>
      <c r="BO161" s="64">
        <f t="shared" si="26"/>
        <v>8.1400081400081412E-3</v>
      </c>
      <c r="BP161" s="64">
        <f t="shared" si="27"/>
        <v>8.5470085470085479E-3</v>
      </c>
    </row>
    <row r="162" spans="1:68" ht="27" customHeight="1" x14ac:dyDescent="0.25">
      <c r="A162" s="54" t="s">
        <v>283</v>
      </c>
      <c r="B162" s="54" t="s">
        <v>284</v>
      </c>
      <c r="C162" s="31">
        <v>4301031158</v>
      </c>
      <c r="D162" s="386">
        <v>4680115880191</v>
      </c>
      <c r="E162" s="387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89"/>
      <c r="R162" s="389"/>
      <c r="S162" s="389"/>
      <c r="T162" s="390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customHeight="1" x14ac:dyDescent="0.25">
      <c r="A163" s="54" t="s">
        <v>285</v>
      </c>
      <c r="B163" s="54" t="s">
        <v>286</v>
      </c>
      <c r="C163" s="31">
        <v>4301031245</v>
      </c>
      <c r="D163" s="386">
        <v>4680115883963</v>
      </c>
      <c r="E163" s="387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89"/>
      <c r="R163" s="389"/>
      <c r="S163" s="389"/>
      <c r="T163" s="390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4"/>
      <c r="B164" s="395"/>
      <c r="C164" s="395"/>
      <c r="D164" s="395"/>
      <c r="E164" s="395"/>
      <c r="F164" s="395"/>
      <c r="G164" s="395"/>
      <c r="H164" s="395"/>
      <c r="I164" s="395"/>
      <c r="J164" s="395"/>
      <c r="K164" s="395"/>
      <c r="L164" s="395"/>
      <c r="M164" s="395"/>
      <c r="N164" s="395"/>
      <c r="O164" s="396"/>
      <c r="P164" s="391" t="s">
        <v>69</v>
      </c>
      <c r="Q164" s="392"/>
      <c r="R164" s="392"/>
      <c r="S164" s="392"/>
      <c r="T164" s="392"/>
      <c r="U164" s="392"/>
      <c r="V164" s="393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15.952380952380953</v>
      </c>
      <c r="Y164" s="384">
        <f>IFERROR(Y156/H156,"0")+IFERROR(Y157/H157,"0")+IFERROR(Y158/H158,"0")+IFERROR(Y159/H159,"0")+IFERROR(Y160/H160,"0")+IFERROR(Y161/H161,"0")+IFERROR(Y162/H162,"0")+IFERROR(Y163/H163,"0")</f>
        <v>17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0.10039999999999999</v>
      </c>
      <c r="AA164" s="385"/>
      <c r="AB164" s="385"/>
      <c r="AC164" s="385"/>
    </row>
    <row r="165" spans="1:68" x14ac:dyDescent="0.2">
      <c r="A165" s="395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5"/>
      <c r="O165" s="396"/>
      <c r="P165" s="391" t="s">
        <v>69</v>
      </c>
      <c r="Q165" s="392"/>
      <c r="R165" s="392"/>
      <c r="S165" s="392"/>
      <c r="T165" s="392"/>
      <c r="U165" s="392"/>
      <c r="V165" s="393"/>
      <c r="W165" s="37" t="s">
        <v>68</v>
      </c>
      <c r="X165" s="384">
        <f>IFERROR(SUM(X156:X163),"0")</f>
        <v>46</v>
      </c>
      <c r="Y165" s="384">
        <f>IFERROR(SUM(Y156:Y163),"0")</f>
        <v>48.300000000000011</v>
      </c>
      <c r="Z165" s="37"/>
      <c r="AA165" s="385"/>
      <c r="AB165" s="385"/>
      <c r="AC165" s="385"/>
    </row>
    <row r="166" spans="1:68" ht="16.5" customHeight="1" x14ac:dyDescent="0.25">
      <c r="A166" s="398" t="s">
        <v>287</v>
      </c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5"/>
      <c r="O166" s="395"/>
      <c r="P166" s="395"/>
      <c r="Q166" s="395"/>
      <c r="R166" s="395"/>
      <c r="S166" s="395"/>
      <c r="T166" s="395"/>
      <c r="U166" s="395"/>
      <c r="V166" s="395"/>
      <c r="W166" s="395"/>
      <c r="X166" s="395"/>
      <c r="Y166" s="395"/>
      <c r="Z166" s="395"/>
      <c r="AA166" s="377"/>
      <c r="AB166" s="377"/>
      <c r="AC166" s="377"/>
    </row>
    <row r="167" spans="1:68" ht="14.25" customHeight="1" x14ac:dyDescent="0.25">
      <c r="A167" s="401" t="s">
        <v>112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95"/>
      <c r="AA167" s="378"/>
      <c r="AB167" s="378"/>
      <c r="AC167" s="378"/>
    </row>
    <row r="168" spans="1:68" ht="16.5" customHeight="1" x14ac:dyDescent="0.25">
      <c r="A168" s="54" t="s">
        <v>288</v>
      </c>
      <c r="B168" s="54" t="s">
        <v>289</v>
      </c>
      <c r="C168" s="31">
        <v>4301011450</v>
      </c>
      <c r="D168" s="386">
        <v>4680115881402</v>
      </c>
      <c r="E168" s="387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89"/>
      <c r="R168" s="389"/>
      <c r="S168" s="389"/>
      <c r="T168" s="390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customHeight="1" x14ac:dyDescent="0.25">
      <c r="A169" s="54" t="s">
        <v>290</v>
      </c>
      <c r="B169" s="54" t="s">
        <v>291</v>
      </c>
      <c r="C169" s="31">
        <v>4301011454</v>
      </c>
      <c r="D169" s="386">
        <v>4680115881396</v>
      </c>
      <c r="E169" s="387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89"/>
      <c r="R169" s="389"/>
      <c r="S169" s="389"/>
      <c r="T169" s="390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5"/>
      <c r="O170" s="396"/>
      <c r="P170" s="391" t="s">
        <v>69</v>
      </c>
      <c r="Q170" s="392"/>
      <c r="R170" s="392"/>
      <c r="S170" s="392"/>
      <c r="T170" s="392"/>
      <c r="U170" s="392"/>
      <c r="V170" s="393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5"/>
      <c r="O171" s="396"/>
      <c r="P171" s="391" t="s">
        <v>69</v>
      </c>
      <c r="Q171" s="392"/>
      <c r="R171" s="392"/>
      <c r="S171" s="392"/>
      <c r="T171" s="392"/>
      <c r="U171" s="392"/>
      <c r="V171" s="393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customHeight="1" x14ac:dyDescent="0.25">
      <c r="A172" s="401" t="s">
        <v>104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95"/>
      <c r="AA172" s="378"/>
      <c r="AB172" s="378"/>
      <c r="AC172" s="378"/>
    </row>
    <row r="173" spans="1:68" ht="16.5" customHeight="1" x14ac:dyDescent="0.25">
      <c r="A173" s="54" t="s">
        <v>292</v>
      </c>
      <c r="B173" s="54" t="s">
        <v>293</v>
      </c>
      <c r="C173" s="31">
        <v>4301020262</v>
      </c>
      <c r="D173" s="386">
        <v>4680115882935</v>
      </c>
      <c r="E173" s="387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294</v>
      </c>
      <c r="B174" s="54" t="s">
        <v>295</v>
      </c>
      <c r="C174" s="31">
        <v>4301020220</v>
      </c>
      <c r="D174" s="386">
        <v>4680115880764</v>
      </c>
      <c r="E174" s="387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4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396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396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customHeight="1" x14ac:dyDescent="0.25">
      <c r="A177" s="401" t="s">
        <v>63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86">
        <v>4680115882683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48</v>
      </c>
      <c r="Y178" s="383">
        <f t="shared" ref="Y178:Y185" si="28">IFERROR(IF(X178="",0,CEILING((X178/$H178),1)*$H178),"")</f>
        <v>48.6</v>
      </c>
      <c r="Z178" s="36">
        <f>IFERROR(IF(Y178=0,"",ROUNDUP(Y178/H178,0)*0.00937),"")</f>
        <v>8.4330000000000002E-2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49.866666666666667</v>
      </c>
      <c r="BN178" s="64">
        <f t="shared" ref="BN178:BN185" si="30">IFERROR(Y178*I178/H178,"0")</f>
        <v>50.49</v>
      </c>
      <c r="BO178" s="64">
        <f t="shared" ref="BO178:BO185" si="31">IFERROR(1/J178*(X178/H178),"0")</f>
        <v>7.4074074074074056E-2</v>
      </c>
      <c r="BP178" s="64">
        <f t="shared" ref="BP178:BP185" si="32">IFERROR(1/J178*(Y178/H178),"0")</f>
        <v>7.4999999999999997E-2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86">
        <v>4680115882690</v>
      </c>
      <c r="E179" s="387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19</v>
      </c>
      <c r="Y179" s="383">
        <f t="shared" si="28"/>
        <v>21.6</v>
      </c>
      <c r="Z179" s="36">
        <f>IFERROR(IF(Y179=0,"",ROUNDUP(Y179/H179,0)*0.00937),"")</f>
        <v>3.7479999999999999E-2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19.738888888888887</v>
      </c>
      <c r="BN179" s="64">
        <f t="shared" si="30"/>
        <v>22.44</v>
      </c>
      <c r="BO179" s="64">
        <f t="shared" si="31"/>
        <v>2.9320987654320983E-2</v>
      </c>
      <c r="BP179" s="64">
        <f t="shared" si="32"/>
        <v>3.3333333333333333E-2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86">
        <v>4680115882669</v>
      </c>
      <c r="E180" s="387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 t="shared" si="28"/>
        <v>0</v>
      </c>
      <c r="Z180" s="36" t="str">
        <f>IFERROR(IF(Y180=0,"",ROUNDUP(Y180/H180,0)*0.00937),"")</f>
        <v/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0</v>
      </c>
      <c r="BN180" s="64">
        <f t="shared" si="30"/>
        <v>0</v>
      </c>
      <c r="BO180" s="64">
        <f t="shared" si="31"/>
        <v>0</v>
      </c>
      <c r="BP180" s="64">
        <f t="shared" si="32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4301031221</v>
      </c>
      <c r="D181" s="386">
        <v>4680115882676</v>
      </c>
      <c r="E181" s="387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89"/>
      <c r="R181" s="389"/>
      <c r="S181" s="389"/>
      <c r="T181" s="390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4301031223</v>
      </c>
      <c r="D182" s="386">
        <v>4680115884014</v>
      </c>
      <c r="E182" s="387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89"/>
      <c r="R182" s="389"/>
      <c r="S182" s="389"/>
      <c r="T182" s="390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4301031222</v>
      </c>
      <c r="D183" s="386">
        <v>4680115884007</v>
      </c>
      <c r="E183" s="387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89"/>
      <c r="R183" s="389"/>
      <c r="S183" s="389"/>
      <c r="T183" s="390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4301031229</v>
      </c>
      <c r="D184" s="386">
        <v>4680115884038</v>
      </c>
      <c r="E184" s="387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89"/>
      <c r="R184" s="389"/>
      <c r="S184" s="389"/>
      <c r="T184" s="390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4301031225</v>
      </c>
      <c r="D185" s="386">
        <v>4680115884021</v>
      </c>
      <c r="E185" s="387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89"/>
      <c r="R185" s="389"/>
      <c r="S185" s="389"/>
      <c r="T185" s="390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4"/>
      <c r="B186" s="395"/>
      <c r="C186" s="395"/>
      <c r="D186" s="395"/>
      <c r="E186" s="395"/>
      <c r="F186" s="395"/>
      <c r="G186" s="395"/>
      <c r="H186" s="395"/>
      <c r="I186" s="395"/>
      <c r="J186" s="395"/>
      <c r="K186" s="395"/>
      <c r="L186" s="395"/>
      <c r="M186" s="395"/>
      <c r="N186" s="395"/>
      <c r="O186" s="396"/>
      <c r="P186" s="391" t="s">
        <v>69</v>
      </c>
      <c r="Q186" s="392"/>
      <c r="R186" s="392"/>
      <c r="S186" s="392"/>
      <c r="T186" s="392"/>
      <c r="U186" s="392"/>
      <c r="V186" s="393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12.407407407407405</v>
      </c>
      <c r="Y186" s="384">
        <f>IFERROR(Y178/H178,"0")+IFERROR(Y179/H179,"0")+IFERROR(Y180/H180,"0")+IFERROR(Y181/H181,"0")+IFERROR(Y182/H182,"0")+IFERROR(Y183/H183,"0")+IFERROR(Y184/H184,"0")+IFERROR(Y185/H185,"0")</f>
        <v>13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0.12181</v>
      </c>
      <c r="AA186" s="385"/>
      <c r="AB186" s="385"/>
      <c r="AC186" s="385"/>
    </row>
    <row r="187" spans="1:68" x14ac:dyDescent="0.2">
      <c r="A187" s="395"/>
      <c r="B187" s="395"/>
      <c r="C187" s="395"/>
      <c r="D187" s="395"/>
      <c r="E187" s="395"/>
      <c r="F187" s="395"/>
      <c r="G187" s="395"/>
      <c r="H187" s="395"/>
      <c r="I187" s="395"/>
      <c r="J187" s="395"/>
      <c r="K187" s="395"/>
      <c r="L187" s="395"/>
      <c r="M187" s="395"/>
      <c r="N187" s="395"/>
      <c r="O187" s="396"/>
      <c r="P187" s="391" t="s">
        <v>69</v>
      </c>
      <c r="Q187" s="392"/>
      <c r="R187" s="392"/>
      <c r="S187" s="392"/>
      <c r="T187" s="392"/>
      <c r="U187" s="392"/>
      <c r="V187" s="393"/>
      <c r="W187" s="37" t="s">
        <v>68</v>
      </c>
      <c r="X187" s="384">
        <f>IFERROR(SUM(X178:X185),"0")</f>
        <v>67</v>
      </c>
      <c r="Y187" s="384">
        <f>IFERROR(SUM(Y178:Y185),"0")</f>
        <v>70.2</v>
      </c>
      <c r="Z187" s="37"/>
      <c r="AA187" s="385"/>
      <c r="AB187" s="385"/>
      <c r="AC187" s="385"/>
    </row>
    <row r="188" spans="1:68" ht="14.25" customHeight="1" x14ac:dyDescent="0.25">
      <c r="A188" s="401" t="s">
        <v>71</v>
      </c>
      <c r="B188" s="395"/>
      <c r="C188" s="395"/>
      <c r="D188" s="395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  <c r="S188" s="395"/>
      <c r="T188" s="395"/>
      <c r="U188" s="395"/>
      <c r="V188" s="395"/>
      <c r="W188" s="395"/>
      <c r="X188" s="395"/>
      <c r="Y188" s="395"/>
      <c r="Z188" s="395"/>
      <c r="AA188" s="378"/>
      <c r="AB188" s="378"/>
      <c r="AC188" s="378"/>
    </row>
    <row r="189" spans="1:68" ht="27" customHeight="1" x14ac:dyDescent="0.25">
      <c r="A189" s="54" t="s">
        <v>312</v>
      </c>
      <c r="B189" s="54" t="s">
        <v>313</v>
      </c>
      <c r="C189" s="31">
        <v>4301051409</v>
      </c>
      <c r="D189" s="386">
        <v>4680115881556</v>
      </c>
      <c r="E189" s="387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customHeight="1" x14ac:dyDescent="0.25">
      <c r="A190" s="54" t="s">
        <v>314</v>
      </c>
      <c r="B190" s="54" t="s">
        <v>315</v>
      </c>
      <c r="C190" s="31">
        <v>4301051408</v>
      </c>
      <c r="D190" s="386">
        <v>4680115881594</v>
      </c>
      <c r="E190" s="387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customHeight="1" x14ac:dyDescent="0.25">
      <c r="A191" s="54" t="s">
        <v>316</v>
      </c>
      <c r="B191" s="54" t="s">
        <v>317</v>
      </c>
      <c r="C191" s="31">
        <v>4301051754</v>
      </c>
      <c r="D191" s="386">
        <v>4680115880962</v>
      </c>
      <c r="E191" s="387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0" t="s">
        <v>318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4301051411</v>
      </c>
      <c r="D192" s="386">
        <v>4680115881617</v>
      </c>
      <c r="E192" s="387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customHeight="1" x14ac:dyDescent="0.25">
      <c r="A193" s="54" t="s">
        <v>321</v>
      </c>
      <c r="B193" s="54" t="s">
        <v>322</v>
      </c>
      <c r="C193" s="31">
        <v>4301051632</v>
      </c>
      <c r="D193" s="386">
        <v>4680115880573</v>
      </c>
      <c r="E193" s="387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7" t="s">
        <v>323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182</v>
      </c>
      <c r="Y193" s="383">
        <f t="shared" si="33"/>
        <v>182.7</v>
      </c>
      <c r="Z193" s="36">
        <f>IFERROR(IF(Y193=0,"",ROUNDUP(Y193/H193,0)*0.02175),"")</f>
        <v>0.45674999999999999</v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193.79862068965517</v>
      </c>
      <c r="BN193" s="64">
        <f t="shared" si="35"/>
        <v>194.54399999999998</v>
      </c>
      <c r="BO193" s="64">
        <f t="shared" si="36"/>
        <v>0.37356321839080459</v>
      </c>
      <c r="BP193" s="64">
        <f t="shared" si="37"/>
        <v>0.375</v>
      </c>
    </row>
    <row r="194" spans="1:68" ht="27" customHeight="1" x14ac:dyDescent="0.25">
      <c r="A194" s="54" t="s">
        <v>324</v>
      </c>
      <c r="B194" s="54" t="s">
        <v>325</v>
      </c>
      <c r="C194" s="31">
        <v>4301051487</v>
      </c>
      <c r="D194" s="386">
        <v>4680115881228</v>
      </c>
      <c r="E194" s="387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89"/>
      <c r="R194" s="389"/>
      <c r="S194" s="389"/>
      <c r="T194" s="390"/>
      <c r="U194" s="34"/>
      <c r="V194" s="34"/>
      <c r="W194" s="35" t="s">
        <v>68</v>
      </c>
      <c r="X194" s="382">
        <v>84</v>
      </c>
      <c r="Y194" s="383">
        <f t="shared" si="33"/>
        <v>84</v>
      </c>
      <c r="Z194" s="36">
        <f>IFERROR(IF(Y194=0,"",ROUNDUP(Y194/H194,0)*0.00753),"")</f>
        <v>0.26355000000000001</v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93.52000000000001</v>
      </c>
      <c r="BN194" s="64">
        <f t="shared" si="35"/>
        <v>93.52000000000001</v>
      </c>
      <c r="BO194" s="64">
        <f t="shared" si="36"/>
        <v>0.22435897435897434</v>
      </c>
      <c r="BP194" s="64">
        <f t="shared" si="37"/>
        <v>0.22435897435897434</v>
      </c>
    </row>
    <row r="195" spans="1:68" ht="27" customHeight="1" x14ac:dyDescent="0.25">
      <c r="A195" s="54" t="s">
        <v>326</v>
      </c>
      <c r="B195" s="54" t="s">
        <v>327</v>
      </c>
      <c r="C195" s="31">
        <v>4301051506</v>
      </c>
      <c r="D195" s="386">
        <v>4680115881037</v>
      </c>
      <c r="E195" s="387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4301051384</v>
      </c>
      <c r="D196" s="386">
        <v>4680115881211</v>
      </c>
      <c r="E196" s="387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89"/>
      <c r="R196" s="389"/>
      <c r="S196" s="389"/>
      <c r="T196" s="390"/>
      <c r="U196" s="34"/>
      <c r="V196" s="34"/>
      <c r="W196" s="35" t="s">
        <v>68</v>
      </c>
      <c r="X196" s="382">
        <v>60</v>
      </c>
      <c r="Y196" s="383">
        <f t="shared" si="33"/>
        <v>60</v>
      </c>
      <c r="Z196" s="36">
        <f>IFERROR(IF(Y196=0,"",ROUNDUP(Y196/H196,0)*0.00753),"")</f>
        <v>0.18825</v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65</v>
      </c>
      <c r="BN196" s="64">
        <f t="shared" si="35"/>
        <v>65</v>
      </c>
      <c r="BO196" s="64">
        <f t="shared" si="36"/>
        <v>0.16025641025641024</v>
      </c>
      <c r="BP196" s="64">
        <f t="shared" si="37"/>
        <v>0.16025641025641024</v>
      </c>
    </row>
    <row r="197" spans="1:68" ht="27" customHeight="1" x14ac:dyDescent="0.25">
      <c r="A197" s="54" t="s">
        <v>330</v>
      </c>
      <c r="B197" s="54" t="s">
        <v>331</v>
      </c>
      <c r="C197" s="31">
        <v>4301051378</v>
      </c>
      <c r="D197" s="386">
        <v>4680115881020</v>
      </c>
      <c r="E197" s="387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89"/>
      <c r="R197" s="389"/>
      <c r="S197" s="389"/>
      <c r="T197" s="390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customHeight="1" x14ac:dyDescent="0.25">
      <c r="A198" s="54" t="s">
        <v>332</v>
      </c>
      <c r="B198" s="54" t="s">
        <v>333</v>
      </c>
      <c r="C198" s="31">
        <v>4301051407</v>
      </c>
      <c r="D198" s="386">
        <v>4680115882195</v>
      </c>
      <c r="E198" s="387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63</v>
      </c>
      <c r="Y198" s="383">
        <f t="shared" si="33"/>
        <v>64.8</v>
      </c>
      <c r="Z198" s="36">
        <f t="shared" ref="Z198:Z204" si="38">IFERROR(IF(Y198=0,"",ROUNDUP(Y198/H198,0)*0.00753),"")</f>
        <v>0.20331000000000002</v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70.612499999999997</v>
      </c>
      <c r="BN198" s="64">
        <f t="shared" si="35"/>
        <v>72.63</v>
      </c>
      <c r="BO198" s="64">
        <f t="shared" si="36"/>
        <v>0.16826923076923075</v>
      </c>
      <c r="BP198" s="64">
        <f t="shared" si="37"/>
        <v>0.17307692307692307</v>
      </c>
    </row>
    <row r="199" spans="1:68" ht="27" customHeight="1" x14ac:dyDescent="0.25">
      <c r="A199" s="54" t="s">
        <v>334</v>
      </c>
      <c r="B199" s="54" t="s">
        <v>335</v>
      </c>
      <c r="C199" s="31">
        <v>4301051752</v>
      </c>
      <c r="D199" s="386">
        <v>4680115882607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customHeight="1" x14ac:dyDescent="0.25">
      <c r="A200" s="54" t="s">
        <v>337</v>
      </c>
      <c r="B200" s="54" t="s">
        <v>338</v>
      </c>
      <c r="C200" s="31">
        <v>4301051630</v>
      </c>
      <c r="D200" s="386">
        <v>4680115880092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89"/>
      <c r="R200" s="389"/>
      <c r="S200" s="389"/>
      <c r="T200" s="390"/>
      <c r="U200" s="34"/>
      <c r="V200" s="34"/>
      <c r="W200" s="35" t="s">
        <v>68</v>
      </c>
      <c r="X200" s="382">
        <v>88</v>
      </c>
      <c r="Y200" s="383">
        <f t="shared" si="33"/>
        <v>88.8</v>
      </c>
      <c r="Z200" s="36">
        <f t="shared" si="38"/>
        <v>0.27861000000000002</v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97.973333333333343</v>
      </c>
      <c r="BN200" s="64">
        <f t="shared" si="35"/>
        <v>98.864000000000004</v>
      </c>
      <c r="BO200" s="64">
        <f t="shared" si="36"/>
        <v>0.23504273504273507</v>
      </c>
      <c r="BP200" s="64">
        <f t="shared" si="37"/>
        <v>0.23717948717948717</v>
      </c>
    </row>
    <row r="201" spans="1:68" ht="27" customHeight="1" x14ac:dyDescent="0.25">
      <c r="A201" s="54" t="s">
        <v>340</v>
      </c>
      <c r="B201" s="54" t="s">
        <v>341</v>
      </c>
      <c r="C201" s="31">
        <v>4301051631</v>
      </c>
      <c r="D201" s="386">
        <v>4680115880221</v>
      </c>
      <c r="E201" s="387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89" t="s">
        <v>342</v>
      </c>
      <c r="Q201" s="389"/>
      <c r="R201" s="389"/>
      <c r="S201" s="389"/>
      <c r="T201" s="390"/>
      <c r="U201" s="34"/>
      <c r="V201" s="34"/>
      <c r="W201" s="35" t="s">
        <v>68</v>
      </c>
      <c r="X201" s="382">
        <v>80</v>
      </c>
      <c r="Y201" s="383">
        <f t="shared" si="33"/>
        <v>81.599999999999994</v>
      </c>
      <c r="Z201" s="36">
        <f t="shared" si="38"/>
        <v>0.25602000000000003</v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89.066666666666677</v>
      </c>
      <c r="BN201" s="64">
        <f t="shared" si="35"/>
        <v>90.847999999999999</v>
      </c>
      <c r="BO201" s="64">
        <f t="shared" si="36"/>
        <v>0.21367521367521369</v>
      </c>
      <c r="BP201" s="64">
        <f t="shared" si="37"/>
        <v>0.21794871794871795</v>
      </c>
    </row>
    <row r="202" spans="1:68" ht="27" customHeight="1" x14ac:dyDescent="0.25">
      <c r="A202" s="54" t="s">
        <v>343</v>
      </c>
      <c r="B202" s="54" t="s">
        <v>344</v>
      </c>
      <c r="C202" s="31">
        <v>4301051749</v>
      </c>
      <c r="D202" s="386">
        <v>4680115882942</v>
      </c>
      <c r="E202" s="387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89"/>
      <c r="R202" s="389"/>
      <c r="S202" s="389"/>
      <c r="T202" s="390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customHeight="1" x14ac:dyDescent="0.25">
      <c r="A203" s="54" t="s">
        <v>346</v>
      </c>
      <c r="B203" s="54" t="s">
        <v>347</v>
      </c>
      <c r="C203" s="31">
        <v>4301051753</v>
      </c>
      <c r="D203" s="386">
        <v>4680115880504</v>
      </c>
      <c r="E203" s="387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78" t="s">
        <v>348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13</v>
      </c>
      <c r="Y203" s="383">
        <f t="shared" si="33"/>
        <v>14.399999999999999</v>
      </c>
      <c r="Z203" s="36">
        <f t="shared" si="38"/>
        <v>4.5179999999999998E-2</v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14.473333333333336</v>
      </c>
      <c r="BN203" s="64">
        <f t="shared" si="35"/>
        <v>16.032</v>
      </c>
      <c r="BO203" s="64">
        <f t="shared" si="36"/>
        <v>3.4722222222222224E-2</v>
      </c>
      <c r="BP203" s="64">
        <f t="shared" si="37"/>
        <v>3.8461538461538464E-2</v>
      </c>
    </row>
    <row r="204" spans="1:68" ht="27" customHeight="1" x14ac:dyDescent="0.25">
      <c r="A204" s="54" t="s">
        <v>349</v>
      </c>
      <c r="B204" s="54" t="s">
        <v>350</v>
      </c>
      <c r="C204" s="31">
        <v>4301051410</v>
      </c>
      <c r="D204" s="386">
        <v>4680115882164</v>
      </c>
      <c r="E204" s="387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58</v>
      </c>
      <c r="Y204" s="383">
        <f t="shared" si="33"/>
        <v>60</v>
      </c>
      <c r="Z204" s="36">
        <f t="shared" si="38"/>
        <v>0.18825</v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64.718333333333334</v>
      </c>
      <c r="BN204" s="64">
        <f t="shared" si="35"/>
        <v>66.95</v>
      </c>
      <c r="BO204" s="64">
        <f t="shared" si="36"/>
        <v>0.15491452991452992</v>
      </c>
      <c r="BP204" s="64">
        <f t="shared" si="37"/>
        <v>0.16025641025641024</v>
      </c>
    </row>
    <row r="205" spans="1:68" x14ac:dyDescent="0.2">
      <c r="A205" s="394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396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206.7528735632184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210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1.87992</v>
      </c>
      <c r="AA205" s="385"/>
      <c r="AB205" s="385"/>
      <c r="AC205" s="385"/>
    </row>
    <row r="206" spans="1:68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396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IFERROR(SUM(X189:X204),"0")</f>
        <v>628</v>
      </c>
      <c r="Y206" s="384">
        <f>IFERROR(SUM(Y189:Y204),"0")</f>
        <v>636.29999999999995</v>
      </c>
      <c r="Z206" s="37"/>
      <c r="AA206" s="385"/>
      <c r="AB206" s="385"/>
      <c r="AC206" s="385"/>
    </row>
    <row r="207" spans="1:68" ht="14.25" customHeight="1" x14ac:dyDescent="0.25">
      <c r="A207" s="401" t="s">
        <v>237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8"/>
      <c r="AB207" s="378"/>
      <c r="AC207" s="378"/>
    </row>
    <row r="208" spans="1:68" ht="16.5" customHeight="1" x14ac:dyDescent="0.25">
      <c r="A208" s="54" t="s">
        <v>351</v>
      </c>
      <c r="B208" s="54" t="s">
        <v>352</v>
      </c>
      <c r="C208" s="31">
        <v>4301060360</v>
      </c>
      <c r="D208" s="386">
        <v>4680115882874</v>
      </c>
      <c r="E208" s="387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351</v>
      </c>
      <c r="B209" s="54" t="s">
        <v>353</v>
      </c>
      <c r="C209" s="31">
        <v>4301060404</v>
      </c>
      <c r="D209" s="386">
        <v>4680115882874</v>
      </c>
      <c r="E209" s="387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">
        <v>354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355</v>
      </c>
      <c r="B210" s="54" t="s">
        <v>356</v>
      </c>
      <c r="C210" s="31">
        <v>4301060359</v>
      </c>
      <c r="D210" s="386">
        <v>4680115884434</v>
      </c>
      <c r="E210" s="387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357</v>
      </c>
      <c r="B211" s="54" t="s">
        <v>358</v>
      </c>
      <c r="C211" s="31">
        <v>4301060375</v>
      </c>
      <c r="D211" s="386">
        <v>4680115880818</v>
      </c>
      <c r="E211" s="387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95" t="s">
        <v>359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16</v>
      </c>
      <c r="Y211" s="383">
        <f>IFERROR(IF(X211="",0,CEILING((X211/$H211),1)*$H211),"")</f>
        <v>16.8</v>
      </c>
      <c r="Z211" s="36">
        <f>IFERROR(IF(Y211=0,"",ROUNDUP(Y211/H211,0)*0.00753),"")</f>
        <v>5.271E-2</v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17.813333333333336</v>
      </c>
      <c r="BN211" s="64">
        <f>IFERROR(Y211*I211/H211,"0")</f>
        <v>18.704000000000001</v>
      </c>
      <c r="BO211" s="64">
        <f>IFERROR(1/J211*(X211/H211),"0")</f>
        <v>4.2735042735042736E-2</v>
      </c>
      <c r="BP211" s="64">
        <f>IFERROR(1/J211*(Y211/H211),"0")</f>
        <v>4.4871794871794879E-2</v>
      </c>
    </row>
    <row r="212" spans="1:68" ht="16.5" customHeight="1" x14ac:dyDescent="0.25">
      <c r="A212" s="54" t="s">
        <v>360</v>
      </c>
      <c r="B212" s="54" t="s">
        <v>361</v>
      </c>
      <c r="C212" s="31">
        <v>4301060389</v>
      </c>
      <c r="D212" s="386">
        <v>4680115880801</v>
      </c>
      <c r="E212" s="387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36" t="s">
        <v>362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21</v>
      </c>
      <c r="Y212" s="383">
        <f>IFERROR(IF(X212="",0,CEILING((X212/$H212),1)*$H212),"")</f>
        <v>21.599999999999998</v>
      </c>
      <c r="Z212" s="36">
        <f>IFERROR(IF(Y212=0,"",ROUNDUP(Y212/H212,0)*0.00753),"")</f>
        <v>6.7769999999999997E-2</v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23.380000000000003</v>
      </c>
      <c r="BN212" s="64">
        <f>IFERROR(Y212*I212/H212,"0")</f>
        <v>24.047999999999998</v>
      </c>
      <c r="BO212" s="64">
        <f>IFERROR(1/J212*(X212/H212),"0")</f>
        <v>5.6089743589743585E-2</v>
      </c>
      <c r="BP212" s="64">
        <f>IFERROR(1/J212*(Y212/H212),"0")</f>
        <v>5.7692307692307689E-2</v>
      </c>
    </row>
    <row r="213" spans="1:68" x14ac:dyDescent="0.2">
      <c r="A213" s="394"/>
      <c r="B213" s="395"/>
      <c r="C213" s="395"/>
      <c r="D213" s="395"/>
      <c r="E213" s="395"/>
      <c r="F213" s="395"/>
      <c r="G213" s="395"/>
      <c r="H213" s="395"/>
      <c r="I213" s="395"/>
      <c r="J213" s="395"/>
      <c r="K213" s="395"/>
      <c r="L213" s="395"/>
      <c r="M213" s="395"/>
      <c r="N213" s="395"/>
      <c r="O213" s="396"/>
      <c r="P213" s="391" t="s">
        <v>69</v>
      </c>
      <c r="Q213" s="392"/>
      <c r="R213" s="392"/>
      <c r="S213" s="392"/>
      <c r="T213" s="392"/>
      <c r="U213" s="392"/>
      <c r="V213" s="393"/>
      <c r="W213" s="37" t="s">
        <v>70</v>
      </c>
      <c r="X213" s="384">
        <f>IFERROR(X208/H208,"0")+IFERROR(X209/H209,"0")+IFERROR(X210/H210,"0")+IFERROR(X211/H211,"0")+IFERROR(X212/H212,"0")</f>
        <v>15.416666666666668</v>
      </c>
      <c r="Y213" s="384">
        <f>IFERROR(Y208/H208,"0")+IFERROR(Y209/H209,"0")+IFERROR(Y210/H210,"0")+IFERROR(Y211/H211,"0")+IFERROR(Y212/H212,"0")</f>
        <v>16</v>
      </c>
      <c r="Z213" s="384">
        <f>IFERROR(IF(Z208="",0,Z208),"0")+IFERROR(IF(Z209="",0,Z209),"0")+IFERROR(IF(Z210="",0,Z210),"0")+IFERROR(IF(Z211="",0,Z211),"0")+IFERROR(IF(Z212="",0,Z212),"0")</f>
        <v>0.12048</v>
      </c>
      <c r="AA213" s="385"/>
      <c r="AB213" s="385"/>
      <c r="AC213" s="385"/>
    </row>
    <row r="214" spans="1:68" x14ac:dyDescent="0.2">
      <c r="A214" s="395"/>
      <c r="B214" s="395"/>
      <c r="C214" s="395"/>
      <c r="D214" s="395"/>
      <c r="E214" s="395"/>
      <c r="F214" s="395"/>
      <c r="G214" s="395"/>
      <c r="H214" s="395"/>
      <c r="I214" s="395"/>
      <c r="J214" s="395"/>
      <c r="K214" s="395"/>
      <c r="L214" s="395"/>
      <c r="M214" s="395"/>
      <c r="N214" s="395"/>
      <c r="O214" s="396"/>
      <c r="P214" s="391" t="s">
        <v>69</v>
      </c>
      <c r="Q214" s="392"/>
      <c r="R214" s="392"/>
      <c r="S214" s="392"/>
      <c r="T214" s="392"/>
      <c r="U214" s="392"/>
      <c r="V214" s="393"/>
      <c r="W214" s="37" t="s">
        <v>68</v>
      </c>
      <c r="X214" s="384">
        <f>IFERROR(SUM(X208:X212),"0")</f>
        <v>37</v>
      </c>
      <c r="Y214" s="384">
        <f>IFERROR(SUM(Y208:Y212),"0")</f>
        <v>38.4</v>
      </c>
      <c r="Z214" s="37"/>
      <c r="AA214" s="385"/>
      <c r="AB214" s="385"/>
      <c r="AC214" s="385"/>
    </row>
    <row r="215" spans="1:68" ht="16.5" customHeight="1" x14ac:dyDescent="0.25">
      <c r="A215" s="398" t="s">
        <v>363</v>
      </c>
      <c r="B215" s="395"/>
      <c r="C215" s="395"/>
      <c r="D215" s="395"/>
      <c r="E215" s="395"/>
      <c r="F215" s="395"/>
      <c r="G215" s="395"/>
      <c r="H215" s="395"/>
      <c r="I215" s="395"/>
      <c r="J215" s="395"/>
      <c r="K215" s="395"/>
      <c r="L215" s="395"/>
      <c r="M215" s="395"/>
      <c r="N215" s="395"/>
      <c r="O215" s="395"/>
      <c r="P215" s="395"/>
      <c r="Q215" s="395"/>
      <c r="R215" s="395"/>
      <c r="S215" s="395"/>
      <c r="T215" s="395"/>
      <c r="U215" s="395"/>
      <c r="V215" s="395"/>
      <c r="W215" s="395"/>
      <c r="X215" s="395"/>
      <c r="Y215" s="395"/>
      <c r="Z215" s="395"/>
      <c r="AA215" s="377"/>
      <c r="AB215" s="377"/>
      <c r="AC215" s="377"/>
    </row>
    <row r="216" spans="1:68" ht="14.25" customHeight="1" x14ac:dyDescent="0.25">
      <c r="A216" s="401" t="s">
        <v>112</v>
      </c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395"/>
      <c r="P216" s="395"/>
      <c r="Q216" s="395"/>
      <c r="R216" s="395"/>
      <c r="S216" s="395"/>
      <c r="T216" s="395"/>
      <c r="U216" s="395"/>
      <c r="V216" s="395"/>
      <c r="W216" s="395"/>
      <c r="X216" s="395"/>
      <c r="Y216" s="395"/>
      <c r="Z216" s="395"/>
      <c r="AA216" s="378"/>
      <c r="AB216" s="378"/>
      <c r="AC216" s="378"/>
    </row>
    <row r="217" spans="1:68" ht="27" customHeight="1" x14ac:dyDescent="0.25">
      <c r="A217" s="54" t="s">
        <v>364</v>
      </c>
      <c r="B217" s="54" t="s">
        <v>365</v>
      </c>
      <c r="C217" s="31">
        <v>4301011717</v>
      </c>
      <c r="D217" s="386">
        <v>4680115884274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89"/>
      <c r="R217" s="389"/>
      <c r="S217" s="389"/>
      <c r="T217" s="390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customHeight="1" x14ac:dyDescent="0.25">
      <c r="A218" s="54" t="s">
        <v>364</v>
      </c>
      <c r="B218" s="54" t="s">
        <v>366</v>
      </c>
      <c r="C218" s="31">
        <v>4301011945</v>
      </c>
      <c r="D218" s="386">
        <v>4680115884274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5" t="s">
        <v>367</v>
      </c>
      <c r="Q218" s="389"/>
      <c r="R218" s="389"/>
      <c r="S218" s="389"/>
      <c r="T218" s="390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4301011719</v>
      </c>
      <c r="D219" s="386">
        <v>4680115884298</v>
      </c>
      <c r="E219" s="387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4301011733</v>
      </c>
      <c r="D220" s="386">
        <v>4680115884250</v>
      </c>
      <c r="E220" s="387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customHeight="1" x14ac:dyDescent="0.25">
      <c r="A221" s="54" t="s">
        <v>370</v>
      </c>
      <c r="B221" s="54" t="s">
        <v>372</v>
      </c>
      <c r="C221" s="31">
        <v>4301011944</v>
      </c>
      <c r="D221" s="386">
        <v>4680115884250</v>
      </c>
      <c r="E221" s="387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20" t="s">
        <v>373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customHeight="1" x14ac:dyDescent="0.25">
      <c r="A222" s="54" t="s">
        <v>374</v>
      </c>
      <c r="B222" s="54" t="s">
        <v>375</v>
      </c>
      <c r="C222" s="31">
        <v>4301011718</v>
      </c>
      <c r="D222" s="386">
        <v>4680115884281</v>
      </c>
      <c r="E222" s="387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customHeight="1" x14ac:dyDescent="0.25">
      <c r="A223" s="54" t="s">
        <v>376</v>
      </c>
      <c r="B223" s="54" t="s">
        <v>377</v>
      </c>
      <c r="C223" s="31">
        <v>4301011720</v>
      </c>
      <c r="D223" s="386">
        <v>4680115884199</v>
      </c>
      <c r="E223" s="387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customHeight="1" x14ac:dyDescent="0.25">
      <c r="A224" s="54" t="s">
        <v>378</v>
      </c>
      <c r="B224" s="54" t="s">
        <v>379</v>
      </c>
      <c r="C224" s="31">
        <v>4301011716</v>
      </c>
      <c r="D224" s="386">
        <v>4680115884267</v>
      </c>
      <c r="E224" s="387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customHeight="1" x14ac:dyDescent="0.25">
      <c r="A225" s="54" t="s">
        <v>380</v>
      </c>
      <c r="B225" s="54" t="s">
        <v>381</v>
      </c>
      <c r="C225" s="31">
        <v>4301011593</v>
      </c>
      <c r="D225" s="386">
        <v>4680115882973</v>
      </c>
      <c r="E225" s="387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x14ac:dyDescent="0.2">
      <c r="A226" s="394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5"/>
      <c r="O226" s="396"/>
      <c r="P226" s="391" t="s">
        <v>69</v>
      </c>
      <c r="Q226" s="392"/>
      <c r="R226" s="392"/>
      <c r="S226" s="392"/>
      <c r="T226" s="392"/>
      <c r="U226" s="392"/>
      <c r="V226" s="393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x14ac:dyDescent="0.2">
      <c r="A227" s="395"/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6"/>
      <c r="P227" s="391" t="s">
        <v>69</v>
      </c>
      <c r="Q227" s="392"/>
      <c r="R227" s="392"/>
      <c r="S227" s="392"/>
      <c r="T227" s="392"/>
      <c r="U227" s="392"/>
      <c r="V227" s="393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customHeight="1" x14ac:dyDescent="0.25">
      <c r="A228" s="401" t="s">
        <v>63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95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86">
        <v>4607091389845</v>
      </c>
      <c r="E229" s="387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0</v>
      </c>
      <c r="Y229" s="383">
        <f>IFERROR(IF(X229="",0,CEILING((X229/$H229),1)*$H229),"")</f>
        <v>0</v>
      </c>
      <c r="Z229" s="36" t="str">
        <f>IFERROR(IF(Y229=0,"",ROUNDUP(Y229/H229,0)*0.00502),"")</f>
        <v/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384</v>
      </c>
      <c r="B230" s="54" t="s">
        <v>385</v>
      </c>
      <c r="C230" s="31">
        <v>4301031306</v>
      </c>
      <c r="D230" s="386">
        <v>4680115882881</v>
      </c>
      <c r="E230" s="387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4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396"/>
      <c r="P231" s="391" t="s">
        <v>69</v>
      </c>
      <c r="Q231" s="392"/>
      <c r="R231" s="392"/>
      <c r="S231" s="392"/>
      <c r="T231" s="392"/>
      <c r="U231" s="392"/>
      <c r="V231" s="393"/>
      <c r="W231" s="37" t="s">
        <v>70</v>
      </c>
      <c r="X231" s="384">
        <f>IFERROR(X229/H229,"0")+IFERROR(X230/H230,"0")</f>
        <v>0</v>
      </c>
      <c r="Y231" s="384">
        <f>IFERROR(Y229/H229,"0")+IFERROR(Y230/H230,"0")</f>
        <v>0</v>
      </c>
      <c r="Z231" s="384">
        <f>IFERROR(IF(Z229="",0,Z229),"0")+IFERROR(IF(Z230="",0,Z230),"0")</f>
        <v>0</v>
      </c>
      <c r="AA231" s="385"/>
      <c r="AB231" s="385"/>
      <c r="AC231" s="385"/>
    </row>
    <row r="232" spans="1:68" x14ac:dyDescent="0.2">
      <c r="A232" s="395"/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6"/>
      <c r="P232" s="391" t="s">
        <v>69</v>
      </c>
      <c r="Q232" s="392"/>
      <c r="R232" s="392"/>
      <c r="S232" s="392"/>
      <c r="T232" s="392"/>
      <c r="U232" s="392"/>
      <c r="V232" s="393"/>
      <c r="W232" s="37" t="s">
        <v>68</v>
      </c>
      <c r="X232" s="384">
        <f>IFERROR(SUM(X229:X230),"0")</f>
        <v>0</v>
      </c>
      <c r="Y232" s="384">
        <f>IFERROR(SUM(Y229:Y230),"0")</f>
        <v>0</v>
      </c>
      <c r="Z232" s="37"/>
      <c r="AA232" s="385"/>
      <c r="AB232" s="385"/>
      <c r="AC232" s="385"/>
    </row>
    <row r="233" spans="1:68" ht="16.5" customHeight="1" x14ac:dyDescent="0.25">
      <c r="A233" s="398" t="s">
        <v>386</v>
      </c>
      <c r="B233" s="395"/>
      <c r="C233" s="395"/>
      <c r="D233" s="395"/>
      <c r="E233" s="395"/>
      <c r="F233" s="395"/>
      <c r="G233" s="395"/>
      <c r="H233" s="395"/>
      <c r="I233" s="395"/>
      <c r="J233" s="395"/>
      <c r="K233" s="395"/>
      <c r="L233" s="395"/>
      <c r="M233" s="395"/>
      <c r="N233" s="395"/>
      <c r="O233" s="395"/>
      <c r="P233" s="395"/>
      <c r="Q233" s="395"/>
      <c r="R233" s="395"/>
      <c r="S233" s="395"/>
      <c r="T233" s="395"/>
      <c r="U233" s="395"/>
      <c r="V233" s="395"/>
      <c r="W233" s="395"/>
      <c r="X233" s="395"/>
      <c r="Y233" s="395"/>
      <c r="Z233" s="395"/>
      <c r="AA233" s="377"/>
      <c r="AB233" s="377"/>
      <c r="AC233" s="377"/>
    </row>
    <row r="234" spans="1:68" ht="14.25" customHeight="1" x14ac:dyDescent="0.25">
      <c r="A234" s="401" t="s">
        <v>112</v>
      </c>
      <c r="B234" s="395"/>
      <c r="C234" s="395"/>
      <c r="D234" s="395"/>
      <c r="E234" s="395"/>
      <c r="F234" s="395"/>
      <c r="G234" s="395"/>
      <c r="H234" s="395"/>
      <c r="I234" s="395"/>
      <c r="J234" s="395"/>
      <c r="K234" s="395"/>
      <c r="L234" s="395"/>
      <c r="M234" s="395"/>
      <c r="N234" s="395"/>
      <c r="O234" s="395"/>
      <c r="P234" s="395"/>
      <c r="Q234" s="395"/>
      <c r="R234" s="395"/>
      <c r="S234" s="395"/>
      <c r="T234" s="395"/>
      <c r="U234" s="395"/>
      <c r="V234" s="395"/>
      <c r="W234" s="395"/>
      <c r="X234" s="395"/>
      <c r="Y234" s="395"/>
      <c r="Z234" s="395"/>
      <c r="AA234" s="378"/>
      <c r="AB234" s="378"/>
      <c r="AC234" s="378"/>
    </row>
    <row r="235" spans="1:68" ht="27" customHeight="1" x14ac:dyDescent="0.25">
      <c r="A235" s="54" t="s">
        <v>387</v>
      </c>
      <c r="B235" s="54" t="s">
        <v>388</v>
      </c>
      <c r="C235" s="31">
        <v>4301011826</v>
      </c>
      <c r="D235" s="386">
        <v>4680115884137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customHeight="1" x14ac:dyDescent="0.25">
      <c r="A236" s="54" t="s">
        <v>387</v>
      </c>
      <c r="B236" s="54" t="s">
        <v>389</v>
      </c>
      <c r="C236" s="31">
        <v>4301011942</v>
      </c>
      <c r="D236" s="386">
        <v>4680115884137</v>
      </c>
      <c r="E236" s="387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8" t="s">
        <v>390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customHeight="1" x14ac:dyDescent="0.25">
      <c r="A237" s="54" t="s">
        <v>391</v>
      </c>
      <c r="B237" s="54" t="s">
        <v>392</v>
      </c>
      <c r="C237" s="31">
        <v>4301011724</v>
      </c>
      <c r="D237" s="386">
        <v>4680115884236</v>
      </c>
      <c r="E237" s="387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customHeight="1" x14ac:dyDescent="0.25">
      <c r="A238" s="54" t="s">
        <v>393</v>
      </c>
      <c r="B238" s="54" t="s">
        <v>394</v>
      </c>
      <c r="C238" s="31">
        <v>4301011721</v>
      </c>
      <c r="D238" s="386">
        <v>4680115884175</v>
      </c>
      <c r="E238" s="387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89"/>
      <c r="R238" s="389"/>
      <c r="S238" s="389"/>
      <c r="T238" s="390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customHeight="1" x14ac:dyDescent="0.25">
      <c r="A239" s="54" t="s">
        <v>395</v>
      </c>
      <c r="B239" s="54" t="s">
        <v>396</v>
      </c>
      <c r="C239" s="31">
        <v>4301011824</v>
      </c>
      <c r="D239" s="386">
        <v>4680115884144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customHeight="1" x14ac:dyDescent="0.25">
      <c r="A240" s="54" t="s">
        <v>397</v>
      </c>
      <c r="B240" s="54" t="s">
        <v>398</v>
      </c>
      <c r="C240" s="31">
        <v>4301011963</v>
      </c>
      <c r="D240" s="386">
        <v>4680115885288</v>
      </c>
      <c r="E240" s="387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77" t="s">
        <v>399</v>
      </c>
      <c r="Q240" s="389"/>
      <c r="R240" s="389"/>
      <c r="S240" s="389"/>
      <c r="T240" s="390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customHeight="1" x14ac:dyDescent="0.25">
      <c r="A241" s="54" t="s">
        <v>400</v>
      </c>
      <c r="B241" s="54" t="s">
        <v>401</v>
      </c>
      <c r="C241" s="31">
        <v>4301011726</v>
      </c>
      <c r="D241" s="386">
        <v>4680115884182</v>
      </c>
      <c r="E241" s="387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customHeight="1" x14ac:dyDescent="0.25">
      <c r="A242" s="54" t="s">
        <v>402</v>
      </c>
      <c r="B242" s="54" t="s">
        <v>403</v>
      </c>
      <c r="C242" s="31">
        <v>4301011722</v>
      </c>
      <c r="D242" s="386">
        <v>4680115884205</v>
      </c>
      <c r="E242" s="387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x14ac:dyDescent="0.2">
      <c r="A243" s="394"/>
      <c r="B243" s="395"/>
      <c r="C243" s="395"/>
      <c r="D243" s="395"/>
      <c r="E243" s="395"/>
      <c r="F243" s="395"/>
      <c r="G243" s="395"/>
      <c r="H243" s="395"/>
      <c r="I243" s="395"/>
      <c r="J243" s="395"/>
      <c r="K243" s="395"/>
      <c r="L243" s="395"/>
      <c r="M243" s="395"/>
      <c r="N243" s="395"/>
      <c r="O243" s="396"/>
      <c r="P243" s="391" t="s">
        <v>69</v>
      </c>
      <c r="Q243" s="392"/>
      <c r="R243" s="392"/>
      <c r="S243" s="392"/>
      <c r="T243" s="392"/>
      <c r="U243" s="392"/>
      <c r="V243" s="393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x14ac:dyDescent="0.2">
      <c r="A244" s="395"/>
      <c r="B244" s="395"/>
      <c r="C244" s="395"/>
      <c r="D244" s="395"/>
      <c r="E244" s="395"/>
      <c r="F244" s="395"/>
      <c r="G244" s="395"/>
      <c r="H244" s="395"/>
      <c r="I244" s="395"/>
      <c r="J244" s="395"/>
      <c r="K244" s="395"/>
      <c r="L244" s="395"/>
      <c r="M244" s="395"/>
      <c r="N244" s="395"/>
      <c r="O244" s="396"/>
      <c r="P244" s="391" t="s">
        <v>69</v>
      </c>
      <c r="Q244" s="392"/>
      <c r="R244" s="392"/>
      <c r="S244" s="392"/>
      <c r="T244" s="392"/>
      <c r="U244" s="392"/>
      <c r="V244" s="393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customHeight="1" x14ac:dyDescent="0.25">
      <c r="A245" s="398" t="s">
        <v>404</v>
      </c>
      <c r="B245" s="395"/>
      <c r="C245" s="395"/>
      <c r="D245" s="395"/>
      <c r="E245" s="395"/>
      <c r="F245" s="395"/>
      <c r="G245" s="395"/>
      <c r="H245" s="395"/>
      <c r="I245" s="395"/>
      <c r="J245" s="395"/>
      <c r="K245" s="395"/>
      <c r="L245" s="395"/>
      <c r="M245" s="395"/>
      <c r="N245" s="395"/>
      <c r="O245" s="395"/>
      <c r="P245" s="395"/>
      <c r="Q245" s="395"/>
      <c r="R245" s="395"/>
      <c r="S245" s="395"/>
      <c r="T245" s="395"/>
      <c r="U245" s="395"/>
      <c r="V245" s="395"/>
      <c r="W245" s="395"/>
      <c r="X245" s="395"/>
      <c r="Y245" s="395"/>
      <c r="Z245" s="395"/>
      <c r="AA245" s="377"/>
      <c r="AB245" s="377"/>
      <c r="AC245" s="377"/>
    </row>
    <row r="246" spans="1:68" ht="14.25" customHeight="1" x14ac:dyDescent="0.25">
      <c r="A246" s="401" t="s">
        <v>112</v>
      </c>
      <c r="B246" s="395"/>
      <c r="C246" s="395"/>
      <c r="D246" s="395"/>
      <c r="E246" s="395"/>
      <c r="F246" s="395"/>
      <c r="G246" s="395"/>
      <c r="H246" s="395"/>
      <c r="I246" s="395"/>
      <c r="J246" s="395"/>
      <c r="K246" s="395"/>
      <c r="L246" s="395"/>
      <c r="M246" s="395"/>
      <c r="N246" s="395"/>
      <c r="O246" s="395"/>
      <c r="P246" s="395"/>
      <c r="Q246" s="395"/>
      <c r="R246" s="395"/>
      <c r="S246" s="395"/>
      <c r="T246" s="395"/>
      <c r="U246" s="395"/>
      <c r="V246" s="395"/>
      <c r="W246" s="395"/>
      <c r="X246" s="395"/>
      <c r="Y246" s="395"/>
      <c r="Z246" s="395"/>
      <c r="AA246" s="378"/>
      <c r="AB246" s="378"/>
      <c r="AC246" s="378"/>
    </row>
    <row r="247" spans="1:68" ht="27" customHeight="1" x14ac:dyDescent="0.25">
      <c r="A247" s="54" t="s">
        <v>405</v>
      </c>
      <c r="B247" s="54" t="s">
        <v>406</v>
      </c>
      <c r="C247" s="31">
        <v>4301011850</v>
      </c>
      <c r="D247" s="386">
        <v>4680115885806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2" t="s">
        <v>407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408</v>
      </c>
      <c r="B248" s="54" t="s">
        <v>409</v>
      </c>
      <c r="C248" s="31">
        <v>4301011855</v>
      </c>
      <c r="D248" s="386">
        <v>4680115885837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13" t="s">
        <v>410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1">
        <v>4301011853</v>
      </c>
      <c r="D249" s="386">
        <v>4680115885851</v>
      </c>
      <c r="E249" s="387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12" t="s">
        <v>413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4301011851</v>
      </c>
      <c r="D250" s="386">
        <v>4680115885820</v>
      </c>
      <c r="E250" s="387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06" t="s">
        <v>416</v>
      </c>
      <c r="Q250" s="389"/>
      <c r="R250" s="389"/>
      <c r="S250" s="389"/>
      <c r="T250" s="390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1">
        <v>4301011852</v>
      </c>
      <c r="D251" s="386">
        <v>4680115885844</v>
      </c>
      <c r="E251" s="387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2" t="s">
        <v>419</v>
      </c>
      <c r="Q251" s="389"/>
      <c r="R251" s="389"/>
      <c r="S251" s="389"/>
      <c r="T251" s="390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394"/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6"/>
      <c r="P252" s="391" t="s">
        <v>69</v>
      </c>
      <c r="Q252" s="392"/>
      <c r="R252" s="392"/>
      <c r="S252" s="392"/>
      <c r="T252" s="392"/>
      <c r="U252" s="392"/>
      <c r="V252" s="393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x14ac:dyDescent="0.2">
      <c r="A253" s="395"/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6"/>
      <c r="P253" s="391" t="s">
        <v>69</v>
      </c>
      <c r="Q253" s="392"/>
      <c r="R253" s="392"/>
      <c r="S253" s="392"/>
      <c r="T253" s="392"/>
      <c r="U253" s="392"/>
      <c r="V253" s="393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customHeight="1" x14ac:dyDescent="0.25">
      <c r="A254" s="398" t="s">
        <v>420</v>
      </c>
      <c r="B254" s="395"/>
      <c r="C254" s="395"/>
      <c r="D254" s="395"/>
      <c r="E254" s="395"/>
      <c r="F254" s="395"/>
      <c r="G254" s="395"/>
      <c r="H254" s="395"/>
      <c r="I254" s="395"/>
      <c r="J254" s="395"/>
      <c r="K254" s="395"/>
      <c r="L254" s="395"/>
      <c r="M254" s="395"/>
      <c r="N254" s="395"/>
      <c r="O254" s="395"/>
      <c r="P254" s="395"/>
      <c r="Q254" s="395"/>
      <c r="R254" s="395"/>
      <c r="S254" s="395"/>
      <c r="T254" s="395"/>
      <c r="U254" s="395"/>
      <c r="V254" s="395"/>
      <c r="W254" s="395"/>
      <c r="X254" s="395"/>
      <c r="Y254" s="395"/>
      <c r="Z254" s="395"/>
      <c r="AA254" s="377"/>
      <c r="AB254" s="377"/>
      <c r="AC254" s="377"/>
    </row>
    <row r="255" spans="1:68" ht="14.25" customHeight="1" x14ac:dyDescent="0.25">
      <c r="A255" s="401" t="s">
        <v>112</v>
      </c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5"/>
      <c r="O255" s="395"/>
      <c r="P255" s="395"/>
      <c r="Q255" s="395"/>
      <c r="R255" s="395"/>
      <c r="S255" s="395"/>
      <c r="T255" s="395"/>
      <c r="U255" s="395"/>
      <c r="V255" s="395"/>
      <c r="W255" s="395"/>
      <c r="X255" s="395"/>
      <c r="Y255" s="395"/>
      <c r="Z255" s="395"/>
      <c r="AA255" s="378"/>
      <c r="AB255" s="378"/>
      <c r="AC255" s="378"/>
    </row>
    <row r="256" spans="1:68" ht="27" customHeight="1" x14ac:dyDescent="0.25">
      <c r="A256" s="54" t="s">
        <v>421</v>
      </c>
      <c r="B256" s="54" t="s">
        <v>422</v>
      </c>
      <c r="C256" s="31">
        <v>4301012016</v>
      </c>
      <c r="D256" s="386">
        <v>4680115885554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48" t="s">
        <v>423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1">
        <v>4301012024</v>
      </c>
      <c r="D257" s="386">
        <v>4680115885615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customHeight="1" x14ac:dyDescent="0.25">
      <c r="A258" s="54" t="s">
        <v>427</v>
      </c>
      <c r="B258" s="54" t="s">
        <v>428</v>
      </c>
      <c r="C258" s="31">
        <v>4301011858</v>
      </c>
      <c r="D258" s="386">
        <v>4680115885646</v>
      </c>
      <c r="E258" s="387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1" t="s">
        <v>429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customHeight="1" x14ac:dyDescent="0.25">
      <c r="A259" s="54" t="s">
        <v>430</v>
      </c>
      <c r="B259" s="54" t="s">
        <v>431</v>
      </c>
      <c r="C259" s="31">
        <v>4301011859</v>
      </c>
      <c r="D259" s="386">
        <v>4680115885608</v>
      </c>
      <c r="E259" s="387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5" t="s">
        <v>432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customHeight="1" x14ac:dyDescent="0.25">
      <c r="A260" s="54" t="s">
        <v>433</v>
      </c>
      <c r="B260" s="54" t="s">
        <v>434</v>
      </c>
      <c r="C260" s="31">
        <v>4301011857</v>
      </c>
      <c r="D260" s="386">
        <v>4680115885622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594" t="s">
        <v>435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4301011573</v>
      </c>
      <c r="D261" s="386">
        <v>4680115881938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customHeight="1" x14ac:dyDescent="0.25">
      <c r="A262" s="54" t="s">
        <v>438</v>
      </c>
      <c r="B262" s="54" t="s">
        <v>439</v>
      </c>
      <c r="C262" s="31">
        <v>4301010944</v>
      </c>
      <c r="D262" s="386">
        <v>4607091387346</v>
      </c>
      <c r="E262" s="387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89"/>
      <c r="R262" s="389"/>
      <c r="S262" s="389"/>
      <c r="T262" s="390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x14ac:dyDescent="0.2">
      <c r="A263" s="394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396"/>
      <c r="P263" s="391" t="s">
        <v>69</v>
      </c>
      <c r="Q263" s="392"/>
      <c r="R263" s="392"/>
      <c r="S263" s="392"/>
      <c r="T263" s="392"/>
      <c r="U263" s="392"/>
      <c r="V263" s="393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x14ac:dyDescent="0.2">
      <c r="A264" s="395"/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6"/>
      <c r="P264" s="391" t="s">
        <v>69</v>
      </c>
      <c r="Q264" s="392"/>
      <c r="R264" s="392"/>
      <c r="S264" s="392"/>
      <c r="T264" s="392"/>
      <c r="U264" s="392"/>
      <c r="V264" s="393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customHeight="1" x14ac:dyDescent="0.25">
      <c r="A265" s="401" t="s">
        <v>63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8"/>
      <c r="AB265" s="378"/>
      <c r="AC265" s="378"/>
    </row>
    <row r="266" spans="1:68" ht="27" customHeight="1" x14ac:dyDescent="0.25">
      <c r="A266" s="54" t="s">
        <v>440</v>
      </c>
      <c r="B266" s="54" t="s">
        <v>441</v>
      </c>
      <c r="C266" s="31">
        <v>4301030878</v>
      </c>
      <c r="D266" s="386">
        <v>4607091387193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17</v>
      </c>
      <c r="Y266" s="383">
        <f>IFERROR(IF(X266="",0,CEILING((X266/$H266),1)*$H266),"")</f>
        <v>21</v>
      </c>
      <c r="Z266" s="36">
        <f>IFERROR(IF(Y266=0,"",ROUNDUP(Y266/H266,0)*0.00753),"")</f>
        <v>3.7650000000000003E-2</v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18.05238095238095</v>
      </c>
      <c r="BN266" s="64">
        <f>IFERROR(Y266*I266/H266,"0")</f>
        <v>22.299999999999997</v>
      </c>
      <c r="BO266" s="64">
        <f>IFERROR(1/J266*(X266/H266),"0")</f>
        <v>2.5946275946275944E-2</v>
      </c>
      <c r="BP266" s="64">
        <f>IFERROR(1/J266*(Y266/H266),"0")</f>
        <v>3.2051282051282048E-2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86">
        <v>4607091387230</v>
      </c>
      <c r="E267" s="387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IFERROR(IF(Y267=0,"",ROUNDUP(Y267/H267,0)*0.00753),"")</f>
        <v/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86">
        <v>4607091387285</v>
      </c>
      <c r="E268" s="387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IFERROR(IF(Y268=0,"",ROUNDUP(Y268/H268,0)*0.00502),"")</f>
        <v/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394"/>
      <c r="B269" s="395"/>
      <c r="C269" s="395"/>
      <c r="D269" s="395"/>
      <c r="E269" s="395"/>
      <c r="F269" s="395"/>
      <c r="G269" s="395"/>
      <c r="H269" s="395"/>
      <c r="I269" s="395"/>
      <c r="J269" s="395"/>
      <c r="K269" s="395"/>
      <c r="L269" s="395"/>
      <c r="M269" s="395"/>
      <c r="N269" s="395"/>
      <c r="O269" s="396"/>
      <c r="P269" s="391" t="s">
        <v>69</v>
      </c>
      <c r="Q269" s="392"/>
      <c r="R269" s="392"/>
      <c r="S269" s="392"/>
      <c r="T269" s="392"/>
      <c r="U269" s="392"/>
      <c r="V269" s="393"/>
      <c r="W269" s="37" t="s">
        <v>70</v>
      </c>
      <c r="X269" s="384">
        <f>IFERROR(X266/H266,"0")+IFERROR(X267/H267,"0")+IFERROR(X268/H268,"0")</f>
        <v>4.0476190476190474</v>
      </c>
      <c r="Y269" s="384">
        <f>IFERROR(Y266/H266,"0")+IFERROR(Y267/H267,"0")+IFERROR(Y268/H268,"0")</f>
        <v>5</v>
      </c>
      <c r="Z269" s="384">
        <f>IFERROR(IF(Z266="",0,Z266),"0")+IFERROR(IF(Z267="",0,Z267),"0")+IFERROR(IF(Z268="",0,Z268),"0")</f>
        <v>3.7650000000000003E-2</v>
      </c>
      <c r="AA269" s="385"/>
      <c r="AB269" s="385"/>
      <c r="AC269" s="385"/>
    </row>
    <row r="270" spans="1:68" x14ac:dyDescent="0.2">
      <c r="A270" s="395"/>
      <c r="B270" s="395"/>
      <c r="C270" s="395"/>
      <c r="D270" s="395"/>
      <c r="E270" s="395"/>
      <c r="F270" s="395"/>
      <c r="G270" s="395"/>
      <c r="H270" s="395"/>
      <c r="I270" s="395"/>
      <c r="J270" s="395"/>
      <c r="K270" s="395"/>
      <c r="L270" s="395"/>
      <c r="M270" s="395"/>
      <c r="N270" s="395"/>
      <c r="O270" s="396"/>
      <c r="P270" s="391" t="s">
        <v>69</v>
      </c>
      <c r="Q270" s="392"/>
      <c r="R270" s="392"/>
      <c r="S270" s="392"/>
      <c r="T270" s="392"/>
      <c r="U270" s="392"/>
      <c r="V270" s="393"/>
      <c r="W270" s="37" t="s">
        <v>68</v>
      </c>
      <c r="X270" s="384">
        <f>IFERROR(SUM(X266:X268),"0")</f>
        <v>17</v>
      </c>
      <c r="Y270" s="384">
        <f>IFERROR(SUM(Y266:Y268),"0")</f>
        <v>21</v>
      </c>
      <c r="Z270" s="37"/>
      <c r="AA270" s="385"/>
      <c r="AB270" s="385"/>
      <c r="AC270" s="385"/>
    </row>
    <row r="271" spans="1:68" ht="14.25" customHeight="1" x14ac:dyDescent="0.25">
      <c r="A271" s="401" t="s">
        <v>71</v>
      </c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395"/>
      <c r="P271" s="395"/>
      <c r="Q271" s="395"/>
      <c r="R271" s="395"/>
      <c r="S271" s="395"/>
      <c r="T271" s="395"/>
      <c r="U271" s="395"/>
      <c r="V271" s="395"/>
      <c r="W271" s="395"/>
      <c r="X271" s="395"/>
      <c r="Y271" s="395"/>
      <c r="Z271" s="395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86">
        <v>4607091387766</v>
      </c>
      <c r="E272" s="387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89"/>
      <c r="R272" s="389"/>
      <c r="S272" s="389"/>
      <c r="T272" s="390"/>
      <c r="U272" s="34"/>
      <c r="V272" s="34"/>
      <c r="W272" s="35" t="s">
        <v>68</v>
      </c>
      <c r="X272" s="382">
        <v>0</v>
      </c>
      <c r="Y272" s="383">
        <f t="shared" ref="Y272:Y278" si="54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0</v>
      </c>
      <c r="BN272" s="64">
        <f t="shared" ref="BN272:BN278" si="56">IFERROR(Y272*I272/H272,"0")</f>
        <v>0</v>
      </c>
      <c r="BO272" s="64">
        <f t="shared" ref="BO272:BO278" si="57">IFERROR(1/J272*(X272/H272),"0")</f>
        <v>0</v>
      </c>
      <c r="BP272" s="64">
        <f t="shared" ref="BP272:BP278" si="58">IFERROR(1/J272*(Y272/H272),"0")</f>
        <v>0</v>
      </c>
    </row>
    <row r="273" spans="1:68" ht="27" customHeight="1" x14ac:dyDescent="0.25">
      <c r="A273" s="54" t="s">
        <v>448</v>
      </c>
      <c r="B273" s="54" t="s">
        <v>449</v>
      </c>
      <c r="C273" s="31">
        <v>4301051116</v>
      </c>
      <c r="D273" s="386">
        <v>4607091387957</v>
      </c>
      <c r="E273" s="387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89"/>
      <c r="R273" s="389"/>
      <c r="S273" s="389"/>
      <c r="T273" s="390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customHeight="1" x14ac:dyDescent="0.25">
      <c r="A274" s="54" t="s">
        <v>450</v>
      </c>
      <c r="B274" s="54" t="s">
        <v>451</v>
      </c>
      <c r="C274" s="31">
        <v>4301051115</v>
      </c>
      <c r="D274" s="386">
        <v>4607091387964</v>
      </c>
      <c r="E274" s="387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6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89"/>
      <c r="R274" s="389"/>
      <c r="S274" s="389"/>
      <c r="T274" s="390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customHeight="1" x14ac:dyDescent="0.25">
      <c r="A275" s="54" t="s">
        <v>452</v>
      </c>
      <c r="B275" s="54" t="s">
        <v>453</v>
      </c>
      <c r="C275" s="31">
        <v>4301051731</v>
      </c>
      <c r="D275" s="386">
        <v>4680115884618</v>
      </c>
      <c r="E275" s="387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customHeight="1" x14ac:dyDescent="0.25">
      <c r="A276" s="54" t="s">
        <v>454</v>
      </c>
      <c r="B276" s="54" t="s">
        <v>455</v>
      </c>
      <c r="C276" s="31">
        <v>4301051705</v>
      </c>
      <c r="D276" s="386">
        <v>4680115884588</v>
      </c>
      <c r="E276" s="387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89"/>
      <c r="R276" s="389"/>
      <c r="S276" s="389"/>
      <c r="T276" s="390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customHeight="1" x14ac:dyDescent="0.25">
      <c r="A277" s="54" t="s">
        <v>456</v>
      </c>
      <c r="B277" s="54" t="s">
        <v>457</v>
      </c>
      <c r="C277" s="31">
        <v>4301051130</v>
      </c>
      <c r="D277" s="386">
        <v>4607091387537</v>
      </c>
      <c r="E277" s="387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customHeight="1" x14ac:dyDescent="0.25">
      <c r="A278" s="54" t="s">
        <v>458</v>
      </c>
      <c r="B278" s="54" t="s">
        <v>459</v>
      </c>
      <c r="C278" s="31">
        <v>4301051132</v>
      </c>
      <c r="D278" s="386">
        <v>4607091387513</v>
      </c>
      <c r="E278" s="387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89"/>
      <c r="R278" s="389"/>
      <c r="S278" s="389"/>
      <c r="T278" s="390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4"/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6"/>
      <c r="P279" s="391" t="s">
        <v>69</v>
      </c>
      <c r="Q279" s="392"/>
      <c r="R279" s="392"/>
      <c r="S279" s="392"/>
      <c r="T279" s="392"/>
      <c r="U279" s="392"/>
      <c r="V279" s="393"/>
      <c r="W279" s="37" t="s">
        <v>70</v>
      </c>
      <c r="X279" s="384">
        <f>IFERROR(X272/H272,"0")+IFERROR(X273/H273,"0")+IFERROR(X274/H274,"0")+IFERROR(X275/H275,"0")+IFERROR(X276/H276,"0")+IFERROR(X277/H277,"0")+IFERROR(X278/H278,"0")</f>
        <v>0</v>
      </c>
      <c r="Y279" s="384">
        <f>IFERROR(Y272/H272,"0")+IFERROR(Y273/H273,"0")+IFERROR(Y274/H274,"0")+IFERROR(Y275/H275,"0")+IFERROR(Y276/H276,"0")+IFERROR(Y277/H277,"0")+IFERROR(Y278/H278,"0")</f>
        <v>0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</v>
      </c>
      <c r="AA279" s="385"/>
      <c r="AB279" s="385"/>
      <c r="AC279" s="385"/>
    </row>
    <row r="280" spans="1:68" x14ac:dyDescent="0.2">
      <c r="A280" s="395"/>
      <c r="B280" s="395"/>
      <c r="C280" s="395"/>
      <c r="D280" s="395"/>
      <c r="E280" s="395"/>
      <c r="F280" s="395"/>
      <c r="G280" s="395"/>
      <c r="H280" s="395"/>
      <c r="I280" s="395"/>
      <c r="J280" s="395"/>
      <c r="K280" s="395"/>
      <c r="L280" s="395"/>
      <c r="M280" s="395"/>
      <c r="N280" s="395"/>
      <c r="O280" s="396"/>
      <c r="P280" s="391" t="s">
        <v>69</v>
      </c>
      <c r="Q280" s="392"/>
      <c r="R280" s="392"/>
      <c r="S280" s="392"/>
      <c r="T280" s="392"/>
      <c r="U280" s="392"/>
      <c r="V280" s="393"/>
      <c r="W280" s="37" t="s">
        <v>68</v>
      </c>
      <c r="X280" s="384">
        <f>IFERROR(SUM(X272:X278),"0")</f>
        <v>0</v>
      </c>
      <c r="Y280" s="384">
        <f>IFERROR(SUM(Y272:Y278),"0")</f>
        <v>0</v>
      </c>
      <c r="Z280" s="37"/>
      <c r="AA280" s="385"/>
      <c r="AB280" s="385"/>
      <c r="AC280" s="385"/>
    </row>
    <row r="281" spans="1:68" ht="14.25" customHeight="1" x14ac:dyDescent="0.25">
      <c r="A281" s="401" t="s">
        <v>237</v>
      </c>
      <c r="B281" s="395"/>
      <c r="C281" s="395"/>
      <c r="D281" s="395"/>
      <c r="E281" s="395"/>
      <c r="F281" s="395"/>
      <c r="G281" s="395"/>
      <c r="H281" s="395"/>
      <c r="I281" s="395"/>
      <c r="J281" s="395"/>
      <c r="K281" s="395"/>
      <c r="L281" s="395"/>
      <c r="M281" s="395"/>
      <c r="N281" s="395"/>
      <c r="O281" s="395"/>
      <c r="P281" s="395"/>
      <c r="Q281" s="395"/>
      <c r="R281" s="395"/>
      <c r="S281" s="395"/>
      <c r="T281" s="395"/>
      <c r="U281" s="395"/>
      <c r="V281" s="395"/>
      <c r="W281" s="395"/>
      <c r="X281" s="395"/>
      <c r="Y281" s="395"/>
      <c r="Z281" s="395"/>
      <c r="AA281" s="378"/>
      <c r="AB281" s="378"/>
      <c r="AC281" s="378"/>
    </row>
    <row r="282" spans="1:68" ht="16.5" customHeight="1" x14ac:dyDescent="0.25">
      <c r="A282" s="54" t="s">
        <v>460</v>
      </c>
      <c r="B282" s="54" t="s">
        <v>461</v>
      </c>
      <c r="C282" s="31">
        <v>4301060379</v>
      </c>
      <c r="D282" s="386">
        <v>4607091380880</v>
      </c>
      <c r="E282" s="387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1" t="s">
        <v>462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463</v>
      </c>
      <c r="B283" s="54" t="s">
        <v>464</v>
      </c>
      <c r="C283" s="31">
        <v>4301060308</v>
      </c>
      <c r="D283" s="386">
        <v>4607091384482</v>
      </c>
      <c r="E283" s="387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89"/>
      <c r="R283" s="389"/>
      <c r="S283" s="389"/>
      <c r="T283" s="390"/>
      <c r="U283" s="34"/>
      <c r="V283" s="34"/>
      <c r="W283" s="35" t="s">
        <v>68</v>
      </c>
      <c r="X283" s="382">
        <v>200</v>
      </c>
      <c r="Y283" s="383">
        <f>IFERROR(IF(X283="",0,CEILING((X283/$H283),1)*$H283),"")</f>
        <v>202.79999999999998</v>
      </c>
      <c r="Z283" s="36">
        <f>IFERROR(IF(Y283=0,"",ROUNDUP(Y283/H283,0)*0.02175),"")</f>
        <v>0.5655</v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214.46153846153848</v>
      </c>
      <c r="BN283" s="64">
        <f>IFERROR(Y283*I283/H283,"0")</f>
        <v>217.464</v>
      </c>
      <c r="BO283" s="64">
        <f>IFERROR(1/J283*(X283/H283),"0")</f>
        <v>0.45787545787545786</v>
      </c>
      <c r="BP283" s="64">
        <f>IFERROR(1/J283*(Y283/H283),"0")</f>
        <v>0.46428571428571425</v>
      </c>
    </row>
    <row r="284" spans="1:68" ht="16.5" customHeight="1" x14ac:dyDescent="0.25">
      <c r="A284" s="54" t="s">
        <v>465</v>
      </c>
      <c r="B284" s="54" t="s">
        <v>466</v>
      </c>
      <c r="C284" s="31">
        <v>4301060325</v>
      </c>
      <c r="D284" s="386">
        <v>4607091380897</v>
      </c>
      <c r="E284" s="387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89"/>
      <c r="R284" s="389"/>
      <c r="S284" s="389"/>
      <c r="T284" s="390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394"/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6"/>
      <c r="P285" s="391" t="s">
        <v>69</v>
      </c>
      <c r="Q285" s="392"/>
      <c r="R285" s="392"/>
      <c r="S285" s="392"/>
      <c r="T285" s="392"/>
      <c r="U285" s="392"/>
      <c r="V285" s="393"/>
      <c r="W285" s="37" t="s">
        <v>70</v>
      </c>
      <c r="X285" s="384">
        <f>IFERROR(X282/H282,"0")+IFERROR(X283/H283,"0")+IFERROR(X284/H284,"0")</f>
        <v>25.641025641025642</v>
      </c>
      <c r="Y285" s="384">
        <f>IFERROR(Y282/H282,"0")+IFERROR(Y283/H283,"0")+IFERROR(Y284/H284,"0")</f>
        <v>26</v>
      </c>
      <c r="Z285" s="384">
        <f>IFERROR(IF(Z282="",0,Z282),"0")+IFERROR(IF(Z283="",0,Z283),"0")+IFERROR(IF(Z284="",0,Z284),"0")</f>
        <v>0.5655</v>
      </c>
      <c r="AA285" s="385"/>
      <c r="AB285" s="385"/>
      <c r="AC285" s="385"/>
    </row>
    <row r="286" spans="1:68" x14ac:dyDescent="0.2">
      <c r="A286" s="395"/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6"/>
      <c r="P286" s="391" t="s">
        <v>69</v>
      </c>
      <c r="Q286" s="392"/>
      <c r="R286" s="392"/>
      <c r="S286" s="392"/>
      <c r="T286" s="392"/>
      <c r="U286" s="392"/>
      <c r="V286" s="393"/>
      <c r="W286" s="37" t="s">
        <v>68</v>
      </c>
      <c r="X286" s="384">
        <f>IFERROR(SUM(X282:X284),"0")</f>
        <v>200</v>
      </c>
      <c r="Y286" s="384">
        <f>IFERROR(SUM(Y282:Y284),"0")</f>
        <v>202.79999999999998</v>
      </c>
      <c r="Z286" s="37"/>
      <c r="AA286" s="385"/>
      <c r="AB286" s="385"/>
      <c r="AC286" s="385"/>
    </row>
    <row r="287" spans="1:68" ht="14.25" customHeight="1" x14ac:dyDescent="0.25">
      <c r="A287" s="401" t="s">
        <v>90</v>
      </c>
      <c r="B287" s="395"/>
      <c r="C287" s="395"/>
      <c r="D287" s="395"/>
      <c r="E287" s="395"/>
      <c r="F287" s="395"/>
      <c r="G287" s="395"/>
      <c r="H287" s="395"/>
      <c r="I287" s="395"/>
      <c r="J287" s="395"/>
      <c r="K287" s="395"/>
      <c r="L287" s="395"/>
      <c r="M287" s="395"/>
      <c r="N287" s="395"/>
      <c r="O287" s="395"/>
      <c r="P287" s="395"/>
      <c r="Q287" s="395"/>
      <c r="R287" s="395"/>
      <c r="S287" s="395"/>
      <c r="T287" s="395"/>
      <c r="U287" s="395"/>
      <c r="V287" s="395"/>
      <c r="W287" s="395"/>
      <c r="X287" s="395"/>
      <c r="Y287" s="395"/>
      <c r="Z287" s="395"/>
      <c r="AA287" s="378"/>
      <c r="AB287" s="378"/>
      <c r="AC287" s="378"/>
    </row>
    <row r="288" spans="1:68" ht="16.5" customHeight="1" x14ac:dyDescent="0.25">
      <c r="A288" s="54" t="s">
        <v>467</v>
      </c>
      <c r="B288" s="54" t="s">
        <v>468</v>
      </c>
      <c r="C288" s="31">
        <v>4301030232</v>
      </c>
      <c r="D288" s="386">
        <v>4607091388374</v>
      </c>
      <c r="E288" s="387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470</v>
      </c>
      <c r="B289" s="54" t="s">
        <v>471</v>
      </c>
      <c r="C289" s="31">
        <v>4301030235</v>
      </c>
      <c r="D289" s="386">
        <v>4607091388381</v>
      </c>
      <c r="E289" s="387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0" t="s">
        <v>472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473</v>
      </c>
      <c r="B290" s="54" t="s">
        <v>474</v>
      </c>
      <c r="C290" s="31">
        <v>4301030233</v>
      </c>
      <c r="D290" s="386">
        <v>4607091388404</v>
      </c>
      <c r="E290" s="387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5</v>
      </c>
      <c r="Y290" s="383">
        <f>IFERROR(IF(X290="",0,CEILING((X290/$H290),1)*$H290),"")</f>
        <v>5.0999999999999996</v>
      </c>
      <c r="Z290" s="36">
        <f>IFERROR(IF(Y290=0,"",ROUNDUP(Y290/H290,0)*0.00753),"")</f>
        <v>1.506E-2</v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5.6862745098039218</v>
      </c>
      <c r="BN290" s="64">
        <f>IFERROR(Y290*I290/H290,"0")</f>
        <v>5.8</v>
      </c>
      <c r="BO290" s="64">
        <f>IFERROR(1/J290*(X290/H290),"0")</f>
        <v>1.256913021618904E-2</v>
      </c>
      <c r="BP290" s="64">
        <f>IFERROR(1/J290*(Y290/H290),"0")</f>
        <v>1.282051282051282E-2</v>
      </c>
    </row>
    <row r="291" spans="1:68" x14ac:dyDescent="0.2">
      <c r="A291" s="394"/>
      <c r="B291" s="395"/>
      <c r="C291" s="395"/>
      <c r="D291" s="395"/>
      <c r="E291" s="395"/>
      <c r="F291" s="395"/>
      <c r="G291" s="395"/>
      <c r="H291" s="395"/>
      <c r="I291" s="395"/>
      <c r="J291" s="395"/>
      <c r="K291" s="395"/>
      <c r="L291" s="395"/>
      <c r="M291" s="395"/>
      <c r="N291" s="395"/>
      <c r="O291" s="396"/>
      <c r="P291" s="391" t="s">
        <v>69</v>
      </c>
      <c r="Q291" s="392"/>
      <c r="R291" s="392"/>
      <c r="S291" s="392"/>
      <c r="T291" s="392"/>
      <c r="U291" s="392"/>
      <c r="V291" s="393"/>
      <c r="W291" s="37" t="s">
        <v>70</v>
      </c>
      <c r="X291" s="384">
        <f>IFERROR(X288/H288,"0")+IFERROR(X289/H289,"0")+IFERROR(X290/H290,"0")</f>
        <v>1.9607843137254903</v>
      </c>
      <c r="Y291" s="384">
        <f>IFERROR(Y288/H288,"0")+IFERROR(Y289/H289,"0")+IFERROR(Y290/H290,"0")</f>
        <v>2</v>
      </c>
      <c r="Z291" s="384">
        <f>IFERROR(IF(Z288="",0,Z288),"0")+IFERROR(IF(Z289="",0,Z289),"0")+IFERROR(IF(Z290="",0,Z290),"0")</f>
        <v>1.506E-2</v>
      </c>
      <c r="AA291" s="385"/>
      <c r="AB291" s="385"/>
      <c r="AC291" s="385"/>
    </row>
    <row r="292" spans="1:68" x14ac:dyDescent="0.2">
      <c r="A292" s="395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396"/>
      <c r="P292" s="391" t="s">
        <v>69</v>
      </c>
      <c r="Q292" s="392"/>
      <c r="R292" s="392"/>
      <c r="S292" s="392"/>
      <c r="T292" s="392"/>
      <c r="U292" s="392"/>
      <c r="V292" s="393"/>
      <c r="W292" s="37" t="s">
        <v>68</v>
      </c>
      <c r="X292" s="384">
        <f>IFERROR(SUM(X288:X290),"0")</f>
        <v>5</v>
      </c>
      <c r="Y292" s="384">
        <f>IFERROR(SUM(Y288:Y290),"0")</f>
        <v>5.0999999999999996</v>
      </c>
      <c r="Z292" s="37"/>
      <c r="AA292" s="385"/>
      <c r="AB292" s="385"/>
      <c r="AC292" s="385"/>
    </row>
    <row r="293" spans="1:68" ht="14.25" customHeight="1" x14ac:dyDescent="0.25">
      <c r="A293" s="401" t="s">
        <v>475</v>
      </c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395"/>
      <c r="P293" s="395"/>
      <c r="Q293" s="395"/>
      <c r="R293" s="395"/>
      <c r="S293" s="395"/>
      <c r="T293" s="395"/>
      <c r="U293" s="395"/>
      <c r="V293" s="395"/>
      <c r="W293" s="395"/>
      <c r="X293" s="395"/>
      <c r="Y293" s="395"/>
      <c r="Z293" s="395"/>
      <c r="AA293" s="378"/>
      <c r="AB293" s="378"/>
      <c r="AC293" s="378"/>
    </row>
    <row r="294" spans="1:68" ht="16.5" customHeight="1" x14ac:dyDescent="0.25">
      <c r="A294" s="54" t="s">
        <v>476</v>
      </c>
      <c r="B294" s="54" t="s">
        <v>477</v>
      </c>
      <c r="C294" s="31">
        <v>4301180007</v>
      </c>
      <c r="D294" s="386">
        <v>4680115881808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89"/>
      <c r="R294" s="389"/>
      <c r="S294" s="389"/>
      <c r="T294" s="390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customHeight="1" x14ac:dyDescent="0.25">
      <c r="A295" s="54" t="s">
        <v>480</v>
      </c>
      <c r="B295" s="54" t="s">
        <v>481</v>
      </c>
      <c r="C295" s="31">
        <v>4301180006</v>
      </c>
      <c r="D295" s="386">
        <v>4680115881822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89"/>
      <c r="R295" s="389"/>
      <c r="S295" s="389"/>
      <c r="T295" s="390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482</v>
      </c>
      <c r="B296" s="54" t="s">
        <v>483</v>
      </c>
      <c r="C296" s="31">
        <v>4301180001</v>
      </c>
      <c r="D296" s="386">
        <v>4680115880016</v>
      </c>
      <c r="E296" s="387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4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396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396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customHeight="1" x14ac:dyDescent="0.25">
      <c r="A299" s="398" t="s">
        <v>484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7"/>
      <c r="AB299" s="377"/>
      <c r="AC299" s="377"/>
    </row>
    <row r="300" spans="1:68" ht="14.25" customHeight="1" x14ac:dyDescent="0.25">
      <c r="A300" s="401" t="s">
        <v>63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8"/>
      <c r="AB300" s="378"/>
      <c r="AC300" s="378"/>
    </row>
    <row r="301" spans="1:68" ht="27" customHeight="1" x14ac:dyDescent="0.25">
      <c r="A301" s="54" t="s">
        <v>485</v>
      </c>
      <c r="B301" s="54" t="s">
        <v>486</v>
      </c>
      <c r="C301" s="31">
        <v>4301031154</v>
      </c>
      <c r="D301" s="386">
        <v>4607091387292</v>
      </c>
      <c r="E301" s="387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4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396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396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customHeight="1" x14ac:dyDescent="0.25">
      <c r="A304" s="398" t="s">
        <v>487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7"/>
      <c r="AB304" s="377"/>
      <c r="AC304" s="377"/>
    </row>
    <row r="305" spans="1:68" ht="14.25" customHeight="1" x14ac:dyDescent="0.25">
      <c r="A305" s="401" t="s">
        <v>63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95"/>
      <c r="AA305" s="378"/>
      <c r="AB305" s="378"/>
      <c r="AC305" s="378"/>
    </row>
    <row r="306" spans="1:68" ht="27" customHeight="1" x14ac:dyDescent="0.25">
      <c r="A306" s="54" t="s">
        <v>488</v>
      </c>
      <c r="B306" s="54" t="s">
        <v>489</v>
      </c>
      <c r="C306" s="31">
        <v>4301031066</v>
      </c>
      <c r="D306" s="386">
        <v>4607091383836</v>
      </c>
      <c r="E306" s="387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13</v>
      </c>
      <c r="Y306" s="383">
        <f>IFERROR(IF(X306="",0,CEILING((X306/$H306),1)*$H306),"")</f>
        <v>14.4</v>
      </c>
      <c r="Z306" s="36">
        <f>IFERROR(IF(Y306=0,"",ROUNDUP(Y306/H306,0)*0.00753),"")</f>
        <v>6.0240000000000002E-2</v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14.791111111111112</v>
      </c>
      <c r="BN306" s="64">
        <f>IFERROR(Y306*I306/H306,"0")</f>
        <v>16.384</v>
      </c>
      <c r="BO306" s="64">
        <f>IFERROR(1/J306*(X306/H306),"0")</f>
        <v>4.6296296296296294E-2</v>
      </c>
      <c r="BP306" s="64">
        <f>IFERROR(1/J306*(Y306/H306),"0")</f>
        <v>5.128205128205128E-2</v>
      </c>
    </row>
    <row r="307" spans="1:68" x14ac:dyDescent="0.2">
      <c r="A307" s="394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396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IFERROR(X306/H306,"0")</f>
        <v>7.2222222222222223</v>
      </c>
      <c r="Y307" s="384">
        <f>IFERROR(Y306/H306,"0")</f>
        <v>8</v>
      </c>
      <c r="Z307" s="384">
        <f>IFERROR(IF(Z306="",0,Z306),"0")</f>
        <v>6.0240000000000002E-2</v>
      </c>
      <c r="AA307" s="385"/>
      <c r="AB307" s="385"/>
      <c r="AC307" s="385"/>
    </row>
    <row r="308" spans="1:68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396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IFERROR(SUM(X306:X306),"0")</f>
        <v>13</v>
      </c>
      <c r="Y308" s="384">
        <f>IFERROR(SUM(Y306:Y306),"0")</f>
        <v>14.4</v>
      </c>
      <c r="Z308" s="37"/>
      <c r="AA308" s="385"/>
      <c r="AB308" s="385"/>
      <c r="AC308" s="385"/>
    </row>
    <row r="309" spans="1:68" ht="14.25" customHeight="1" x14ac:dyDescent="0.25">
      <c r="A309" s="401" t="s">
        <v>71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8"/>
      <c r="AB309" s="378"/>
      <c r="AC309" s="378"/>
    </row>
    <row r="310" spans="1:68" ht="27" customHeight="1" x14ac:dyDescent="0.25">
      <c r="A310" s="54" t="s">
        <v>490</v>
      </c>
      <c r="B310" s="54" t="s">
        <v>491</v>
      </c>
      <c r="C310" s="31">
        <v>4301051142</v>
      </c>
      <c r="D310" s="386">
        <v>4607091387919</v>
      </c>
      <c r="E310" s="387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89"/>
      <c r="R310" s="389"/>
      <c r="S310" s="389"/>
      <c r="T310" s="390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492</v>
      </c>
      <c r="B311" s="54" t="s">
        <v>493</v>
      </c>
      <c r="C311" s="31">
        <v>4301051461</v>
      </c>
      <c r="D311" s="386">
        <v>4680115883604</v>
      </c>
      <c r="E311" s="387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86">
        <v>4680115883567</v>
      </c>
      <c r="E312" s="387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5"/>
      <c r="O313" s="396"/>
      <c r="P313" s="391" t="s">
        <v>69</v>
      </c>
      <c r="Q313" s="392"/>
      <c r="R313" s="392"/>
      <c r="S313" s="392"/>
      <c r="T313" s="392"/>
      <c r="U313" s="392"/>
      <c r="V313" s="393"/>
      <c r="W313" s="37" t="s">
        <v>70</v>
      </c>
      <c r="X313" s="384">
        <f>IFERROR(X310/H310,"0")+IFERROR(X311/H311,"0")+IFERROR(X312/H312,"0")</f>
        <v>0</v>
      </c>
      <c r="Y313" s="384">
        <f>IFERROR(Y310/H310,"0")+IFERROR(Y311/H311,"0")+IFERROR(Y312/H312,"0")</f>
        <v>0</v>
      </c>
      <c r="Z313" s="384">
        <f>IFERROR(IF(Z310="",0,Z310),"0")+IFERROR(IF(Z311="",0,Z311),"0")+IFERROR(IF(Z312="",0,Z312),"0")</f>
        <v>0</v>
      </c>
      <c r="AA313" s="385"/>
      <c r="AB313" s="385"/>
      <c r="AC313" s="385"/>
    </row>
    <row r="314" spans="1:68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5"/>
      <c r="O314" s="396"/>
      <c r="P314" s="391" t="s">
        <v>69</v>
      </c>
      <c r="Q314" s="392"/>
      <c r="R314" s="392"/>
      <c r="S314" s="392"/>
      <c r="T314" s="392"/>
      <c r="U314" s="392"/>
      <c r="V314" s="393"/>
      <c r="W314" s="37" t="s">
        <v>68</v>
      </c>
      <c r="X314" s="384">
        <f>IFERROR(SUM(X310:X312),"0")</f>
        <v>0</v>
      </c>
      <c r="Y314" s="384">
        <f>IFERROR(SUM(Y310:Y312),"0")</f>
        <v>0</v>
      </c>
      <c r="Z314" s="37"/>
      <c r="AA314" s="385"/>
      <c r="AB314" s="385"/>
      <c r="AC314" s="385"/>
    </row>
    <row r="315" spans="1:68" ht="14.25" customHeight="1" x14ac:dyDescent="0.25">
      <c r="A315" s="401" t="s">
        <v>90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395"/>
      <c r="Z315" s="395"/>
      <c r="AA315" s="378"/>
      <c r="AB315" s="378"/>
      <c r="AC315" s="378"/>
    </row>
    <row r="316" spans="1:68" ht="27" customHeight="1" x14ac:dyDescent="0.25">
      <c r="A316" s="54" t="s">
        <v>496</v>
      </c>
      <c r="B316" s="54" t="s">
        <v>497</v>
      </c>
      <c r="C316" s="31">
        <v>4301032015</v>
      </c>
      <c r="D316" s="386">
        <v>4607091383102</v>
      </c>
      <c r="E316" s="387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394"/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6"/>
      <c r="P317" s="391" t="s">
        <v>69</v>
      </c>
      <c r="Q317" s="392"/>
      <c r="R317" s="392"/>
      <c r="S317" s="392"/>
      <c r="T317" s="392"/>
      <c r="U317" s="392"/>
      <c r="V317" s="393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x14ac:dyDescent="0.2">
      <c r="A318" s="395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396"/>
      <c r="P318" s="391" t="s">
        <v>69</v>
      </c>
      <c r="Q318" s="392"/>
      <c r="R318" s="392"/>
      <c r="S318" s="392"/>
      <c r="T318" s="392"/>
      <c r="U318" s="392"/>
      <c r="V318" s="393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customHeight="1" x14ac:dyDescent="0.2">
      <c r="A319" s="465" t="s">
        <v>498</v>
      </c>
      <c r="B319" s="466"/>
      <c r="C319" s="466"/>
      <c r="D319" s="466"/>
      <c r="E319" s="466"/>
      <c r="F319" s="466"/>
      <c r="G319" s="466"/>
      <c r="H319" s="466"/>
      <c r="I319" s="466"/>
      <c r="J319" s="466"/>
      <c r="K319" s="466"/>
      <c r="L319" s="466"/>
      <c r="M319" s="466"/>
      <c r="N319" s="466"/>
      <c r="O319" s="466"/>
      <c r="P319" s="466"/>
      <c r="Q319" s="466"/>
      <c r="R319" s="466"/>
      <c r="S319" s="466"/>
      <c r="T319" s="466"/>
      <c r="U319" s="466"/>
      <c r="V319" s="466"/>
      <c r="W319" s="466"/>
      <c r="X319" s="466"/>
      <c r="Y319" s="466"/>
      <c r="Z319" s="466"/>
      <c r="AA319" s="48"/>
      <c r="AB319" s="48"/>
      <c r="AC319" s="48"/>
    </row>
    <row r="320" spans="1:68" ht="16.5" customHeight="1" x14ac:dyDescent="0.25">
      <c r="A320" s="398" t="s">
        <v>499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7"/>
      <c r="AB320" s="377"/>
      <c r="AC320" s="377"/>
    </row>
    <row r="321" spans="1:68" ht="14.25" customHeight="1" x14ac:dyDescent="0.25">
      <c r="A321" s="401" t="s">
        <v>112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395"/>
      <c r="Z321" s="395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86">
        <v>4680115884885</v>
      </c>
      <c r="E322" s="387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5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 t="shared" ref="Y322:Y333" si="59">IFERROR(IF(X322="",0,CEILING((X322/$H322),1)*$H322),"")</f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0</v>
      </c>
      <c r="BN322" s="64">
        <f t="shared" ref="BN322:BN333" si="61">IFERROR(Y322*I322/H322,"0")</f>
        <v>0</v>
      </c>
      <c r="BO322" s="64">
        <f t="shared" ref="BO322:BO333" si="62">IFERROR(1/J322*(X322/H322),"0")</f>
        <v>0</v>
      </c>
      <c r="BP322" s="64">
        <f t="shared" ref="BP322:BP333" si="63">IFERROR(1/J322*(Y322/H322),"0")</f>
        <v>0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86">
        <v>4680115884892</v>
      </c>
      <c r="E323" s="387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 t="shared" si="59"/>
        <v>0</v>
      </c>
      <c r="Z323" s="36" t="str">
        <f>IFERROR(IF(Y323=0,"",ROUNDUP(Y323/H323,0)*0.02175),"")</f>
        <v/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0</v>
      </c>
      <c r="BN323" s="64">
        <f t="shared" si="61"/>
        <v>0</v>
      </c>
      <c r="BO323" s="64">
        <f t="shared" si="62"/>
        <v>0</v>
      </c>
      <c r="BP323" s="64">
        <f t="shared" si="63"/>
        <v>0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86">
        <v>4680115884830</v>
      </c>
      <c r="E324" s="387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72</v>
      </c>
      <c r="Y324" s="383">
        <f t="shared" si="59"/>
        <v>75</v>
      </c>
      <c r="Z324" s="36">
        <f>IFERROR(IF(Y324=0,"",ROUNDUP(Y324/H324,0)*0.02175),"")</f>
        <v>0.10874999999999999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74.304000000000002</v>
      </c>
      <c r="BN324" s="64">
        <f t="shared" si="61"/>
        <v>77.400000000000006</v>
      </c>
      <c r="BO324" s="64">
        <f t="shared" si="62"/>
        <v>9.9999999999999992E-2</v>
      </c>
      <c r="BP324" s="64">
        <f t="shared" si="63"/>
        <v>0.10416666666666666</v>
      </c>
    </row>
    <row r="325" spans="1:68" ht="27" customHeight="1" x14ac:dyDescent="0.25">
      <c r="A325" s="54" t="s">
        <v>504</v>
      </c>
      <c r="B325" s="54" t="s">
        <v>506</v>
      </c>
      <c r="C325" s="31">
        <v>4301011943</v>
      </c>
      <c r="D325" s="386">
        <v>4680115884830</v>
      </c>
      <c r="E325" s="387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89"/>
      <c r="R325" s="389"/>
      <c r="S325" s="389"/>
      <c r="T325" s="390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86">
        <v>4680115884847</v>
      </c>
      <c r="E326" s="387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89"/>
      <c r="R326" s="389"/>
      <c r="S326" s="389"/>
      <c r="T326" s="390"/>
      <c r="U326" s="34"/>
      <c r="V326" s="34"/>
      <c r="W326" s="35" t="s">
        <v>68</v>
      </c>
      <c r="X326" s="382">
        <v>0</v>
      </c>
      <c r="Y326" s="383">
        <f t="shared" si="59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0</v>
      </c>
      <c r="BN326" s="64">
        <f t="shared" si="61"/>
        <v>0</v>
      </c>
      <c r="BO326" s="64">
        <f t="shared" si="62"/>
        <v>0</v>
      </c>
      <c r="BP326" s="64">
        <f t="shared" si="63"/>
        <v>0</v>
      </c>
    </row>
    <row r="327" spans="1:68" ht="27" customHeight="1" x14ac:dyDescent="0.25">
      <c r="A327" s="54" t="s">
        <v>507</v>
      </c>
      <c r="B327" s="54" t="s">
        <v>509</v>
      </c>
      <c r="C327" s="31">
        <v>4301011946</v>
      </c>
      <c r="D327" s="386">
        <v>4680115884847</v>
      </c>
      <c r="E327" s="387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89"/>
      <c r="R327" s="389"/>
      <c r="S327" s="389"/>
      <c r="T327" s="390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86">
        <v>4680115884854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350</v>
      </c>
      <c r="Y328" s="383">
        <f t="shared" si="59"/>
        <v>360</v>
      </c>
      <c r="Z328" s="36">
        <f>IFERROR(IF(Y328=0,"",ROUNDUP(Y328/H328,0)*0.02175),"")</f>
        <v>0.52200000000000002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361.2</v>
      </c>
      <c r="BN328" s="64">
        <f t="shared" si="61"/>
        <v>371.52000000000004</v>
      </c>
      <c r="BO328" s="64">
        <f t="shared" si="62"/>
        <v>0.48611111111111105</v>
      </c>
      <c r="BP328" s="64">
        <f t="shared" si="63"/>
        <v>0.5</v>
      </c>
    </row>
    <row r="329" spans="1:68" ht="27" customHeight="1" x14ac:dyDescent="0.25">
      <c r="A329" s="54" t="s">
        <v>510</v>
      </c>
      <c r="B329" s="54" t="s">
        <v>512</v>
      </c>
      <c r="C329" s="31">
        <v>4301011947</v>
      </c>
      <c r="D329" s="386">
        <v>4680115884854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86">
        <v>4680115884908</v>
      </c>
      <c r="E330" s="387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1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9"/>
        <v>0</v>
      </c>
      <c r="Z330" s="36" t="str">
        <f>IFERROR(IF(Y330=0,"",ROUNDUP(Y330/H330,0)*0.00937),"")</f>
        <v/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0</v>
      </c>
      <c r="BN330" s="64">
        <f t="shared" si="61"/>
        <v>0</v>
      </c>
      <c r="BO330" s="64">
        <f t="shared" si="62"/>
        <v>0</v>
      </c>
      <c r="BP330" s="64">
        <f t="shared" si="63"/>
        <v>0</v>
      </c>
    </row>
    <row r="331" spans="1:68" ht="27" customHeight="1" x14ac:dyDescent="0.25">
      <c r="A331" s="54" t="s">
        <v>515</v>
      </c>
      <c r="B331" s="54" t="s">
        <v>516</v>
      </c>
      <c r="C331" s="31">
        <v>4301011868</v>
      </c>
      <c r="D331" s="386">
        <v>4680115884861</v>
      </c>
      <c r="E331" s="387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4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customHeight="1" x14ac:dyDescent="0.25">
      <c r="A332" s="54" t="s">
        <v>517</v>
      </c>
      <c r="B332" s="54" t="s">
        <v>518</v>
      </c>
      <c r="C332" s="31">
        <v>4301011952</v>
      </c>
      <c r="D332" s="386">
        <v>4680115884922</v>
      </c>
      <c r="E332" s="387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customHeight="1" x14ac:dyDescent="0.25">
      <c r="A333" s="54" t="s">
        <v>519</v>
      </c>
      <c r="B333" s="54" t="s">
        <v>520</v>
      </c>
      <c r="C333" s="31">
        <v>4301011433</v>
      </c>
      <c r="D333" s="386">
        <v>4680115882638</v>
      </c>
      <c r="E333" s="387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4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396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28.133333333333333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29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0.63075000000000003</v>
      </c>
      <c r="AA334" s="385"/>
      <c r="AB334" s="385"/>
      <c r="AC334" s="385"/>
    </row>
    <row r="335" spans="1:68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396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IFERROR(SUM(X322:X333),"0")</f>
        <v>422</v>
      </c>
      <c r="Y335" s="384">
        <f>IFERROR(SUM(Y322:Y333),"0")</f>
        <v>435</v>
      </c>
      <c r="Z335" s="37"/>
      <c r="AA335" s="385"/>
      <c r="AB335" s="385"/>
      <c r="AC335" s="385"/>
    </row>
    <row r="336" spans="1:68" ht="14.25" customHeight="1" x14ac:dyDescent="0.25">
      <c r="A336" s="401" t="s">
        <v>104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86">
        <v>4607091383980</v>
      </c>
      <c r="E337" s="387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450</v>
      </c>
      <c r="Y337" s="383">
        <f>IFERROR(IF(X337="",0,CEILING((X337/$H337),1)*$H337),"")</f>
        <v>450</v>
      </c>
      <c r="Z337" s="36">
        <f>IFERROR(IF(Y337=0,"",ROUNDUP(Y337/H337,0)*0.02175),"")</f>
        <v>0.65249999999999997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464.4</v>
      </c>
      <c r="BN337" s="64">
        <f>IFERROR(Y337*I337/H337,"0")</f>
        <v>464.4</v>
      </c>
      <c r="BO337" s="64">
        <f>IFERROR(1/J337*(X337/H337),"0")</f>
        <v>0.625</v>
      </c>
      <c r="BP337" s="64">
        <f>IFERROR(1/J337*(Y337/H337),"0")</f>
        <v>0.625</v>
      </c>
    </row>
    <row r="338" spans="1:68" ht="27" customHeight="1" x14ac:dyDescent="0.25">
      <c r="A338" s="54" t="s">
        <v>523</v>
      </c>
      <c r="B338" s="54" t="s">
        <v>524</v>
      </c>
      <c r="C338" s="31">
        <v>4301020179</v>
      </c>
      <c r="D338" s="386">
        <v>4607091384178</v>
      </c>
      <c r="E338" s="387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4"/>
      <c r="B339" s="395"/>
      <c r="C339" s="395"/>
      <c r="D339" s="395"/>
      <c r="E339" s="395"/>
      <c r="F339" s="395"/>
      <c r="G339" s="395"/>
      <c r="H339" s="395"/>
      <c r="I339" s="395"/>
      <c r="J339" s="395"/>
      <c r="K339" s="395"/>
      <c r="L339" s="395"/>
      <c r="M339" s="395"/>
      <c r="N339" s="395"/>
      <c r="O339" s="396"/>
      <c r="P339" s="391" t="s">
        <v>69</v>
      </c>
      <c r="Q339" s="392"/>
      <c r="R339" s="392"/>
      <c r="S339" s="392"/>
      <c r="T339" s="392"/>
      <c r="U339" s="392"/>
      <c r="V339" s="393"/>
      <c r="W339" s="37" t="s">
        <v>70</v>
      </c>
      <c r="X339" s="384">
        <f>IFERROR(X337/H337,"0")+IFERROR(X338/H338,"0")</f>
        <v>30</v>
      </c>
      <c r="Y339" s="384">
        <f>IFERROR(Y337/H337,"0")+IFERROR(Y338/H338,"0")</f>
        <v>30</v>
      </c>
      <c r="Z339" s="384">
        <f>IFERROR(IF(Z337="",0,Z337),"0")+IFERROR(IF(Z338="",0,Z338),"0")</f>
        <v>0.65249999999999997</v>
      </c>
      <c r="AA339" s="385"/>
      <c r="AB339" s="385"/>
      <c r="AC339" s="385"/>
    </row>
    <row r="340" spans="1:68" x14ac:dyDescent="0.2">
      <c r="A340" s="395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396"/>
      <c r="P340" s="391" t="s">
        <v>69</v>
      </c>
      <c r="Q340" s="392"/>
      <c r="R340" s="392"/>
      <c r="S340" s="392"/>
      <c r="T340" s="392"/>
      <c r="U340" s="392"/>
      <c r="V340" s="393"/>
      <c r="W340" s="37" t="s">
        <v>68</v>
      </c>
      <c r="X340" s="384">
        <f>IFERROR(SUM(X337:X338),"0")</f>
        <v>450</v>
      </c>
      <c r="Y340" s="384">
        <f>IFERROR(SUM(Y337:Y338),"0")</f>
        <v>450</v>
      </c>
      <c r="Z340" s="37"/>
      <c r="AA340" s="385"/>
      <c r="AB340" s="385"/>
      <c r="AC340" s="385"/>
    </row>
    <row r="341" spans="1:68" ht="14.25" customHeight="1" x14ac:dyDescent="0.25">
      <c r="A341" s="401" t="s">
        <v>71</v>
      </c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395"/>
      <c r="P341" s="395"/>
      <c r="Q341" s="395"/>
      <c r="R341" s="395"/>
      <c r="S341" s="395"/>
      <c r="T341" s="395"/>
      <c r="U341" s="395"/>
      <c r="V341" s="395"/>
      <c r="W341" s="395"/>
      <c r="X341" s="395"/>
      <c r="Y341" s="395"/>
      <c r="Z341" s="395"/>
      <c r="AA341" s="378"/>
      <c r="AB341" s="378"/>
      <c r="AC341" s="378"/>
    </row>
    <row r="342" spans="1:68" ht="27" customHeight="1" x14ac:dyDescent="0.25">
      <c r="A342" s="54" t="s">
        <v>525</v>
      </c>
      <c r="B342" s="54" t="s">
        <v>526</v>
      </c>
      <c r="C342" s="31">
        <v>4301051560</v>
      </c>
      <c r="D342" s="386">
        <v>4607091383928</v>
      </c>
      <c r="E342" s="387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89"/>
      <c r="R342" s="389"/>
      <c r="S342" s="389"/>
      <c r="T342" s="390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525</v>
      </c>
      <c r="B343" s="54" t="s">
        <v>527</v>
      </c>
      <c r="C343" s="31">
        <v>4301051639</v>
      </c>
      <c r="D343" s="386">
        <v>4607091383928</v>
      </c>
      <c r="E343" s="387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4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528</v>
      </c>
      <c r="B344" s="54" t="s">
        <v>529</v>
      </c>
      <c r="C344" s="31">
        <v>4301051636</v>
      </c>
      <c r="D344" s="386">
        <v>4607091384260</v>
      </c>
      <c r="E344" s="387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394"/>
      <c r="B345" s="395"/>
      <c r="C345" s="395"/>
      <c r="D345" s="395"/>
      <c r="E345" s="395"/>
      <c r="F345" s="395"/>
      <c r="G345" s="395"/>
      <c r="H345" s="395"/>
      <c r="I345" s="395"/>
      <c r="J345" s="395"/>
      <c r="K345" s="395"/>
      <c r="L345" s="395"/>
      <c r="M345" s="395"/>
      <c r="N345" s="395"/>
      <c r="O345" s="396"/>
      <c r="P345" s="391" t="s">
        <v>69</v>
      </c>
      <c r="Q345" s="392"/>
      <c r="R345" s="392"/>
      <c r="S345" s="392"/>
      <c r="T345" s="392"/>
      <c r="U345" s="392"/>
      <c r="V345" s="393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x14ac:dyDescent="0.2">
      <c r="A346" s="395"/>
      <c r="B346" s="395"/>
      <c r="C346" s="395"/>
      <c r="D346" s="395"/>
      <c r="E346" s="395"/>
      <c r="F346" s="395"/>
      <c r="G346" s="395"/>
      <c r="H346" s="395"/>
      <c r="I346" s="395"/>
      <c r="J346" s="395"/>
      <c r="K346" s="395"/>
      <c r="L346" s="395"/>
      <c r="M346" s="395"/>
      <c r="N346" s="395"/>
      <c r="O346" s="396"/>
      <c r="P346" s="391" t="s">
        <v>69</v>
      </c>
      <c r="Q346" s="392"/>
      <c r="R346" s="392"/>
      <c r="S346" s="392"/>
      <c r="T346" s="392"/>
      <c r="U346" s="392"/>
      <c r="V346" s="393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customHeight="1" x14ac:dyDescent="0.25">
      <c r="A347" s="401" t="s">
        <v>237</v>
      </c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395"/>
      <c r="P347" s="395"/>
      <c r="Q347" s="395"/>
      <c r="R347" s="395"/>
      <c r="S347" s="395"/>
      <c r="T347" s="395"/>
      <c r="U347" s="395"/>
      <c r="V347" s="395"/>
      <c r="W347" s="395"/>
      <c r="X347" s="395"/>
      <c r="Y347" s="395"/>
      <c r="Z347" s="395"/>
      <c r="AA347" s="378"/>
      <c r="AB347" s="378"/>
      <c r="AC347" s="378"/>
    </row>
    <row r="348" spans="1:68" ht="16.5" customHeight="1" x14ac:dyDescent="0.25">
      <c r="A348" s="54" t="s">
        <v>530</v>
      </c>
      <c r="B348" s="54" t="s">
        <v>531</v>
      </c>
      <c r="C348" s="31">
        <v>4301060314</v>
      </c>
      <c r="D348" s="386">
        <v>4607091384673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89"/>
      <c r="R348" s="389"/>
      <c r="S348" s="389"/>
      <c r="T348" s="390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530</v>
      </c>
      <c r="B349" s="54" t="s">
        <v>532</v>
      </c>
      <c r="C349" s="31">
        <v>4301060345</v>
      </c>
      <c r="D349" s="386">
        <v>4607091384673</v>
      </c>
      <c r="E349" s="387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89"/>
      <c r="R349" s="389"/>
      <c r="S349" s="389"/>
      <c r="T349" s="390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4"/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6"/>
      <c r="P350" s="391" t="s">
        <v>69</v>
      </c>
      <c r="Q350" s="392"/>
      <c r="R350" s="392"/>
      <c r="S350" s="392"/>
      <c r="T350" s="392"/>
      <c r="U350" s="392"/>
      <c r="V350" s="393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x14ac:dyDescent="0.2">
      <c r="A351" s="395"/>
      <c r="B351" s="395"/>
      <c r="C351" s="395"/>
      <c r="D351" s="395"/>
      <c r="E351" s="395"/>
      <c r="F351" s="395"/>
      <c r="G351" s="395"/>
      <c r="H351" s="395"/>
      <c r="I351" s="395"/>
      <c r="J351" s="395"/>
      <c r="K351" s="395"/>
      <c r="L351" s="395"/>
      <c r="M351" s="395"/>
      <c r="N351" s="395"/>
      <c r="O351" s="396"/>
      <c r="P351" s="391" t="s">
        <v>69</v>
      </c>
      <c r="Q351" s="392"/>
      <c r="R351" s="392"/>
      <c r="S351" s="392"/>
      <c r="T351" s="392"/>
      <c r="U351" s="392"/>
      <c r="V351" s="393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customHeight="1" x14ac:dyDescent="0.25">
      <c r="A352" s="398" t="s">
        <v>533</v>
      </c>
      <c r="B352" s="395"/>
      <c r="C352" s="395"/>
      <c r="D352" s="395"/>
      <c r="E352" s="395"/>
      <c r="F352" s="395"/>
      <c r="G352" s="395"/>
      <c r="H352" s="395"/>
      <c r="I352" s="395"/>
      <c r="J352" s="395"/>
      <c r="K352" s="395"/>
      <c r="L352" s="395"/>
      <c r="M352" s="395"/>
      <c r="N352" s="395"/>
      <c r="O352" s="395"/>
      <c r="P352" s="395"/>
      <c r="Q352" s="395"/>
      <c r="R352" s="395"/>
      <c r="S352" s="395"/>
      <c r="T352" s="395"/>
      <c r="U352" s="395"/>
      <c r="V352" s="395"/>
      <c r="W352" s="395"/>
      <c r="X352" s="395"/>
      <c r="Y352" s="395"/>
      <c r="Z352" s="395"/>
      <c r="AA352" s="377"/>
      <c r="AB352" s="377"/>
      <c r="AC352" s="377"/>
    </row>
    <row r="353" spans="1:68" ht="14.25" customHeight="1" x14ac:dyDescent="0.25">
      <c r="A353" s="401" t="s">
        <v>112</v>
      </c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395"/>
      <c r="P353" s="395"/>
      <c r="Q353" s="395"/>
      <c r="R353" s="395"/>
      <c r="S353" s="395"/>
      <c r="T353" s="395"/>
      <c r="U353" s="395"/>
      <c r="V353" s="395"/>
      <c r="W353" s="395"/>
      <c r="X353" s="395"/>
      <c r="Y353" s="395"/>
      <c r="Z353" s="395"/>
      <c r="AA353" s="378"/>
      <c r="AB353" s="378"/>
      <c r="AC353" s="378"/>
    </row>
    <row r="354" spans="1:68" ht="27" customHeight="1" x14ac:dyDescent="0.25">
      <c r="A354" s="54" t="s">
        <v>534</v>
      </c>
      <c r="B354" s="54" t="s">
        <v>535</v>
      </c>
      <c r="C354" s="31">
        <v>4301011873</v>
      </c>
      <c r="D354" s="386">
        <v>4680115881907</v>
      </c>
      <c r="E354" s="387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89"/>
      <c r="R354" s="389"/>
      <c r="S354" s="389"/>
      <c r="T354" s="390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6"/>
      <c r="P355" s="391" t="s">
        <v>69</v>
      </c>
      <c r="Q355" s="392"/>
      <c r="R355" s="392"/>
      <c r="S355" s="392"/>
      <c r="T355" s="392"/>
      <c r="U355" s="392"/>
      <c r="V355" s="393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6"/>
      <c r="P356" s="391" t="s">
        <v>69</v>
      </c>
      <c r="Q356" s="392"/>
      <c r="R356" s="392"/>
      <c r="S356" s="392"/>
      <c r="T356" s="392"/>
      <c r="U356" s="392"/>
      <c r="V356" s="393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customHeight="1" x14ac:dyDescent="0.25">
      <c r="A357" s="401" t="s">
        <v>63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95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86">
        <v>4607091384802</v>
      </c>
      <c r="E358" s="387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89"/>
      <c r="R358" s="389"/>
      <c r="S358" s="389"/>
      <c r="T358" s="390"/>
      <c r="U358" s="34"/>
      <c r="V358" s="34"/>
      <c r="W358" s="35" t="s">
        <v>68</v>
      </c>
      <c r="X358" s="382">
        <v>0</v>
      </c>
      <c r="Y358" s="383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537</v>
      </c>
      <c r="B359" s="54" t="s">
        <v>539</v>
      </c>
      <c r="C359" s="31">
        <v>4301031303</v>
      </c>
      <c r="D359" s="386">
        <v>4607091384802</v>
      </c>
      <c r="E359" s="387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89"/>
      <c r="R359" s="389"/>
      <c r="S359" s="389"/>
      <c r="T359" s="390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540</v>
      </c>
      <c r="B360" s="54" t="s">
        <v>541</v>
      </c>
      <c r="C360" s="31">
        <v>4301031304</v>
      </c>
      <c r="D360" s="386">
        <v>4607091384826</v>
      </c>
      <c r="E360" s="387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89"/>
      <c r="R360" s="389"/>
      <c r="S360" s="389"/>
      <c r="T360" s="390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5"/>
      <c r="O361" s="396"/>
      <c r="P361" s="391" t="s">
        <v>69</v>
      </c>
      <c r="Q361" s="392"/>
      <c r="R361" s="392"/>
      <c r="S361" s="392"/>
      <c r="T361" s="392"/>
      <c r="U361" s="392"/>
      <c r="V361" s="393"/>
      <c r="W361" s="37" t="s">
        <v>70</v>
      </c>
      <c r="X361" s="384">
        <f>IFERROR(X358/H358,"0")+IFERROR(X359/H359,"0")+IFERROR(X360/H360,"0")</f>
        <v>0</v>
      </c>
      <c r="Y361" s="384">
        <f>IFERROR(Y358/H358,"0")+IFERROR(Y359/H359,"0")+IFERROR(Y360/H360,"0")</f>
        <v>0</v>
      </c>
      <c r="Z361" s="384">
        <f>IFERROR(IF(Z358="",0,Z358),"0")+IFERROR(IF(Z359="",0,Z359),"0")+IFERROR(IF(Z360="",0,Z360),"0")</f>
        <v>0</v>
      </c>
      <c r="AA361" s="385"/>
      <c r="AB361" s="385"/>
      <c r="AC361" s="385"/>
    </row>
    <row r="362" spans="1:68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5"/>
      <c r="O362" s="396"/>
      <c r="P362" s="391" t="s">
        <v>69</v>
      </c>
      <c r="Q362" s="392"/>
      <c r="R362" s="392"/>
      <c r="S362" s="392"/>
      <c r="T362" s="392"/>
      <c r="U362" s="392"/>
      <c r="V362" s="393"/>
      <c r="W362" s="37" t="s">
        <v>68</v>
      </c>
      <c r="X362" s="384">
        <f>IFERROR(SUM(X358:X360),"0")</f>
        <v>0</v>
      </c>
      <c r="Y362" s="384">
        <f>IFERROR(SUM(Y358:Y360),"0")</f>
        <v>0</v>
      </c>
      <c r="Z362" s="37"/>
      <c r="AA362" s="385"/>
      <c r="AB362" s="385"/>
      <c r="AC362" s="385"/>
    </row>
    <row r="363" spans="1:68" ht="14.25" customHeight="1" x14ac:dyDescent="0.25">
      <c r="A363" s="401" t="s">
        <v>71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95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86">
        <v>4607091384246</v>
      </c>
      <c r="E364" s="387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89"/>
      <c r="R364" s="389"/>
      <c r="S364" s="389"/>
      <c r="T364" s="390"/>
      <c r="U364" s="34"/>
      <c r="V364" s="34"/>
      <c r="W364" s="35" t="s">
        <v>68</v>
      </c>
      <c r="X364" s="382">
        <v>700</v>
      </c>
      <c r="Y364" s="383">
        <f>IFERROR(IF(X364="",0,CEILING((X364/$H364),1)*$H364),"")</f>
        <v>702</v>
      </c>
      <c r="Z364" s="36">
        <f>IFERROR(IF(Y364=0,"",ROUNDUP(Y364/H364,0)*0.02175),"")</f>
        <v>1.9574999999999998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750.61538461538464</v>
      </c>
      <c r="BN364" s="64">
        <f>IFERROR(Y364*I364/H364,"0")</f>
        <v>752.7600000000001</v>
      </c>
      <c r="BO364" s="64">
        <f>IFERROR(1/J364*(X364/H364),"0")</f>
        <v>1.6025641025641026</v>
      </c>
      <c r="BP364" s="64">
        <f>IFERROR(1/J364*(Y364/H364),"0")</f>
        <v>1.607142857142857</v>
      </c>
    </row>
    <row r="365" spans="1:68" ht="27" customHeight="1" x14ac:dyDescent="0.25">
      <c r="A365" s="54" t="s">
        <v>544</v>
      </c>
      <c r="B365" s="54" t="s">
        <v>545</v>
      </c>
      <c r="C365" s="31">
        <v>4301051445</v>
      </c>
      <c r="D365" s="386">
        <v>4680115881976</v>
      </c>
      <c r="E365" s="387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89"/>
      <c r="R365" s="389"/>
      <c r="S365" s="389"/>
      <c r="T365" s="390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86">
        <v>4607091384253</v>
      </c>
      <c r="E366" s="387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89"/>
      <c r="R366" s="389"/>
      <c r="S366" s="389"/>
      <c r="T366" s="390"/>
      <c r="U366" s="34"/>
      <c r="V366" s="34"/>
      <c r="W366" s="35" t="s">
        <v>68</v>
      </c>
      <c r="X366" s="382">
        <v>0</v>
      </c>
      <c r="Y366" s="383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546</v>
      </c>
      <c r="B367" s="54" t="s">
        <v>548</v>
      </c>
      <c r="C367" s="31">
        <v>4301051634</v>
      </c>
      <c r="D367" s="386">
        <v>4607091384253</v>
      </c>
      <c r="E367" s="387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89"/>
      <c r="R367" s="389"/>
      <c r="S367" s="389"/>
      <c r="T367" s="390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549</v>
      </c>
      <c r="B368" s="54" t="s">
        <v>550</v>
      </c>
      <c r="C368" s="31">
        <v>4301051444</v>
      </c>
      <c r="D368" s="386">
        <v>4680115881969</v>
      </c>
      <c r="E368" s="387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89"/>
      <c r="R368" s="389"/>
      <c r="S368" s="389"/>
      <c r="T368" s="390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5"/>
      <c r="O369" s="396"/>
      <c r="P369" s="391" t="s">
        <v>69</v>
      </c>
      <c r="Q369" s="392"/>
      <c r="R369" s="392"/>
      <c r="S369" s="392"/>
      <c r="T369" s="392"/>
      <c r="U369" s="392"/>
      <c r="V369" s="393"/>
      <c r="W369" s="37" t="s">
        <v>70</v>
      </c>
      <c r="X369" s="384">
        <f>IFERROR(X364/H364,"0")+IFERROR(X365/H365,"0")+IFERROR(X366/H366,"0")+IFERROR(X367/H367,"0")+IFERROR(X368/H368,"0")</f>
        <v>89.743589743589752</v>
      </c>
      <c r="Y369" s="384">
        <f>IFERROR(Y364/H364,"0")+IFERROR(Y365/H365,"0")+IFERROR(Y366/H366,"0")+IFERROR(Y367/H367,"0")+IFERROR(Y368/H368,"0")</f>
        <v>90</v>
      </c>
      <c r="Z369" s="384">
        <f>IFERROR(IF(Z364="",0,Z364),"0")+IFERROR(IF(Z365="",0,Z365),"0")+IFERROR(IF(Z366="",0,Z366),"0")+IFERROR(IF(Z367="",0,Z367),"0")+IFERROR(IF(Z368="",0,Z368),"0")</f>
        <v>1.9574999999999998</v>
      </c>
      <c r="AA369" s="385"/>
      <c r="AB369" s="385"/>
      <c r="AC369" s="385"/>
    </row>
    <row r="370" spans="1:68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5"/>
      <c r="O370" s="396"/>
      <c r="P370" s="391" t="s">
        <v>69</v>
      </c>
      <c r="Q370" s="392"/>
      <c r="R370" s="392"/>
      <c r="S370" s="392"/>
      <c r="T370" s="392"/>
      <c r="U370" s="392"/>
      <c r="V370" s="393"/>
      <c r="W370" s="37" t="s">
        <v>68</v>
      </c>
      <c r="X370" s="384">
        <f>IFERROR(SUM(X364:X368),"0")</f>
        <v>700</v>
      </c>
      <c r="Y370" s="384">
        <f>IFERROR(SUM(Y364:Y368),"0")</f>
        <v>702</v>
      </c>
      <c r="Z370" s="37"/>
      <c r="AA370" s="385"/>
      <c r="AB370" s="385"/>
      <c r="AC370" s="385"/>
    </row>
    <row r="371" spans="1:68" ht="14.25" customHeight="1" x14ac:dyDescent="0.25">
      <c r="A371" s="401" t="s">
        <v>237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95"/>
      <c r="AA371" s="378"/>
      <c r="AB371" s="378"/>
      <c r="AC371" s="378"/>
    </row>
    <row r="372" spans="1:68" ht="27" customHeight="1" x14ac:dyDescent="0.25">
      <c r="A372" s="54" t="s">
        <v>551</v>
      </c>
      <c r="B372" s="54" t="s">
        <v>552</v>
      </c>
      <c r="C372" s="31">
        <v>4301060322</v>
      </c>
      <c r="D372" s="386">
        <v>4607091389357</v>
      </c>
      <c r="E372" s="387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551</v>
      </c>
      <c r="B373" s="54" t="s">
        <v>553</v>
      </c>
      <c r="C373" s="31">
        <v>4301060377</v>
      </c>
      <c r="D373" s="386">
        <v>4607091389357</v>
      </c>
      <c r="E373" s="387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6"/>
      <c r="P374" s="391" t="s">
        <v>69</v>
      </c>
      <c r="Q374" s="392"/>
      <c r="R374" s="392"/>
      <c r="S374" s="392"/>
      <c r="T374" s="392"/>
      <c r="U374" s="392"/>
      <c r="V374" s="393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5"/>
      <c r="O375" s="396"/>
      <c r="P375" s="391" t="s">
        <v>69</v>
      </c>
      <c r="Q375" s="392"/>
      <c r="R375" s="392"/>
      <c r="S375" s="392"/>
      <c r="T375" s="392"/>
      <c r="U375" s="392"/>
      <c r="V375" s="393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customHeight="1" x14ac:dyDescent="0.2">
      <c r="A376" s="465" t="s">
        <v>554</v>
      </c>
      <c r="B376" s="466"/>
      <c r="C376" s="466"/>
      <c r="D376" s="466"/>
      <c r="E376" s="466"/>
      <c r="F376" s="466"/>
      <c r="G376" s="466"/>
      <c r="H376" s="466"/>
      <c r="I376" s="466"/>
      <c r="J376" s="466"/>
      <c r="K376" s="466"/>
      <c r="L376" s="466"/>
      <c r="M376" s="466"/>
      <c r="N376" s="466"/>
      <c r="O376" s="466"/>
      <c r="P376" s="466"/>
      <c r="Q376" s="466"/>
      <c r="R376" s="466"/>
      <c r="S376" s="466"/>
      <c r="T376" s="466"/>
      <c r="U376" s="466"/>
      <c r="V376" s="466"/>
      <c r="W376" s="466"/>
      <c r="X376" s="466"/>
      <c r="Y376" s="466"/>
      <c r="Z376" s="466"/>
      <c r="AA376" s="48"/>
      <c r="AB376" s="48"/>
      <c r="AC376" s="48"/>
    </row>
    <row r="377" spans="1:68" ht="16.5" customHeight="1" x14ac:dyDescent="0.25">
      <c r="A377" s="398" t="s">
        <v>555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95"/>
      <c r="AA377" s="377"/>
      <c r="AB377" s="377"/>
      <c r="AC377" s="377"/>
    </row>
    <row r="378" spans="1:68" ht="14.25" customHeight="1" x14ac:dyDescent="0.25">
      <c r="A378" s="401" t="s">
        <v>112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95"/>
      <c r="AA378" s="378"/>
      <c r="AB378" s="378"/>
      <c r="AC378" s="378"/>
    </row>
    <row r="379" spans="1:68" ht="27" customHeight="1" x14ac:dyDescent="0.25">
      <c r="A379" s="54" t="s">
        <v>556</v>
      </c>
      <c r="B379" s="54" t="s">
        <v>557</v>
      </c>
      <c r="C379" s="31">
        <v>4301011428</v>
      </c>
      <c r="D379" s="386">
        <v>4607091389708</v>
      </c>
      <c r="E379" s="387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89"/>
      <c r="R379" s="389"/>
      <c r="S379" s="389"/>
      <c r="T379" s="390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4"/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6"/>
      <c r="P380" s="391" t="s">
        <v>69</v>
      </c>
      <c r="Q380" s="392"/>
      <c r="R380" s="392"/>
      <c r="S380" s="392"/>
      <c r="T380" s="392"/>
      <c r="U380" s="392"/>
      <c r="V380" s="393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x14ac:dyDescent="0.2">
      <c r="A381" s="395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5"/>
      <c r="O381" s="396"/>
      <c r="P381" s="391" t="s">
        <v>69</v>
      </c>
      <c r="Q381" s="392"/>
      <c r="R381" s="392"/>
      <c r="S381" s="392"/>
      <c r="T381" s="392"/>
      <c r="U381" s="392"/>
      <c r="V381" s="393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customHeight="1" x14ac:dyDescent="0.25">
      <c r="A382" s="401" t="s">
        <v>63</v>
      </c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5"/>
      <c r="O382" s="395"/>
      <c r="P382" s="395"/>
      <c r="Q382" s="395"/>
      <c r="R382" s="395"/>
      <c r="S382" s="395"/>
      <c r="T382" s="395"/>
      <c r="U382" s="395"/>
      <c r="V382" s="395"/>
      <c r="W382" s="395"/>
      <c r="X382" s="395"/>
      <c r="Y382" s="395"/>
      <c r="Z382" s="395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86">
        <v>4607091389753</v>
      </c>
      <c r="E383" s="387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89"/>
      <c r="R383" s="389"/>
      <c r="S383" s="389"/>
      <c r="T383" s="390"/>
      <c r="U383" s="34"/>
      <c r="V383" s="34"/>
      <c r="W383" s="35" t="s">
        <v>68</v>
      </c>
      <c r="X383" s="382">
        <v>0</v>
      </c>
      <c r="Y383" s="383">
        <f t="shared" ref="Y383:Y405" si="64">IFERROR(IF(X383="",0,CEILING((X383/$H383),1)*$H383),"")</f>
        <v>0</v>
      </c>
      <c r="Z383" s="36" t="str">
        <f t="shared" ref="Z383:Z389" si="65">IFERROR(IF(Y383=0,"",ROUNDUP(Y383/H383,0)*0.00753),"")</f>
        <v/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0</v>
      </c>
      <c r="BN383" s="64">
        <f t="shared" ref="BN383:BN405" si="67">IFERROR(Y383*I383/H383,"0")</f>
        <v>0</v>
      </c>
      <c r="BO383" s="64">
        <f t="shared" ref="BO383:BO405" si="68">IFERROR(1/J383*(X383/H383),"0")</f>
        <v>0</v>
      </c>
      <c r="BP383" s="64">
        <f t="shared" ref="BP383:BP405" si="69">IFERROR(1/J383*(Y383/H383),"0")</f>
        <v>0</v>
      </c>
    </row>
    <row r="384" spans="1:68" ht="27" customHeight="1" x14ac:dyDescent="0.25">
      <c r="A384" s="54" t="s">
        <v>558</v>
      </c>
      <c r="B384" s="54" t="s">
        <v>560</v>
      </c>
      <c r="C384" s="31">
        <v>4301031322</v>
      </c>
      <c r="D384" s="386">
        <v>4607091389753</v>
      </c>
      <c r="E384" s="387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9" t="s">
        <v>561</v>
      </c>
      <c r="Q384" s="389"/>
      <c r="R384" s="389"/>
      <c r="S384" s="389"/>
      <c r="T384" s="390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customHeight="1" x14ac:dyDescent="0.25">
      <c r="A385" s="54" t="s">
        <v>562</v>
      </c>
      <c r="B385" s="54" t="s">
        <v>563</v>
      </c>
      <c r="C385" s="31">
        <v>4301031174</v>
      </c>
      <c r="D385" s="386">
        <v>4607091389760</v>
      </c>
      <c r="E385" s="387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89"/>
      <c r="R385" s="389"/>
      <c r="S385" s="389"/>
      <c r="T385" s="390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customHeight="1" x14ac:dyDescent="0.25">
      <c r="A386" s="54" t="s">
        <v>562</v>
      </c>
      <c r="B386" s="54" t="s">
        <v>564</v>
      </c>
      <c r="C386" s="31">
        <v>4301031323</v>
      </c>
      <c r="D386" s="386">
        <v>4607091389760</v>
      </c>
      <c r="E386" s="387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9" t="s">
        <v>565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4301031356</v>
      </c>
      <c r="D387" s="386">
        <v>4607091389746</v>
      </c>
      <c r="E387" s="387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89" t="s">
        <v>568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 t="shared" si="64"/>
        <v>0</v>
      </c>
      <c r="Z387" s="36" t="str">
        <f t="shared" si="65"/>
        <v/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0</v>
      </c>
      <c r="BN387" s="64">
        <f t="shared" si="67"/>
        <v>0</v>
      </c>
      <c r="BO387" s="64">
        <f t="shared" si="68"/>
        <v>0</v>
      </c>
      <c r="BP387" s="64">
        <f t="shared" si="69"/>
        <v>0</v>
      </c>
    </row>
    <row r="388" spans="1:68" ht="27" customHeight="1" x14ac:dyDescent="0.25">
      <c r="A388" s="54" t="s">
        <v>566</v>
      </c>
      <c r="B388" s="54" t="s">
        <v>569</v>
      </c>
      <c r="C388" s="31">
        <v>4301031325</v>
      </c>
      <c r="D388" s="386">
        <v>4607091389746</v>
      </c>
      <c r="E388" s="387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26" t="s">
        <v>568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66</v>
      </c>
      <c r="Y388" s="383">
        <f t="shared" si="64"/>
        <v>67.2</v>
      </c>
      <c r="Z388" s="36">
        <f t="shared" si="65"/>
        <v>0.12048</v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69.614285714285714</v>
      </c>
      <c r="BN388" s="64">
        <f t="shared" si="67"/>
        <v>70.88</v>
      </c>
      <c r="BO388" s="64">
        <f t="shared" si="68"/>
        <v>0.10073260073260072</v>
      </c>
      <c r="BP388" s="64">
        <f t="shared" si="69"/>
        <v>0.10256410256410256</v>
      </c>
    </row>
    <row r="389" spans="1:68" ht="37.5" customHeight="1" x14ac:dyDescent="0.25">
      <c r="A389" s="54" t="s">
        <v>570</v>
      </c>
      <c r="B389" s="54" t="s">
        <v>571</v>
      </c>
      <c r="C389" s="31">
        <v>4301031236</v>
      </c>
      <c r="D389" s="386">
        <v>4680115882928</v>
      </c>
      <c r="E389" s="387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89"/>
      <c r="R389" s="389"/>
      <c r="S389" s="389"/>
      <c r="T389" s="390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customHeight="1" x14ac:dyDescent="0.25">
      <c r="A390" s="54" t="s">
        <v>572</v>
      </c>
      <c r="B390" s="54" t="s">
        <v>573</v>
      </c>
      <c r="C390" s="31">
        <v>4301031257</v>
      </c>
      <c r="D390" s="386">
        <v>4680115883147</v>
      </c>
      <c r="E390" s="387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89"/>
      <c r="R390" s="389"/>
      <c r="S390" s="389"/>
      <c r="T390" s="390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customHeight="1" x14ac:dyDescent="0.25">
      <c r="A391" s="54" t="s">
        <v>572</v>
      </c>
      <c r="B391" s="54" t="s">
        <v>574</v>
      </c>
      <c r="C391" s="31">
        <v>4301031335</v>
      </c>
      <c r="D391" s="386">
        <v>4680115883147</v>
      </c>
      <c r="E391" s="387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405" t="s">
        <v>575</v>
      </c>
      <c r="Q391" s="389"/>
      <c r="R391" s="389"/>
      <c r="S391" s="389"/>
      <c r="T391" s="390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86">
        <v>4607091384338</v>
      </c>
      <c r="E392" s="387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0</v>
      </c>
      <c r="Y392" s="383">
        <f t="shared" si="64"/>
        <v>0</v>
      </c>
      <c r="Z392" s="36" t="str">
        <f t="shared" si="70"/>
        <v/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0</v>
      </c>
      <c r="BN392" s="64">
        <f t="shared" si="67"/>
        <v>0</v>
      </c>
      <c r="BO392" s="64">
        <f t="shared" si="68"/>
        <v>0</v>
      </c>
      <c r="BP392" s="64">
        <f t="shared" si="69"/>
        <v>0</v>
      </c>
    </row>
    <row r="393" spans="1:68" ht="27" customHeight="1" x14ac:dyDescent="0.25">
      <c r="A393" s="54" t="s">
        <v>576</v>
      </c>
      <c r="B393" s="54" t="s">
        <v>578</v>
      </c>
      <c r="C393" s="31">
        <v>4301031330</v>
      </c>
      <c r="D393" s="386">
        <v>4607091384338</v>
      </c>
      <c r="E393" s="387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17" t="s">
        <v>579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customHeight="1" x14ac:dyDescent="0.25">
      <c r="A394" s="54" t="s">
        <v>580</v>
      </c>
      <c r="B394" s="54" t="s">
        <v>581</v>
      </c>
      <c r="C394" s="31">
        <v>4301031254</v>
      </c>
      <c r="D394" s="386">
        <v>4680115883154</v>
      </c>
      <c r="E394" s="387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89"/>
      <c r="R394" s="389"/>
      <c r="S394" s="389"/>
      <c r="T394" s="390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customHeight="1" x14ac:dyDescent="0.25">
      <c r="A395" s="54" t="s">
        <v>580</v>
      </c>
      <c r="B395" s="54" t="s">
        <v>582</v>
      </c>
      <c r="C395" s="31">
        <v>4301031336</v>
      </c>
      <c r="D395" s="386">
        <v>4680115883154</v>
      </c>
      <c r="E395" s="387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22" t="s">
        <v>583</v>
      </c>
      <c r="Q395" s="389"/>
      <c r="R395" s="389"/>
      <c r="S395" s="389"/>
      <c r="T395" s="390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customHeight="1" x14ac:dyDescent="0.25">
      <c r="A396" s="54" t="s">
        <v>584</v>
      </c>
      <c r="B396" s="54" t="s">
        <v>585</v>
      </c>
      <c r="C396" s="31">
        <v>4301031171</v>
      </c>
      <c r="D396" s="386">
        <v>4607091389524</v>
      </c>
      <c r="E396" s="387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89"/>
      <c r="R396" s="389"/>
      <c r="S396" s="389"/>
      <c r="T396" s="390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customHeight="1" x14ac:dyDescent="0.25">
      <c r="A397" s="54" t="s">
        <v>584</v>
      </c>
      <c r="B397" s="54" t="s">
        <v>586</v>
      </c>
      <c r="C397" s="31">
        <v>4301031331</v>
      </c>
      <c r="D397" s="386">
        <v>4607091389524</v>
      </c>
      <c r="E397" s="387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9" t="s">
        <v>587</v>
      </c>
      <c r="Q397" s="389"/>
      <c r="R397" s="389"/>
      <c r="S397" s="389"/>
      <c r="T397" s="390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customHeight="1" x14ac:dyDescent="0.25">
      <c r="A398" s="54" t="s">
        <v>588</v>
      </c>
      <c r="B398" s="54" t="s">
        <v>589</v>
      </c>
      <c r="C398" s="31">
        <v>4301031258</v>
      </c>
      <c r="D398" s="386">
        <v>4680115883161</v>
      </c>
      <c r="E398" s="387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customHeight="1" x14ac:dyDescent="0.25">
      <c r="A399" s="54" t="s">
        <v>588</v>
      </c>
      <c r="B399" s="54" t="s">
        <v>590</v>
      </c>
      <c r="C399" s="31">
        <v>4301031337</v>
      </c>
      <c r="D399" s="386">
        <v>4680115883161</v>
      </c>
      <c r="E399" s="387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4" t="s">
        <v>591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customHeight="1" x14ac:dyDescent="0.25">
      <c r="A400" s="54" t="s">
        <v>592</v>
      </c>
      <c r="B400" s="54" t="s">
        <v>593</v>
      </c>
      <c r="C400" s="31">
        <v>4301031332</v>
      </c>
      <c r="D400" s="386">
        <v>4607091384345</v>
      </c>
      <c r="E400" s="387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0" t="s">
        <v>594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customHeight="1" x14ac:dyDescent="0.25">
      <c r="A401" s="54" t="s">
        <v>595</v>
      </c>
      <c r="B401" s="54" t="s">
        <v>596</v>
      </c>
      <c r="C401" s="31">
        <v>4301031172</v>
      </c>
      <c r="D401" s="386">
        <v>4607091389531</v>
      </c>
      <c r="E401" s="387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customHeight="1" x14ac:dyDescent="0.25">
      <c r="A402" s="54" t="s">
        <v>595</v>
      </c>
      <c r="B402" s="54" t="s">
        <v>597</v>
      </c>
      <c r="C402" s="31">
        <v>4301031358</v>
      </c>
      <c r="D402" s="386">
        <v>4607091389531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3" t="s">
        <v>598</v>
      </c>
      <c r="Q402" s="389"/>
      <c r="R402" s="389"/>
      <c r="S402" s="389"/>
      <c r="T402" s="390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customHeight="1" x14ac:dyDescent="0.25">
      <c r="A403" s="54" t="s">
        <v>595</v>
      </c>
      <c r="B403" s="54" t="s">
        <v>599</v>
      </c>
      <c r="C403" s="31">
        <v>4301031333</v>
      </c>
      <c r="D403" s="386">
        <v>4607091389531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2" t="s">
        <v>598</v>
      </c>
      <c r="Q403" s="389"/>
      <c r="R403" s="389"/>
      <c r="S403" s="389"/>
      <c r="T403" s="390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customHeight="1" x14ac:dyDescent="0.25">
      <c r="A404" s="54" t="s">
        <v>600</v>
      </c>
      <c r="B404" s="54" t="s">
        <v>601</v>
      </c>
      <c r="C404" s="31">
        <v>4301031255</v>
      </c>
      <c r="D404" s="386">
        <v>4680115883185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89"/>
      <c r="R404" s="389"/>
      <c r="S404" s="389"/>
      <c r="T404" s="390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customHeight="1" x14ac:dyDescent="0.25">
      <c r="A405" s="54" t="s">
        <v>600</v>
      </c>
      <c r="B405" s="54" t="s">
        <v>602</v>
      </c>
      <c r="C405" s="31">
        <v>4301031338</v>
      </c>
      <c r="D405" s="386">
        <v>4680115883185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9" t="s">
        <v>603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4"/>
      <c r="B406" s="395"/>
      <c r="C406" s="395"/>
      <c r="D406" s="395"/>
      <c r="E406" s="395"/>
      <c r="F406" s="395"/>
      <c r="G406" s="395"/>
      <c r="H406" s="395"/>
      <c r="I406" s="395"/>
      <c r="J406" s="395"/>
      <c r="K406" s="395"/>
      <c r="L406" s="395"/>
      <c r="M406" s="395"/>
      <c r="N406" s="395"/>
      <c r="O406" s="396"/>
      <c r="P406" s="391" t="s">
        <v>69</v>
      </c>
      <c r="Q406" s="392"/>
      <c r="R406" s="392"/>
      <c r="S406" s="392"/>
      <c r="T406" s="392"/>
      <c r="U406" s="392"/>
      <c r="V406" s="393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15.714285714285714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16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0.12048</v>
      </c>
      <c r="AA406" s="385"/>
      <c r="AB406" s="385"/>
      <c r="AC406" s="385"/>
    </row>
    <row r="407" spans="1:68" x14ac:dyDescent="0.2">
      <c r="A407" s="395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5"/>
      <c r="O407" s="396"/>
      <c r="P407" s="391" t="s">
        <v>69</v>
      </c>
      <c r="Q407" s="392"/>
      <c r="R407" s="392"/>
      <c r="S407" s="392"/>
      <c r="T407" s="392"/>
      <c r="U407" s="392"/>
      <c r="V407" s="393"/>
      <c r="W407" s="37" t="s">
        <v>68</v>
      </c>
      <c r="X407" s="384">
        <f>IFERROR(SUM(X383:X405),"0")</f>
        <v>66</v>
      </c>
      <c r="Y407" s="384">
        <f>IFERROR(SUM(Y383:Y405),"0")</f>
        <v>67.2</v>
      </c>
      <c r="Z407" s="37"/>
      <c r="AA407" s="385"/>
      <c r="AB407" s="385"/>
      <c r="AC407" s="385"/>
    </row>
    <row r="408" spans="1:68" ht="14.25" customHeight="1" x14ac:dyDescent="0.25">
      <c r="A408" s="401" t="s">
        <v>71</v>
      </c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395"/>
      <c r="P408" s="395"/>
      <c r="Q408" s="395"/>
      <c r="R408" s="395"/>
      <c r="S408" s="395"/>
      <c r="T408" s="395"/>
      <c r="U408" s="395"/>
      <c r="V408" s="395"/>
      <c r="W408" s="395"/>
      <c r="X408" s="395"/>
      <c r="Y408" s="395"/>
      <c r="Z408" s="395"/>
      <c r="AA408" s="378"/>
      <c r="AB408" s="378"/>
      <c r="AC408" s="378"/>
    </row>
    <row r="409" spans="1:68" ht="27" customHeight="1" x14ac:dyDescent="0.25">
      <c r="A409" s="54" t="s">
        <v>604</v>
      </c>
      <c r="B409" s="54" t="s">
        <v>605</v>
      </c>
      <c r="C409" s="31">
        <v>4301051431</v>
      </c>
      <c r="D409" s="386">
        <v>4607091389654</v>
      </c>
      <c r="E409" s="387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89"/>
      <c r="R409" s="389"/>
      <c r="S409" s="389"/>
      <c r="T409" s="390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606</v>
      </c>
      <c r="B410" s="54" t="s">
        <v>607</v>
      </c>
      <c r="C410" s="31">
        <v>4301051284</v>
      </c>
      <c r="D410" s="386">
        <v>4607091384352</v>
      </c>
      <c r="E410" s="387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89"/>
      <c r="R410" s="389"/>
      <c r="S410" s="389"/>
      <c r="T410" s="390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394"/>
      <c r="B411" s="395"/>
      <c r="C411" s="395"/>
      <c r="D411" s="395"/>
      <c r="E411" s="395"/>
      <c r="F411" s="395"/>
      <c r="G411" s="395"/>
      <c r="H411" s="395"/>
      <c r="I411" s="395"/>
      <c r="J411" s="395"/>
      <c r="K411" s="395"/>
      <c r="L411" s="395"/>
      <c r="M411" s="395"/>
      <c r="N411" s="395"/>
      <c r="O411" s="396"/>
      <c r="P411" s="391" t="s">
        <v>69</v>
      </c>
      <c r="Q411" s="392"/>
      <c r="R411" s="392"/>
      <c r="S411" s="392"/>
      <c r="T411" s="392"/>
      <c r="U411" s="392"/>
      <c r="V411" s="393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x14ac:dyDescent="0.2">
      <c r="A412" s="395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5"/>
      <c r="O412" s="396"/>
      <c r="P412" s="391" t="s">
        <v>69</v>
      </c>
      <c r="Q412" s="392"/>
      <c r="R412" s="392"/>
      <c r="S412" s="392"/>
      <c r="T412" s="392"/>
      <c r="U412" s="392"/>
      <c r="V412" s="393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customHeight="1" x14ac:dyDescent="0.25">
      <c r="A413" s="401" t="s">
        <v>90</v>
      </c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5"/>
      <c r="O413" s="395"/>
      <c r="P413" s="395"/>
      <c r="Q413" s="395"/>
      <c r="R413" s="395"/>
      <c r="S413" s="395"/>
      <c r="T413" s="395"/>
      <c r="U413" s="395"/>
      <c r="V413" s="395"/>
      <c r="W413" s="395"/>
      <c r="X413" s="395"/>
      <c r="Y413" s="395"/>
      <c r="Z413" s="395"/>
      <c r="AA413" s="378"/>
      <c r="AB413" s="378"/>
      <c r="AC413" s="378"/>
    </row>
    <row r="414" spans="1:68" ht="27" customHeight="1" x14ac:dyDescent="0.25">
      <c r="A414" s="54" t="s">
        <v>608</v>
      </c>
      <c r="B414" s="54" t="s">
        <v>609</v>
      </c>
      <c r="C414" s="31">
        <v>4301032045</v>
      </c>
      <c r="D414" s="386">
        <v>4680115884335</v>
      </c>
      <c r="E414" s="387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612</v>
      </c>
      <c r="B415" s="54" t="s">
        <v>613</v>
      </c>
      <c r="C415" s="31">
        <v>4301032047</v>
      </c>
      <c r="D415" s="386">
        <v>4680115884342</v>
      </c>
      <c r="E415" s="387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614</v>
      </c>
      <c r="B416" s="54" t="s">
        <v>615</v>
      </c>
      <c r="C416" s="31">
        <v>4301170011</v>
      </c>
      <c r="D416" s="386">
        <v>4680115884113</v>
      </c>
      <c r="E416" s="387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89"/>
      <c r="R416" s="389"/>
      <c r="S416" s="389"/>
      <c r="T416" s="390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394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396"/>
      <c r="P417" s="391" t="s">
        <v>69</v>
      </c>
      <c r="Q417" s="392"/>
      <c r="R417" s="392"/>
      <c r="S417" s="392"/>
      <c r="T417" s="392"/>
      <c r="U417" s="392"/>
      <c r="V417" s="393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x14ac:dyDescent="0.2">
      <c r="A418" s="395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6"/>
      <c r="P418" s="391" t="s">
        <v>69</v>
      </c>
      <c r="Q418" s="392"/>
      <c r="R418" s="392"/>
      <c r="S418" s="392"/>
      <c r="T418" s="392"/>
      <c r="U418" s="392"/>
      <c r="V418" s="393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customHeight="1" x14ac:dyDescent="0.25">
      <c r="A419" s="398" t="s">
        <v>616</v>
      </c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5"/>
      <c r="O419" s="395"/>
      <c r="P419" s="395"/>
      <c r="Q419" s="395"/>
      <c r="R419" s="395"/>
      <c r="S419" s="395"/>
      <c r="T419" s="395"/>
      <c r="U419" s="395"/>
      <c r="V419" s="395"/>
      <c r="W419" s="395"/>
      <c r="X419" s="395"/>
      <c r="Y419" s="395"/>
      <c r="Z419" s="395"/>
      <c r="AA419" s="377"/>
      <c r="AB419" s="377"/>
      <c r="AC419" s="377"/>
    </row>
    <row r="420" spans="1:68" ht="14.25" customHeight="1" x14ac:dyDescent="0.25">
      <c r="A420" s="401" t="s">
        <v>104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95"/>
      <c r="AA420" s="378"/>
      <c r="AB420" s="378"/>
      <c r="AC420" s="378"/>
    </row>
    <row r="421" spans="1:68" ht="27" customHeight="1" x14ac:dyDescent="0.25">
      <c r="A421" s="54" t="s">
        <v>617</v>
      </c>
      <c r="B421" s="54" t="s">
        <v>618</v>
      </c>
      <c r="C421" s="31">
        <v>4301020315</v>
      </c>
      <c r="D421" s="386">
        <v>4607091389364</v>
      </c>
      <c r="E421" s="387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2" t="s">
        <v>619</v>
      </c>
      <c r="Q421" s="389"/>
      <c r="R421" s="389"/>
      <c r="S421" s="389"/>
      <c r="T421" s="390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4"/>
      <c r="B422" s="395"/>
      <c r="C422" s="395"/>
      <c r="D422" s="395"/>
      <c r="E422" s="395"/>
      <c r="F422" s="395"/>
      <c r="G422" s="395"/>
      <c r="H422" s="395"/>
      <c r="I422" s="395"/>
      <c r="J422" s="395"/>
      <c r="K422" s="395"/>
      <c r="L422" s="395"/>
      <c r="M422" s="395"/>
      <c r="N422" s="395"/>
      <c r="O422" s="396"/>
      <c r="P422" s="391" t="s">
        <v>69</v>
      </c>
      <c r="Q422" s="392"/>
      <c r="R422" s="392"/>
      <c r="S422" s="392"/>
      <c r="T422" s="392"/>
      <c r="U422" s="392"/>
      <c r="V422" s="393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x14ac:dyDescent="0.2">
      <c r="A423" s="395"/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6"/>
      <c r="P423" s="391" t="s">
        <v>69</v>
      </c>
      <c r="Q423" s="392"/>
      <c r="R423" s="392"/>
      <c r="S423" s="392"/>
      <c r="T423" s="392"/>
      <c r="U423" s="392"/>
      <c r="V423" s="393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customHeight="1" x14ac:dyDescent="0.25">
      <c r="A424" s="401" t="s">
        <v>63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8"/>
      <c r="AB424" s="378"/>
      <c r="AC424" s="378"/>
    </row>
    <row r="425" spans="1:68" ht="27" customHeight="1" x14ac:dyDescent="0.25">
      <c r="A425" s="54" t="s">
        <v>620</v>
      </c>
      <c r="B425" s="54" t="s">
        <v>621</v>
      </c>
      <c r="C425" s="31">
        <v>4301031212</v>
      </c>
      <c r="D425" s="386">
        <v>4607091389739</v>
      </c>
      <c r="E425" s="387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86">
        <v>4607091389739</v>
      </c>
      <c r="E426" s="387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4" t="s">
        <v>623</v>
      </c>
      <c r="Q426" s="389"/>
      <c r="R426" s="389"/>
      <c r="S426" s="389"/>
      <c r="T426" s="390"/>
      <c r="U426" s="34"/>
      <c r="V426" s="34"/>
      <c r="W426" s="35" t="s">
        <v>68</v>
      </c>
      <c r="X426" s="382">
        <v>0</v>
      </c>
      <c r="Y426" s="383">
        <f t="shared" si="71"/>
        <v>0</v>
      </c>
      <c r="Z426" s="36" t="str">
        <f>IFERROR(IF(Y426=0,"",ROUNDUP(Y426/H426,0)*0.00753),"")</f>
        <v/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0</v>
      </c>
      <c r="BN426" s="64">
        <f t="shared" si="73"/>
        <v>0</v>
      </c>
      <c r="BO426" s="64">
        <f t="shared" si="74"/>
        <v>0</v>
      </c>
      <c r="BP426" s="64">
        <f t="shared" si="75"/>
        <v>0</v>
      </c>
    </row>
    <row r="427" spans="1:68" ht="27" customHeight="1" x14ac:dyDescent="0.25">
      <c r="A427" s="54" t="s">
        <v>624</v>
      </c>
      <c r="B427" s="54" t="s">
        <v>625</v>
      </c>
      <c r="C427" s="31">
        <v>4301031363</v>
      </c>
      <c r="D427" s="386">
        <v>4607091389425</v>
      </c>
      <c r="E427" s="387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3" t="s">
        <v>626</v>
      </c>
      <c r="Q427" s="389"/>
      <c r="R427" s="389"/>
      <c r="S427" s="389"/>
      <c r="T427" s="390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customHeight="1" x14ac:dyDescent="0.25">
      <c r="A428" s="54" t="s">
        <v>627</v>
      </c>
      <c r="B428" s="54" t="s">
        <v>628</v>
      </c>
      <c r="C428" s="31">
        <v>4301031167</v>
      </c>
      <c r="D428" s="386">
        <v>4680115880771</v>
      </c>
      <c r="E428" s="387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89"/>
      <c r="R428" s="389"/>
      <c r="S428" s="389"/>
      <c r="T428" s="390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customHeight="1" x14ac:dyDescent="0.25">
      <c r="A429" s="54" t="s">
        <v>627</v>
      </c>
      <c r="B429" s="54" t="s">
        <v>629</v>
      </c>
      <c r="C429" s="31">
        <v>4301031334</v>
      </c>
      <c r="D429" s="386">
        <v>4680115880771</v>
      </c>
      <c r="E429" s="387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0" t="s">
        <v>630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customHeight="1" x14ac:dyDescent="0.25">
      <c r="A430" s="54" t="s">
        <v>631</v>
      </c>
      <c r="B430" s="54" t="s">
        <v>632</v>
      </c>
      <c r="C430" s="31">
        <v>4301031173</v>
      </c>
      <c r="D430" s="386">
        <v>4607091389500</v>
      </c>
      <c r="E430" s="387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customHeight="1" x14ac:dyDescent="0.25">
      <c r="A431" s="54" t="s">
        <v>631</v>
      </c>
      <c r="B431" s="54" t="s">
        <v>633</v>
      </c>
      <c r="C431" s="31">
        <v>4301031327</v>
      </c>
      <c r="D431" s="386">
        <v>4607091389500</v>
      </c>
      <c r="E431" s="387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43" t="s">
        <v>634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4"/>
      <c r="B432" s="395"/>
      <c r="C432" s="395"/>
      <c r="D432" s="395"/>
      <c r="E432" s="395"/>
      <c r="F432" s="395"/>
      <c r="G432" s="395"/>
      <c r="H432" s="395"/>
      <c r="I432" s="395"/>
      <c r="J432" s="395"/>
      <c r="K432" s="395"/>
      <c r="L432" s="395"/>
      <c r="M432" s="395"/>
      <c r="N432" s="395"/>
      <c r="O432" s="396"/>
      <c r="P432" s="391" t="s">
        <v>69</v>
      </c>
      <c r="Q432" s="392"/>
      <c r="R432" s="392"/>
      <c r="S432" s="392"/>
      <c r="T432" s="392"/>
      <c r="U432" s="392"/>
      <c r="V432" s="393"/>
      <c r="W432" s="37" t="s">
        <v>70</v>
      </c>
      <c r="X432" s="384">
        <f>IFERROR(X425/H425,"0")+IFERROR(X426/H426,"0")+IFERROR(X427/H427,"0")+IFERROR(X428/H428,"0")+IFERROR(X429/H429,"0")+IFERROR(X430/H430,"0")+IFERROR(X431/H431,"0")</f>
        <v>0</v>
      </c>
      <c r="Y432" s="384">
        <f>IFERROR(Y425/H425,"0")+IFERROR(Y426/H426,"0")+IFERROR(Y427/H427,"0")+IFERROR(Y428/H428,"0")+IFERROR(Y429/H429,"0")+IFERROR(Y430/H430,"0")+IFERROR(Y431/H431,"0")</f>
        <v>0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0</v>
      </c>
      <c r="AA432" s="385"/>
      <c r="AB432" s="385"/>
      <c r="AC432" s="385"/>
    </row>
    <row r="433" spans="1:68" x14ac:dyDescent="0.2">
      <c r="A433" s="395"/>
      <c r="B433" s="395"/>
      <c r="C433" s="395"/>
      <c r="D433" s="395"/>
      <c r="E433" s="395"/>
      <c r="F433" s="395"/>
      <c r="G433" s="395"/>
      <c r="H433" s="395"/>
      <c r="I433" s="395"/>
      <c r="J433" s="395"/>
      <c r="K433" s="395"/>
      <c r="L433" s="395"/>
      <c r="M433" s="395"/>
      <c r="N433" s="395"/>
      <c r="O433" s="396"/>
      <c r="P433" s="391" t="s">
        <v>69</v>
      </c>
      <c r="Q433" s="392"/>
      <c r="R433" s="392"/>
      <c r="S433" s="392"/>
      <c r="T433" s="392"/>
      <c r="U433" s="392"/>
      <c r="V433" s="393"/>
      <c r="W433" s="37" t="s">
        <v>68</v>
      </c>
      <c r="X433" s="384">
        <f>IFERROR(SUM(X425:X431),"0")</f>
        <v>0</v>
      </c>
      <c r="Y433" s="384">
        <f>IFERROR(SUM(Y425:Y431),"0")</f>
        <v>0</v>
      </c>
      <c r="Z433" s="37"/>
      <c r="AA433" s="385"/>
      <c r="AB433" s="385"/>
      <c r="AC433" s="385"/>
    </row>
    <row r="434" spans="1:68" ht="14.25" customHeight="1" x14ac:dyDescent="0.25">
      <c r="A434" s="401" t="s">
        <v>90</v>
      </c>
      <c r="B434" s="395"/>
      <c r="C434" s="395"/>
      <c r="D434" s="395"/>
      <c r="E434" s="395"/>
      <c r="F434" s="395"/>
      <c r="G434" s="395"/>
      <c r="H434" s="395"/>
      <c r="I434" s="395"/>
      <c r="J434" s="395"/>
      <c r="K434" s="395"/>
      <c r="L434" s="395"/>
      <c r="M434" s="395"/>
      <c r="N434" s="395"/>
      <c r="O434" s="395"/>
      <c r="P434" s="395"/>
      <c r="Q434" s="395"/>
      <c r="R434" s="395"/>
      <c r="S434" s="395"/>
      <c r="T434" s="395"/>
      <c r="U434" s="395"/>
      <c r="V434" s="395"/>
      <c r="W434" s="395"/>
      <c r="X434" s="395"/>
      <c r="Y434" s="395"/>
      <c r="Z434" s="395"/>
      <c r="AA434" s="378"/>
      <c r="AB434" s="378"/>
      <c r="AC434" s="378"/>
    </row>
    <row r="435" spans="1:68" ht="27" customHeight="1" x14ac:dyDescent="0.25">
      <c r="A435" s="54" t="s">
        <v>635</v>
      </c>
      <c r="B435" s="54" t="s">
        <v>636</v>
      </c>
      <c r="C435" s="31">
        <v>4301040358</v>
      </c>
      <c r="D435" s="386">
        <v>4680115884571</v>
      </c>
      <c r="E435" s="387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394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5"/>
      <c r="O436" s="396"/>
      <c r="P436" s="391" t="s">
        <v>69</v>
      </c>
      <c r="Q436" s="392"/>
      <c r="R436" s="392"/>
      <c r="S436" s="392"/>
      <c r="T436" s="392"/>
      <c r="U436" s="392"/>
      <c r="V436" s="393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x14ac:dyDescent="0.2">
      <c r="A437" s="395"/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6"/>
      <c r="P437" s="391" t="s">
        <v>69</v>
      </c>
      <c r="Q437" s="392"/>
      <c r="R437" s="392"/>
      <c r="S437" s="392"/>
      <c r="T437" s="392"/>
      <c r="U437" s="392"/>
      <c r="V437" s="393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customHeight="1" x14ac:dyDescent="0.25">
      <c r="A438" s="401" t="s">
        <v>99</v>
      </c>
      <c r="B438" s="395"/>
      <c r="C438" s="395"/>
      <c r="D438" s="395"/>
      <c r="E438" s="395"/>
      <c r="F438" s="395"/>
      <c r="G438" s="395"/>
      <c r="H438" s="395"/>
      <c r="I438" s="395"/>
      <c r="J438" s="395"/>
      <c r="K438" s="395"/>
      <c r="L438" s="395"/>
      <c r="M438" s="395"/>
      <c r="N438" s="395"/>
      <c r="O438" s="395"/>
      <c r="P438" s="395"/>
      <c r="Q438" s="395"/>
      <c r="R438" s="395"/>
      <c r="S438" s="395"/>
      <c r="T438" s="395"/>
      <c r="U438" s="395"/>
      <c r="V438" s="395"/>
      <c r="W438" s="395"/>
      <c r="X438" s="395"/>
      <c r="Y438" s="395"/>
      <c r="Z438" s="395"/>
      <c r="AA438" s="378"/>
      <c r="AB438" s="378"/>
      <c r="AC438" s="378"/>
    </row>
    <row r="439" spans="1:68" ht="27" customHeight="1" x14ac:dyDescent="0.25">
      <c r="A439" s="54" t="s">
        <v>637</v>
      </c>
      <c r="B439" s="54" t="s">
        <v>638</v>
      </c>
      <c r="C439" s="31">
        <v>4301170010</v>
      </c>
      <c r="D439" s="386">
        <v>4680115884090</v>
      </c>
      <c r="E439" s="387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5"/>
      <c r="O440" s="396"/>
      <c r="P440" s="391" t="s">
        <v>69</v>
      </c>
      <c r="Q440" s="392"/>
      <c r="R440" s="392"/>
      <c r="S440" s="392"/>
      <c r="T440" s="392"/>
      <c r="U440" s="392"/>
      <c r="V440" s="393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5"/>
      <c r="O441" s="396"/>
      <c r="P441" s="391" t="s">
        <v>69</v>
      </c>
      <c r="Q441" s="392"/>
      <c r="R441" s="392"/>
      <c r="S441" s="392"/>
      <c r="T441" s="392"/>
      <c r="U441" s="392"/>
      <c r="V441" s="393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customHeight="1" x14ac:dyDescent="0.25">
      <c r="A442" s="401" t="s">
        <v>639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95"/>
      <c r="AA442" s="378"/>
      <c r="AB442" s="378"/>
      <c r="AC442" s="378"/>
    </row>
    <row r="443" spans="1:68" ht="27" customHeight="1" x14ac:dyDescent="0.25">
      <c r="A443" s="54" t="s">
        <v>640</v>
      </c>
      <c r="B443" s="54" t="s">
        <v>641</v>
      </c>
      <c r="C443" s="31">
        <v>4301040357</v>
      </c>
      <c r="D443" s="386">
        <v>4680115884564</v>
      </c>
      <c r="E443" s="387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5"/>
      <c r="O444" s="396"/>
      <c r="P444" s="391" t="s">
        <v>69</v>
      </c>
      <c r="Q444" s="392"/>
      <c r="R444" s="392"/>
      <c r="S444" s="392"/>
      <c r="T444" s="392"/>
      <c r="U444" s="392"/>
      <c r="V444" s="393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5"/>
      <c r="O445" s="396"/>
      <c r="P445" s="391" t="s">
        <v>69</v>
      </c>
      <c r="Q445" s="392"/>
      <c r="R445" s="392"/>
      <c r="S445" s="392"/>
      <c r="T445" s="392"/>
      <c r="U445" s="392"/>
      <c r="V445" s="393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customHeight="1" x14ac:dyDescent="0.25">
      <c r="A446" s="398" t="s">
        <v>642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95"/>
      <c r="AA446" s="377"/>
      <c r="AB446" s="377"/>
      <c r="AC446" s="377"/>
    </row>
    <row r="447" spans="1:68" ht="14.25" customHeight="1" x14ac:dyDescent="0.25">
      <c r="A447" s="401" t="s">
        <v>63</v>
      </c>
      <c r="B447" s="395"/>
      <c r="C447" s="395"/>
      <c r="D447" s="395"/>
      <c r="E447" s="395"/>
      <c r="F447" s="395"/>
      <c r="G447" s="395"/>
      <c r="H447" s="395"/>
      <c r="I447" s="395"/>
      <c r="J447" s="395"/>
      <c r="K447" s="395"/>
      <c r="L447" s="395"/>
      <c r="M447" s="395"/>
      <c r="N447" s="395"/>
      <c r="O447" s="395"/>
      <c r="P447" s="395"/>
      <c r="Q447" s="395"/>
      <c r="R447" s="395"/>
      <c r="S447" s="395"/>
      <c r="T447" s="395"/>
      <c r="U447" s="395"/>
      <c r="V447" s="395"/>
      <c r="W447" s="395"/>
      <c r="X447" s="395"/>
      <c r="Y447" s="395"/>
      <c r="Z447" s="395"/>
      <c r="AA447" s="378"/>
      <c r="AB447" s="378"/>
      <c r="AC447" s="378"/>
    </row>
    <row r="448" spans="1:68" ht="27" customHeight="1" x14ac:dyDescent="0.25">
      <c r="A448" s="54" t="s">
        <v>643</v>
      </c>
      <c r="B448" s="54" t="s">
        <v>644</v>
      </c>
      <c r="C448" s="31">
        <v>4301031294</v>
      </c>
      <c r="D448" s="386">
        <v>4680115885189</v>
      </c>
      <c r="E448" s="387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645</v>
      </c>
      <c r="B449" s="54" t="s">
        <v>646</v>
      </c>
      <c r="C449" s="31">
        <v>4301031293</v>
      </c>
      <c r="D449" s="386">
        <v>4680115885172</v>
      </c>
      <c r="E449" s="387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647</v>
      </c>
      <c r="B450" s="54" t="s">
        <v>648</v>
      </c>
      <c r="C450" s="31">
        <v>4301031291</v>
      </c>
      <c r="D450" s="386">
        <v>4680115885110</v>
      </c>
      <c r="E450" s="387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89"/>
      <c r="R450" s="389"/>
      <c r="S450" s="389"/>
      <c r="T450" s="390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394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6"/>
      <c r="P451" s="391" t="s">
        <v>69</v>
      </c>
      <c r="Q451" s="392"/>
      <c r="R451" s="392"/>
      <c r="S451" s="392"/>
      <c r="T451" s="392"/>
      <c r="U451" s="392"/>
      <c r="V451" s="393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x14ac:dyDescent="0.2">
      <c r="A452" s="395"/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6"/>
      <c r="P452" s="391" t="s">
        <v>69</v>
      </c>
      <c r="Q452" s="392"/>
      <c r="R452" s="392"/>
      <c r="S452" s="392"/>
      <c r="T452" s="392"/>
      <c r="U452" s="392"/>
      <c r="V452" s="393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customHeight="1" x14ac:dyDescent="0.25">
      <c r="A453" s="398" t="s">
        <v>649</v>
      </c>
      <c r="B453" s="395"/>
      <c r="C453" s="395"/>
      <c r="D453" s="395"/>
      <c r="E453" s="395"/>
      <c r="F453" s="395"/>
      <c r="G453" s="395"/>
      <c r="H453" s="395"/>
      <c r="I453" s="395"/>
      <c r="J453" s="395"/>
      <c r="K453" s="395"/>
      <c r="L453" s="395"/>
      <c r="M453" s="395"/>
      <c r="N453" s="395"/>
      <c r="O453" s="395"/>
      <c r="P453" s="395"/>
      <c r="Q453" s="395"/>
      <c r="R453" s="395"/>
      <c r="S453" s="395"/>
      <c r="T453" s="395"/>
      <c r="U453" s="395"/>
      <c r="V453" s="395"/>
      <c r="W453" s="395"/>
      <c r="X453" s="395"/>
      <c r="Y453" s="395"/>
      <c r="Z453" s="395"/>
      <c r="AA453" s="377"/>
      <c r="AB453" s="377"/>
      <c r="AC453" s="377"/>
    </row>
    <row r="454" spans="1:68" ht="14.25" customHeight="1" x14ac:dyDescent="0.25">
      <c r="A454" s="401" t="s">
        <v>63</v>
      </c>
      <c r="B454" s="395"/>
      <c r="C454" s="395"/>
      <c r="D454" s="395"/>
      <c r="E454" s="395"/>
      <c r="F454" s="395"/>
      <c r="G454" s="395"/>
      <c r="H454" s="395"/>
      <c r="I454" s="395"/>
      <c r="J454" s="395"/>
      <c r="K454" s="395"/>
      <c r="L454" s="395"/>
      <c r="M454" s="395"/>
      <c r="N454" s="395"/>
      <c r="O454" s="395"/>
      <c r="P454" s="395"/>
      <c r="Q454" s="395"/>
      <c r="R454" s="395"/>
      <c r="S454" s="395"/>
      <c r="T454" s="395"/>
      <c r="U454" s="395"/>
      <c r="V454" s="395"/>
      <c r="W454" s="395"/>
      <c r="X454" s="395"/>
      <c r="Y454" s="395"/>
      <c r="Z454" s="395"/>
      <c r="AA454" s="378"/>
      <c r="AB454" s="378"/>
      <c r="AC454" s="378"/>
    </row>
    <row r="455" spans="1:68" ht="27" customHeight="1" x14ac:dyDescent="0.25">
      <c r="A455" s="54" t="s">
        <v>650</v>
      </c>
      <c r="B455" s="54" t="s">
        <v>651</v>
      </c>
      <c r="C455" s="31">
        <v>4301031365</v>
      </c>
      <c r="D455" s="386">
        <v>4680115885738</v>
      </c>
      <c r="E455" s="387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11" t="s">
        <v>652</v>
      </c>
      <c r="Q455" s="389"/>
      <c r="R455" s="389"/>
      <c r="S455" s="389"/>
      <c r="T455" s="390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customHeight="1" x14ac:dyDescent="0.25">
      <c r="A456" s="54" t="s">
        <v>653</v>
      </c>
      <c r="B456" s="54" t="s">
        <v>654</v>
      </c>
      <c r="C456" s="31">
        <v>4301031261</v>
      </c>
      <c r="D456" s="386">
        <v>4680115885103</v>
      </c>
      <c r="E456" s="387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89"/>
      <c r="R456" s="389"/>
      <c r="S456" s="389"/>
      <c r="T456" s="390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394"/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6"/>
      <c r="P457" s="391" t="s">
        <v>69</v>
      </c>
      <c r="Q457" s="392"/>
      <c r="R457" s="392"/>
      <c r="S457" s="392"/>
      <c r="T457" s="392"/>
      <c r="U457" s="392"/>
      <c r="V457" s="393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x14ac:dyDescent="0.2">
      <c r="A458" s="395"/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6"/>
      <c r="P458" s="391" t="s">
        <v>69</v>
      </c>
      <c r="Q458" s="392"/>
      <c r="R458" s="392"/>
      <c r="S458" s="392"/>
      <c r="T458" s="392"/>
      <c r="U458" s="392"/>
      <c r="V458" s="393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customHeight="1" x14ac:dyDescent="0.25">
      <c r="A459" s="401" t="s">
        <v>237</v>
      </c>
      <c r="B459" s="395"/>
      <c r="C459" s="395"/>
      <c r="D459" s="395"/>
      <c r="E459" s="395"/>
      <c r="F459" s="395"/>
      <c r="G459" s="395"/>
      <c r="H459" s="395"/>
      <c r="I459" s="395"/>
      <c r="J459" s="395"/>
      <c r="K459" s="395"/>
      <c r="L459" s="395"/>
      <c r="M459" s="395"/>
      <c r="N459" s="395"/>
      <c r="O459" s="395"/>
      <c r="P459" s="395"/>
      <c r="Q459" s="395"/>
      <c r="R459" s="395"/>
      <c r="S459" s="395"/>
      <c r="T459" s="395"/>
      <c r="U459" s="395"/>
      <c r="V459" s="395"/>
      <c r="W459" s="395"/>
      <c r="X459" s="395"/>
      <c r="Y459" s="395"/>
      <c r="Z459" s="395"/>
      <c r="AA459" s="378"/>
      <c r="AB459" s="378"/>
      <c r="AC459" s="378"/>
    </row>
    <row r="460" spans="1:68" ht="27" customHeight="1" x14ac:dyDescent="0.25">
      <c r="A460" s="54" t="s">
        <v>655</v>
      </c>
      <c r="B460" s="54" t="s">
        <v>656</v>
      </c>
      <c r="C460" s="31">
        <v>4301060412</v>
      </c>
      <c r="D460" s="386">
        <v>4680115885509</v>
      </c>
      <c r="E460" s="387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69" t="s">
        <v>657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396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396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customHeight="1" x14ac:dyDescent="0.2">
      <c r="A463" s="465" t="s">
        <v>658</v>
      </c>
      <c r="B463" s="466"/>
      <c r="C463" s="466"/>
      <c r="D463" s="466"/>
      <c r="E463" s="466"/>
      <c r="F463" s="466"/>
      <c r="G463" s="466"/>
      <c r="H463" s="466"/>
      <c r="I463" s="466"/>
      <c r="J463" s="466"/>
      <c r="K463" s="466"/>
      <c r="L463" s="466"/>
      <c r="M463" s="466"/>
      <c r="N463" s="466"/>
      <c r="O463" s="466"/>
      <c r="P463" s="466"/>
      <c r="Q463" s="466"/>
      <c r="R463" s="466"/>
      <c r="S463" s="466"/>
      <c r="T463" s="466"/>
      <c r="U463" s="466"/>
      <c r="V463" s="466"/>
      <c r="W463" s="466"/>
      <c r="X463" s="466"/>
      <c r="Y463" s="466"/>
      <c r="Z463" s="466"/>
      <c r="AA463" s="48"/>
      <c r="AB463" s="48"/>
      <c r="AC463" s="48"/>
    </row>
    <row r="464" spans="1:68" ht="16.5" customHeight="1" x14ac:dyDescent="0.25">
      <c r="A464" s="398" t="s">
        <v>658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7"/>
      <c r="AB464" s="377"/>
      <c r="AC464" s="377"/>
    </row>
    <row r="465" spans="1:68" ht="14.25" customHeight="1" x14ac:dyDescent="0.25">
      <c r="A465" s="401" t="s">
        <v>112</v>
      </c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5"/>
      <c r="O465" s="395"/>
      <c r="P465" s="395"/>
      <c r="Q465" s="395"/>
      <c r="R465" s="395"/>
      <c r="S465" s="395"/>
      <c r="T465" s="395"/>
      <c r="U465" s="395"/>
      <c r="V465" s="395"/>
      <c r="W465" s="395"/>
      <c r="X465" s="395"/>
      <c r="Y465" s="395"/>
      <c r="Z465" s="395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86">
        <v>4607091389067</v>
      </c>
      <c r="E466" s="387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89"/>
      <c r="R466" s="389"/>
      <c r="S466" s="389"/>
      <c r="T466" s="390"/>
      <c r="U466" s="34"/>
      <c r="V466" s="34"/>
      <c r="W466" s="35" t="s">
        <v>68</v>
      </c>
      <c r="X466" s="382">
        <v>0</v>
      </c>
      <c r="Y466" s="383">
        <f t="shared" ref="Y466:Y474" si="76">IFERROR(IF(X466="",0,CEILING((X466/$H466),1)*$H466),"")</f>
        <v>0</v>
      </c>
      <c r="Z466" s="36" t="str">
        <f t="shared" ref="Z466:Z471" si="77">IFERROR(IF(Y466=0,"",ROUNDUP(Y466/H466,0)*0.01196),"")</f>
        <v/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0</v>
      </c>
      <c r="BN466" s="64">
        <f t="shared" ref="BN466:BN474" si="79">IFERROR(Y466*I466/H466,"0")</f>
        <v>0</v>
      </c>
      <c r="BO466" s="64">
        <f t="shared" ref="BO466:BO474" si="80">IFERROR(1/J466*(X466/H466),"0")</f>
        <v>0</v>
      </c>
      <c r="BP466" s="64">
        <f t="shared" ref="BP466:BP474" si="81">IFERROR(1/J466*(Y466/H466),"0")</f>
        <v>0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86">
        <v>4680115885226</v>
      </c>
      <c r="E467" s="387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89"/>
      <c r="R467" s="389"/>
      <c r="S467" s="389"/>
      <c r="T467" s="390"/>
      <c r="U467" s="34"/>
      <c r="V467" s="34"/>
      <c r="W467" s="35" t="s">
        <v>68</v>
      </c>
      <c r="X467" s="382">
        <v>250</v>
      </c>
      <c r="Y467" s="383">
        <f t="shared" si="76"/>
        <v>253.44</v>
      </c>
      <c r="Z467" s="36">
        <f t="shared" si="77"/>
        <v>0.57408000000000003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267.04545454545456</v>
      </c>
      <c r="BN467" s="64">
        <f t="shared" si="79"/>
        <v>270.71999999999997</v>
      </c>
      <c r="BO467" s="64">
        <f t="shared" si="80"/>
        <v>0.45527389277389274</v>
      </c>
      <c r="BP467" s="64">
        <f t="shared" si="81"/>
        <v>0.46153846153846156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86">
        <v>4680115885271</v>
      </c>
      <c r="E468" s="387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5" t="s">
        <v>665</v>
      </c>
      <c r="Q468" s="389"/>
      <c r="R468" s="389"/>
      <c r="S468" s="389"/>
      <c r="T468" s="390"/>
      <c r="U468" s="34"/>
      <c r="V468" s="34"/>
      <c r="W468" s="35" t="s">
        <v>68</v>
      </c>
      <c r="X468" s="382">
        <v>0</v>
      </c>
      <c r="Y468" s="383">
        <f t="shared" si="76"/>
        <v>0</v>
      </c>
      <c r="Z468" s="36" t="str">
        <f t="shared" si="77"/>
        <v/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0</v>
      </c>
      <c r="BN468" s="64">
        <f t="shared" si="79"/>
        <v>0</v>
      </c>
      <c r="BO468" s="64">
        <f t="shared" si="80"/>
        <v>0</v>
      </c>
      <c r="BP468" s="64">
        <f t="shared" si="81"/>
        <v>0</v>
      </c>
    </row>
    <row r="469" spans="1:68" ht="16.5" customHeight="1" x14ac:dyDescent="0.25">
      <c r="A469" s="54" t="s">
        <v>666</v>
      </c>
      <c r="B469" s="54" t="s">
        <v>667</v>
      </c>
      <c r="C469" s="31">
        <v>4301011774</v>
      </c>
      <c r="D469" s="386">
        <v>4680115884502</v>
      </c>
      <c r="E469" s="387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86">
        <v>4607091389104</v>
      </c>
      <c r="E470" s="387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750</v>
      </c>
      <c r="Y470" s="383">
        <f t="shared" si="76"/>
        <v>755.04000000000008</v>
      </c>
      <c r="Z470" s="36">
        <f t="shared" si="77"/>
        <v>1.71028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801.13636363636363</v>
      </c>
      <c r="BN470" s="64">
        <f t="shared" si="79"/>
        <v>806.5200000000001</v>
      </c>
      <c r="BO470" s="64">
        <f t="shared" si="80"/>
        <v>1.3658216783216783</v>
      </c>
      <c r="BP470" s="64">
        <f t="shared" si="81"/>
        <v>1.375</v>
      </c>
    </row>
    <row r="471" spans="1:68" ht="16.5" customHeight="1" x14ac:dyDescent="0.25">
      <c r="A471" s="54" t="s">
        <v>670</v>
      </c>
      <c r="B471" s="54" t="s">
        <v>671</v>
      </c>
      <c r="C471" s="31">
        <v>4301011799</v>
      </c>
      <c r="D471" s="386">
        <v>4680115884519</v>
      </c>
      <c r="E471" s="387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customHeight="1" x14ac:dyDescent="0.25">
      <c r="A472" s="54" t="s">
        <v>672</v>
      </c>
      <c r="B472" s="54" t="s">
        <v>673</v>
      </c>
      <c r="C472" s="31">
        <v>4301011778</v>
      </c>
      <c r="D472" s="386">
        <v>4680115880603</v>
      </c>
      <c r="E472" s="387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customHeight="1" x14ac:dyDescent="0.25">
      <c r="A473" s="54" t="s">
        <v>674</v>
      </c>
      <c r="B473" s="54" t="s">
        <v>675</v>
      </c>
      <c r="C473" s="31">
        <v>4301011190</v>
      </c>
      <c r="D473" s="386">
        <v>4607091389098</v>
      </c>
      <c r="E473" s="387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customHeight="1" x14ac:dyDescent="0.25">
      <c r="A474" s="54" t="s">
        <v>676</v>
      </c>
      <c r="B474" s="54" t="s">
        <v>677</v>
      </c>
      <c r="C474" s="31">
        <v>4301011784</v>
      </c>
      <c r="D474" s="386">
        <v>4607091389982</v>
      </c>
      <c r="E474" s="387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4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396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189.39393939393938</v>
      </c>
      <c r="Y475" s="384">
        <f>IFERROR(Y466/H466,"0")+IFERROR(Y467/H467,"0")+IFERROR(Y468/H468,"0")+IFERROR(Y469/H469,"0")+IFERROR(Y470/H470,"0")+IFERROR(Y471/H471,"0")+IFERROR(Y472/H472,"0")+IFERROR(Y473/H473,"0")+IFERROR(Y474/H474,"0")</f>
        <v>191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2.2843599999999999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396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IFERROR(SUM(X466:X474),"0")</f>
        <v>1000</v>
      </c>
      <c r="Y476" s="384">
        <f>IFERROR(SUM(Y466:Y474),"0")</f>
        <v>1008.48</v>
      </c>
      <c r="Z476" s="37"/>
      <c r="AA476" s="385"/>
      <c r="AB476" s="385"/>
      <c r="AC476" s="385"/>
    </row>
    <row r="477" spans="1:68" ht="14.25" customHeight="1" x14ac:dyDescent="0.25">
      <c r="A477" s="401" t="s">
        <v>104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86">
        <v>4607091388930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450</v>
      </c>
      <c r="Y478" s="383">
        <f>IFERROR(IF(X478="",0,CEILING((X478/$H478),1)*$H478),"")</f>
        <v>454.08000000000004</v>
      </c>
      <c r="Z478" s="36">
        <f>IFERROR(IF(Y478=0,"",ROUNDUP(Y478/H478,0)*0.01196),"")</f>
        <v>1.0285599999999999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480.68181818181819</v>
      </c>
      <c r="BN478" s="64">
        <f>IFERROR(Y478*I478/H478,"0")</f>
        <v>485.03999999999996</v>
      </c>
      <c r="BO478" s="64">
        <f>IFERROR(1/J478*(X478/H478),"0")</f>
        <v>0.81949300699300698</v>
      </c>
      <c r="BP478" s="64">
        <f>IFERROR(1/J478*(Y478/H478),"0")</f>
        <v>0.82692307692307698</v>
      </c>
    </row>
    <row r="479" spans="1:68" ht="16.5" customHeight="1" x14ac:dyDescent="0.25">
      <c r="A479" s="54" t="s">
        <v>680</v>
      </c>
      <c r="B479" s="54" t="s">
        <v>681</v>
      </c>
      <c r="C479" s="31">
        <v>4301020206</v>
      </c>
      <c r="D479" s="386">
        <v>4680115880054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4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396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85.22727272727272</v>
      </c>
      <c r="Y480" s="384">
        <f>IFERROR(Y478/H478,"0")+IFERROR(Y479/H479,"0")</f>
        <v>86</v>
      </c>
      <c r="Z480" s="384">
        <f>IFERROR(IF(Z478="",0,Z478),"0")+IFERROR(IF(Z479="",0,Z479),"0")</f>
        <v>1.0285599999999999</v>
      </c>
      <c r="AA480" s="385"/>
      <c r="AB480" s="385"/>
      <c r="AC480" s="385"/>
    </row>
    <row r="481" spans="1:68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396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450</v>
      </c>
      <c r="Y481" s="384">
        <f>IFERROR(SUM(Y478:Y479),"0")</f>
        <v>454.08000000000004</v>
      </c>
      <c r="Z481" s="37"/>
      <c r="AA481" s="385"/>
      <c r="AB481" s="385"/>
      <c r="AC481" s="385"/>
    </row>
    <row r="482" spans="1:68" ht="14.25" customHeight="1" x14ac:dyDescent="0.25">
      <c r="A482" s="401" t="s">
        <v>63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8"/>
      <c r="AB482" s="378"/>
      <c r="AC482" s="378"/>
    </row>
    <row r="483" spans="1:68" ht="27" customHeight="1" x14ac:dyDescent="0.25">
      <c r="A483" s="54" t="s">
        <v>682</v>
      </c>
      <c r="B483" s="54" t="s">
        <v>683</v>
      </c>
      <c r="C483" s="31">
        <v>4301031252</v>
      </c>
      <c r="D483" s="386">
        <v>4680115883116</v>
      </c>
      <c r="E483" s="387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121</v>
      </c>
      <c r="Y483" s="383">
        <f t="shared" ref="Y483:Y488" si="82">IFERROR(IF(X483="",0,CEILING((X483/$H483),1)*$H483),"")</f>
        <v>121.44000000000001</v>
      </c>
      <c r="Z483" s="36">
        <f>IFERROR(IF(Y483=0,"",ROUNDUP(Y483/H483,0)*0.01196),"")</f>
        <v>0.27507999999999999</v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129.24999999999997</v>
      </c>
      <c r="BN483" s="64">
        <f t="shared" ref="BN483:BN488" si="84">IFERROR(Y483*I483/H483,"0")</f>
        <v>129.72</v>
      </c>
      <c r="BO483" s="64">
        <f t="shared" ref="BO483:BO488" si="85">IFERROR(1/J483*(X483/H483),"0")</f>
        <v>0.2203525641025641</v>
      </c>
      <c r="BP483" s="64">
        <f t="shared" ref="BP483:BP488" si="86">IFERROR(1/J483*(Y483/H483),"0")</f>
        <v>0.22115384615384617</v>
      </c>
    </row>
    <row r="484" spans="1:68" ht="27" customHeight="1" x14ac:dyDescent="0.25">
      <c r="A484" s="54" t="s">
        <v>684</v>
      </c>
      <c r="B484" s="54" t="s">
        <v>685</v>
      </c>
      <c r="C484" s="31">
        <v>4301031248</v>
      </c>
      <c r="D484" s="386">
        <v>4680115883093</v>
      </c>
      <c r="E484" s="387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89"/>
      <c r="R484" s="389"/>
      <c r="S484" s="389"/>
      <c r="T484" s="390"/>
      <c r="U484" s="34"/>
      <c r="V484" s="34"/>
      <c r="W484" s="35" t="s">
        <v>68</v>
      </c>
      <c r="X484" s="382">
        <v>197</v>
      </c>
      <c r="Y484" s="383">
        <f t="shared" si="82"/>
        <v>200.64000000000001</v>
      </c>
      <c r="Z484" s="36">
        <f>IFERROR(IF(Y484=0,"",ROUNDUP(Y484/H484,0)*0.01196),"")</f>
        <v>0.45448</v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210.43181818181816</v>
      </c>
      <c r="BN484" s="64">
        <f t="shared" si="84"/>
        <v>214.32</v>
      </c>
      <c r="BO484" s="64">
        <f t="shared" si="85"/>
        <v>0.35875582750582752</v>
      </c>
      <c r="BP484" s="64">
        <f t="shared" si="86"/>
        <v>0.36538461538461542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86">
        <v>4680115883109</v>
      </c>
      <c r="E485" s="387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89"/>
      <c r="R485" s="389"/>
      <c r="S485" s="389"/>
      <c r="T485" s="390"/>
      <c r="U485" s="34"/>
      <c r="V485" s="34"/>
      <c r="W485" s="35" t="s">
        <v>68</v>
      </c>
      <c r="X485" s="382">
        <v>353</v>
      </c>
      <c r="Y485" s="383">
        <f t="shared" si="82"/>
        <v>353.76</v>
      </c>
      <c r="Z485" s="36">
        <f>IFERROR(IF(Y485=0,"",ROUNDUP(Y485/H485,0)*0.01196),"")</f>
        <v>0.80132000000000003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377.06818181818176</v>
      </c>
      <c r="BN485" s="64">
        <f t="shared" si="84"/>
        <v>377.87999999999994</v>
      </c>
      <c r="BO485" s="64">
        <f t="shared" si="85"/>
        <v>0.64284673659673663</v>
      </c>
      <c r="BP485" s="64">
        <f t="shared" si="86"/>
        <v>0.64423076923076927</v>
      </c>
    </row>
    <row r="486" spans="1:68" ht="27" customHeight="1" x14ac:dyDescent="0.25">
      <c r="A486" s="54" t="s">
        <v>688</v>
      </c>
      <c r="B486" s="54" t="s">
        <v>689</v>
      </c>
      <c r="C486" s="31">
        <v>4301031249</v>
      </c>
      <c r="D486" s="386">
        <v>4680115882072</v>
      </c>
      <c r="E486" s="387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89"/>
      <c r="R486" s="389"/>
      <c r="S486" s="389"/>
      <c r="T486" s="390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customHeight="1" x14ac:dyDescent="0.25">
      <c r="A487" s="54" t="s">
        <v>690</v>
      </c>
      <c r="B487" s="54" t="s">
        <v>691</v>
      </c>
      <c r="C487" s="31">
        <v>4301031251</v>
      </c>
      <c r="D487" s="386">
        <v>4680115882102</v>
      </c>
      <c r="E487" s="387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customHeight="1" x14ac:dyDescent="0.25">
      <c r="A488" s="54" t="s">
        <v>692</v>
      </c>
      <c r="B488" s="54" t="s">
        <v>693</v>
      </c>
      <c r="C488" s="31">
        <v>4301031253</v>
      </c>
      <c r="D488" s="386">
        <v>4680115882096</v>
      </c>
      <c r="E488" s="387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8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89"/>
      <c r="R488" s="389"/>
      <c r="S488" s="389"/>
      <c r="T488" s="390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4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396"/>
      <c r="P489" s="391" t="s">
        <v>69</v>
      </c>
      <c r="Q489" s="392"/>
      <c r="R489" s="392"/>
      <c r="S489" s="392"/>
      <c r="T489" s="392"/>
      <c r="U489" s="392"/>
      <c r="V489" s="393"/>
      <c r="W489" s="37" t="s">
        <v>70</v>
      </c>
      <c r="X489" s="384">
        <f>IFERROR(X483/H483,"0")+IFERROR(X484/H484,"0")+IFERROR(X485/H485,"0")+IFERROR(X486/H486,"0")+IFERROR(X487/H487,"0")+IFERROR(X488/H488,"0")</f>
        <v>127.08333333333334</v>
      </c>
      <c r="Y489" s="384">
        <f>IFERROR(Y483/H483,"0")+IFERROR(Y484/H484,"0")+IFERROR(Y485/H485,"0")+IFERROR(Y486/H486,"0")+IFERROR(Y487/H487,"0")+IFERROR(Y488/H488,"0")</f>
        <v>128</v>
      </c>
      <c r="Z489" s="384">
        <f>IFERROR(IF(Z483="",0,Z483),"0")+IFERROR(IF(Z484="",0,Z484),"0")+IFERROR(IF(Z485="",0,Z485),"0")+IFERROR(IF(Z486="",0,Z486),"0")+IFERROR(IF(Z487="",0,Z487),"0")+IFERROR(IF(Z488="",0,Z488),"0")</f>
        <v>1.53088</v>
      </c>
      <c r="AA489" s="385"/>
      <c r="AB489" s="385"/>
      <c r="AC489" s="385"/>
    </row>
    <row r="490" spans="1:68" x14ac:dyDescent="0.2">
      <c r="A490" s="395"/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6"/>
      <c r="P490" s="391" t="s">
        <v>69</v>
      </c>
      <c r="Q490" s="392"/>
      <c r="R490" s="392"/>
      <c r="S490" s="392"/>
      <c r="T490" s="392"/>
      <c r="U490" s="392"/>
      <c r="V490" s="393"/>
      <c r="W490" s="37" t="s">
        <v>68</v>
      </c>
      <c r="X490" s="384">
        <f>IFERROR(SUM(X483:X488),"0")</f>
        <v>671</v>
      </c>
      <c r="Y490" s="384">
        <f>IFERROR(SUM(Y483:Y488),"0")</f>
        <v>675.84</v>
      </c>
      <c r="Z490" s="37"/>
      <c r="AA490" s="385"/>
      <c r="AB490" s="385"/>
      <c r="AC490" s="385"/>
    </row>
    <row r="491" spans="1:68" ht="14.25" customHeight="1" x14ac:dyDescent="0.25">
      <c r="A491" s="401" t="s">
        <v>71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8"/>
      <c r="AB491" s="378"/>
      <c r="AC491" s="378"/>
    </row>
    <row r="492" spans="1:68" ht="16.5" customHeight="1" x14ac:dyDescent="0.25">
      <c r="A492" s="54" t="s">
        <v>694</v>
      </c>
      <c r="B492" s="54" t="s">
        <v>695</v>
      </c>
      <c r="C492" s="31">
        <v>4301051230</v>
      </c>
      <c r="D492" s="386">
        <v>4607091383409</v>
      </c>
      <c r="E492" s="387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customHeight="1" x14ac:dyDescent="0.25">
      <c r="A493" s="54" t="s">
        <v>696</v>
      </c>
      <c r="B493" s="54" t="s">
        <v>697</v>
      </c>
      <c r="C493" s="31">
        <v>4301051231</v>
      </c>
      <c r="D493" s="386">
        <v>4607091383416</v>
      </c>
      <c r="E493" s="387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5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698</v>
      </c>
      <c r="B494" s="54" t="s">
        <v>699</v>
      </c>
      <c r="C494" s="31">
        <v>4301051058</v>
      </c>
      <c r="D494" s="386">
        <v>4680115883536</v>
      </c>
      <c r="E494" s="387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5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396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396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customHeight="1" x14ac:dyDescent="0.25">
      <c r="A497" s="401" t="s">
        <v>237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8"/>
      <c r="AB497" s="378"/>
      <c r="AC497" s="378"/>
    </row>
    <row r="498" spans="1:68" ht="16.5" customHeight="1" x14ac:dyDescent="0.25">
      <c r="A498" s="54" t="s">
        <v>700</v>
      </c>
      <c r="B498" s="54" t="s">
        <v>701</v>
      </c>
      <c r="C498" s="31">
        <v>4301060363</v>
      </c>
      <c r="D498" s="386">
        <v>4680115885035</v>
      </c>
      <c r="E498" s="387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5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394"/>
      <c r="B499" s="395"/>
      <c r="C499" s="395"/>
      <c r="D499" s="395"/>
      <c r="E499" s="395"/>
      <c r="F499" s="395"/>
      <c r="G499" s="395"/>
      <c r="H499" s="395"/>
      <c r="I499" s="395"/>
      <c r="J499" s="395"/>
      <c r="K499" s="395"/>
      <c r="L499" s="395"/>
      <c r="M499" s="395"/>
      <c r="N499" s="395"/>
      <c r="O499" s="396"/>
      <c r="P499" s="391" t="s">
        <v>69</v>
      </c>
      <c r="Q499" s="392"/>
      <c r="R499" s="392"/>
      <c r="S499" s="392"/>
      <c r="T499" s="392"/>
      <c r="U499" s="392"/>
      <c r="V499" s="393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x14ac:dyDescent="0.2">
      <c r="A500" s="395"/>
      <c r="B500" s="395"/>
      <c r="C500" s="395"/>
      <c r="D500" s="395"/>
      <c r="E500" s="395"/>
      <c r="F500" s="395"/>
      <c r="G500" s="395"/>
      <c r="H500" s="395"/>
      <c r="I500" s="395"/>
      <c r="J500" s="395"/>
      <c r="K500" s="395"/>
      <c r="L500" s="395"/>
      <c r="M500" s="395"/>
      <c r="N500" s="395"/>
      <c r="O500" s="396"/>
      <c r="P500" s="391" t="s">
        <v>69</v>
      </c>
      <c r="Q500" s="392"/>
      <c r="R500" s="392"/>
      <c r="S500" s="392"/>
      <c r="T500" s="392"/>
      <c r="U500" s="392"/>
      <c r="V500" s="393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customHeight="1" x14ac:dyDescent="0.2">
      <c r="A501" s="465" t="s">
        <v>702</v>
      </c>
      <c r="B501" s="466"/>
      <c r="C501" s="466"/>
      <c r="D501" s="466"/>
      <c r="E501" s="466"/>
      <c r="F501" s="466"/>
      <c r="G501" s="466"/>
      <c r="H501" s="466"/>
      <c r="I501" s="466"/>
      <c r="J501" s="466"/>
      <c r="K501" s="466"/>
      <c r="L501" s="466"/>
      <c r="M501" s="466"/>
      <c r="N501" s="466"/>
      <c r="O501" s="466"/>
      <c r="P501" s="466"/>
      <c r="Q501" s="466"/>
      <c r="R501" s="466"/>
      <c r="S501" s="466"/>
      <c r="T501" s="466"/>
      <c r="U501" s="466"/>
      <c r="V501" s="466"/>
      <c r="W501" s="466"/>
      <c r="X501" s="466"/>
      <c r="Y501" s="466"/>
      <c r="Z501" s="466"/>
      <c r="AA501" s="48"/>
      <c r="AB501" s="48"/>
      <c r="AC501" s="48"/>
    </row>
    <row r="502" spans="1:68" ht="16.5" customHeight="1" x14ac:dyDescent="0.25">
      <c r="A502" s="398" t="s">
        <v>702</v>
      </c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395"/>
      <c r="P502" s="395"/>
      <c r="Q502" s="395"/>
      <c r="R502" s="395"/>
      <c r="S502" s="395"/>
      <c r="T502" s="395"/>
      <c r="U502" s="395"/>
      <c r="V502" s="395"/>
      <c r="W502" s="395"/>
      <c r="X502" s="395"/>
      <c r="Y502" s="395"/>
      <c r="Z502" s="395"/>
      <c r="AA502" s="377"/>
      <c r="AB502" s="377"/>
      <c r="AC502" s="377"/>
    </row>
    <row r="503" spans="1:68" ht="14.25" customHeight="1" x14ac:dyDescent="0.25">
      <c r="A503" s="401" t="s">
        <v>112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8"/>
      <c r="AB503" s="378"/>
      <c r="AC503" s="378"/>
    </row>
    <row r="504" spans="1:68" ht="27" customHeight="1" x14ac:dyDescent="0.25">
      <c r="A504" s="54" t="s">
        <v>703</v>
      </c>
      <c r="B504" s="54" t="s">
        <v>704</v>
      </c>
      <c r="C504" s="31">
        <v>4301011763</v>
      </c>
      <c r="D504" s="386">
        <v>4640242181011</v>
      </c>
      <c r="E504" s="387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0" t="s">
        <v>705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customHeight="1" x14ac:dyDescent="0.25">
      <c r="A505" s="54" t="s">
        <v>706</v>
      </c>
      <c r="B505" s="54" t="s">
        <v>707</v>
      </c>
      <c r="C505" s="31">
        <v>4301011951</v>
      </c>
      <c r="D505" s="386">
        <v>4640242180045</v>
      </c>
      <c r="E505" s="387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6" t="s">
        <v>708</v>
      </c>
      <c r="Q505" s="389"/>
      <c r="R505" s="389"/>
      <c r="S505" s="389"/>
      <c r="T505" s="390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customHeight="1" x14ac:dyDescent="0.25">
      <c r="A506" s="54" t="s">
        <v>709</v>
      </c>
      <c r="B506" s="54" t="s">
        <v>710</v>
      </c>
      <c r="C506" s="31">
        <v>4301011585</v>
      </c>
      <c r="D506" s="386">
        <v>4640242180441</v>
      </c>
      <c r="E506" s="387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15" t="s">
        <v>711</v>
      </c>
      <c r="Q506" s="389"/>
      <c r="R506" s="389"/>
      <c r="S506" s="389"/>
      <c r="T506" s="390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customHeight="1" x14ac:dyDescent="0.25">
      <c r="A507" s="54" t="s">
        <v>712</v>
      </c>
      <c r="B507" s="54" t="s">
        <v>713</v>
      </c>
      <c r="C507" s="31">
        <v>4301011950</v>
      </c>
      <c r="D507" s="386">
        <v>4640242180601</v>
      </c>
      <c r="E507" s="387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7" t="s">
        <v>714</v>
      </c>
      <c r="Q507" s="389"/>
      <c r="R507" s="389"/>
      <c r="S507" s="389"/>
      <c r="T507" s="390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customHeight="1" x14ac:dyDescent="0.25">
      <c r="A508" s="54" t="s">
        <v>715</v>
      </c>
      <c r="B508" s="54" t="s">
        <v>716</v>
      </c>
      <c r="C508" s="31">
        <v>4301011584</v>
      </c>
      <c r="D508" s="386">
        <v>4640242180564</v>
      </c>
      <c r="E508" s="387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1" t="s">
        <v>717</v>
      </c>
      <c r="Q508" s="389"/>
      <c r="R508" s="389"/>
      <c r="S508" s="389"/>
      <c r="T508" s="390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customHeight="1" x14ac:dyDescent="0.25">
      <c r="A509" s="54" t="s">
        <v>718</v>
      </c>
      <c r="B509" s="54" t="s">
        <v>719</v>
      </c>
      <c r="C509" s="31">
        <v>4301011762</v>
      </c>
      <c r="D509" s="386">
        <v>4640242180922</v>
      </c>
      <c r="E509" s="387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9" t="s">
        <v>720</v>
      </c>
      <c r="Q509" s="389"/>
      <c r="R509" s="389"/>
      <c r="S509" s="389"/>
      <c r="T509" s="390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customHeight="1" x14ac:dyDescent="0.25">
      <c r="A510" s="54" t="s">
        <v>721</v>
      </c>
      <c r="B510" s="54" t="s">
        <v>722</v>
      </c>
      <c r="C510" s="31">
        <v>4301011764</v>
      </c>
      <c r="D510" s="386">
        <v>4640242181189</v>
      </c>
      <c r="E510" s="387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customHeight="1" x14ac:dyDescent="0.25">
      <c r="A511" s="54" t="s">
        <v>724</v>
      </c>
      <c r="B511" s="54" t="s">
        <v>725</v>
      </c>
      <c r="C511" s="31">
        <v>4301011551</v>
      </c>
      <c r="D511" s="386">
        <v>4640242180038</v>
      </c>
      <c r="E511" s="387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0" t="s">
        <v>726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customHeight="1" x14ac:dyDescent="0.25">
      <c r="A512" s="54" t="s">
        <v>727</v>
      </c>
      <c r="B512" s="54" t="s">
        <v>728</v>
      </c>
      <c r="C512" s="31">
        <v>4301011765</v>
      </c>
      <c r="D512" s="386">
        <v>4640242181172</v>
      </c>
      <c r="E512" s="387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43" t="s">
        <v>729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x14ac:dyDescent="0.2">
      <c r="A513" s="394"/>
      <c r="B513" s="395"/>
      <c r="C513" s="395"/>
      <c r="D513" s="395"/>
      <c r="E513" s="395"/>
      <c r="F513" s="395"/>
      <c r="G513" s="395"/>
      <c r="H513" s="395"/>
      <c r="I513" s="395"/>
      <c r="J513" s="395"/>
      <c r="K513" s="395"/>
      <c r="L513" s="395"/>
      <c r="M513" s="395"/>
      <c r="N513" s="395"/>
      <c r="O513" s="396"/>
      <c r="P513" s="391" t="s">
        <v>69</v>
      </c>
      <c r="Q513" s="392"/>
      <c r="R513" s="392"/>
      <c r="S513" s="392"/>
      <c r="T513" s="392"/>
      <c r="U513" s="392"/>
      <c r="V513" s="393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x14ac:dyDescent="0.2">
      <c r="A514" s="395"/>
      <c r="B514" s="395"/>
      <c r="C514" s="395"/>
      <c r="D514" s="395"/>
      <c r="E514" s="395"/>
      <c r="F514" s="395"/>
      <c r="G514" s="395"/>
      <c r="H514" s="395"/>
      <c r="I514" s="395"/>
      <c r="J514" s="395"/>
      <c r="K514" s="395"/>
      <c r="L514" s="395"/>
      <c r="M514" s="395"/>
      <c r="N514" s="395"/>
      <c r="O514" s="396"/>
      <c r="P514" s="391" t="s">
        <v>69</v>
      </c>
      <c r="Q514" s="392"/>
      <c r="R514" s="392"/>
      <c r="S514" s="392"/>
      <c r="T514" s="392"/>
      <c r="U514" s="392"/>
      <c r="V514" s="393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customHeight="1" x14ac:dyDescent="0.25">
      <c r="A515" s="401" t="s">
        <v>104</v>
      </c>
      <c r="B515" s="395"/>
      <c r="C515" s="395"/>
      <c r="D515" s="395"/>
      <c r="E515" s="395"/>
      <c r="F515" s="395"/>
      <c r="G515" s="395"/>
      <c r="H515" s="395"/>
      <c r="I515" s="395"/>
      <c r="J515" s="395"/>
      <c r="K515" s="395"/>
      <c r="L515" s="395"/>
      <c r="M515" s="395"/>
      <c r="N515" s="395"/>
      <c r="O515" s="395"/>
      <c r="P515" s="395"/>
      <c r="Q515" s="395"/>
      <c r="R515" s="395"/>
      <c r="S515" s="395"/>
      <c r="T515" s="395"/>
      <c r="U515" s="395"/>
      <c r="V515" s="395"/>
      <c r="W515" s="395"/>
      <c r="X515" s="395"/>
      <c r="Y515" s="395"/>
      <c r="Z515" s="395"/>
      <c r="AA515" s="378"/>
      <c r="AB515" s="378"/>
      <c r="AC515" s="378"/>
    </row>
    <row r="516" spans="1:68" ht="27" customHeight="1" x14ac:dyDescent="0.25">
      <c r="A516" s="54" t="s">
        <v>730</v>
      </c>
      <c r="B516" s="54" t="s">
        <v>731</v>
      </c>
      <c r="C516" s="31">
        <v>4301020260</v>
      </c>
      <c r="D516" s="386">
        <v>4640242180526</v>
      </c>
      <c r="E516" s="387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90" t="s">
        <v>732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customHeight="1" x14ac:dyDescent="0.25">
      <c r="A517" s="54" t="s">
        <v>733</v>
      </c>
      <c r="B517" s="54" t="s">
        <v>734</v>
      </c>
      <c r="C517" s="31">
        <v>4301020269</v>
      </c>
      <c r="D517" s="386">
        <v>4640242180519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21" t="s">
        <v>735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736</v>
      </c>
      <c r="B518" s="54" t="s">
        <v>737</v>
      </c>
      <c r="C518" s="31">
        <v>4301020309</v>
      </c>
      <c r="D518" s="386">
        <v>4640242180090</v>
      </c>
      <c r="E518" s="387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406" t="s">
        <v>738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739</v>
      </c>
      <c r="B519" s="54" t="s">
        <v>740</v>
      </c>
      <c r="C519" s="31">
        <v>4301020314</v>
      </c>
      <c r="D519" s="386">
        <v>4640242180090</v>
      </c>
      <c r="E519" s="387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566" t="s">
        <v>741</v>
      </c>
      <c r="Q519" s="389"/>
      <c r="R519" s="389"/>
      <c r="S519" s="389"/>
      <c r="T519" s="390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742</v>
      </c>
      <c r="B520" s="54" t="s">
        <v>743</v>
      </c>
      <c r="C520" s="31">
        <v>4301020295</v>
      </c>
      <c r="D520" s="386">
        <v>4640242181363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13" t="s">
        <v>744</v>
      </c>
      <c r="Q520" s="389"/>
      <c r="R520" s="389"/>
      <c r="S520" s="389"/>
      <c r="T520" s="390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394"/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6"/>
      <c r="P521" s="391" t="s">
        <v>69</v>
      </c>
      <c r="Q521" s="392"/>
      <c r="R521" s="392"/>
      <c r="S521" s="392"/>
      <c r="T521" s="392"/>
      <c r="U521" s="392"/>
      <c r="V521" s="393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x14ac:dyDescent="0.2">
      <c r="A522" s="395"/>
      <c r="B522" s="395"/>
      <c r="C522" s="395"/>
      <c r="D522" s="395"/>
      <c r="E522" s="395"/>
      <c r="F522" s="395"/>
      <c r="G522" s="395"/>
      <c r="H522" s="395"/>
      <c r="I522" s="395"/>
      <c r="J522" s="395"/>
      <c r="K522" s="395"/>
      <c r="L522" s="395"/>
      <c r="M522" s="395"/>
      <c r="N522" s="395"/>
      <c r="O522" s="396"/>
      <c r="P522" s="391" t="s">
        <v>69</v>
      </c>
      <c r="Q522" s="392"/>
      <c r="R522" s="392"/>
      <c r="S522" s="392"/>
      <c r="T522" s="392"/>
      <c r="U522" s="392"/>
      <c r="V522" s="393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customHeight="1" x14ac:dyDescent="0.25">
      <c r="A523" s="401" t="s">
        <v>63</v>
      </c>
      <c r="B523" s="395"/>
      <c r="C523" s="395"/>
      <c r="D523" s="395"/>
      <c r="E523" s="395"/>
      <c r="F523" s="395"/>
      <c r="G523" s="395"/>
      <c r="H523" s="395"/>
      <c r="I523" s="395"/>
      <c r="J523" s="395"/>
      <c r="K523" s="395"/>
      <c r="L523" s="395"/>
      <c r="M523" s="395"/>
      <c r="N523" s="395"/>
      <c r="O523" s="395"/>
      <c r="P523" s="395"/>
      <c r="Q523" s="395"/>
      <c r="R523" s="395"/>
      <c r="S523" s="395"/>
      <c r="T523" s="395"/>
      <c r="U523" s="395"/>
      <c r="V523" s="395"/>
      <c r="W523" s="395"/>
      <c r="X523" s="395"/>
      <c r="Y523" s="395"/>
      <c r="Z523" s="395"/>
      <c r="AA523" s="378"/>
      <c r="AB523" s="378"/>
      <c r="AC523" s="378"/>
    </row>
    <row r="524" spans="1:68" ht="27" customHeight="1" x14ac:dyDescent="0.25">
      <c r="A524" s="54" t="s">
        <v>745</v>
      </c>
      <c r="B524" s="54" t="s">
        <v>746</v>
      </c>
      <c r="C524" s="31">
        <v>4301031289</v>
      </c>
      <c r="D524" s="386">
        <v>4640242181615</v>
      </c>
      <c r="E524" s="387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3" t="s">
        <v>747</v>
      </c>
      <c r="Q524" s="389"/>
      <c r="R524" s="389"/>
      <c r="S524" s="389"/>
      <c r="T524" s="390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customHeight="1" x14ac:dyDescent="0.25">
      <c r="A525" s="54" t="s">
        <v>748</v>
      </c>
      <c r="B525" s="54" t="s">
        <v>749</v>
      </c>
      <c r="C525" s="31">
        <v>4301031285</v>
      </c>
      <c r="D525" s="386">
        <v>4640242181639</v>
      </c>
      <c r="E525" s="387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71" t="s">
        <v>750</v>
      </c>
      <c r="Q525" s="389"/>
      <c r="R525" s="389"/>
      <c r="S525" s="389"/>
      <c r="T525" s="390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751</v>
      </c>
      <c r="B526" s="54" t="s">
        <v>752</v>
      </c>
      <c r="C526" s="31">
        <v>4301031287</v>
      </c>
      <c r="D526" s="386">
        <v>4640242181622</v>
      </c>
      <c r="E526" s="387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6" t="s">
        <v>753</v>
      </c>
      <c r="Q526" s="389"/>
      <c r="R526" s="389"/>
      <c r="S526" s="389"/>
      <c r="T526" s="390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754</v>
      </c>
      <c r="B527" s="54" t="s">
        <v>755</v>
      </c>
      <c r="C527" s="31">
        <v>4301031280</v>
      </c>
      <c r="D527" s="386">
        <v>4640242180816</v>
      </c>
      <c r="E527" s="387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63" t="s">
        <v>756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757</v>
      </c>
      <c r="B528" s="54" t="s">
        <v>758</v>
      </c>
      <c r="C528" s="31">
        <v>4301031244</v>
      </c>
      <c r="D528" s="386">
        <v>4640242180595</v>
      </c>
      <c r="E528" s="387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760</v>
      </c>
      <c r="B529" s="54" t="s">
        <v>761</v>
      </c>
      <c r="C529" s="31">
        <v>4301031321</v>
      </c>
      <c r="D529" s="386">
        <v>4640242180076</v>
      </c>
      <c r="E529" s="387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544" t="s">
        <v>762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763</v>
      </c>
      <c r="B530" s="54" t="s">
        <v>764</v>
      </c>
      <c r="C530" s="31">
        <v>4301031200</v>
      </c>
      <c r="D530" s="386">
        <v>4640242180489</v>
      </c>
      <c r="E530" s="387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47" t="s">
        <v>765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x14ac:dyDescent="0.2">
      <c r="A531" s="394"/>
      <c r="B531" s="395"/>
      <c r="C531" s="395"/>
      <c r="D531" s="395"/>
      <c r="E531" s="395"/>
      <c r="F531" s="395"/>
      <c r="G531" s="395"/>
      <c r="H531" s="395"/>
      <c r="I531" s="395"/>
      <c r="J531" s="395"/>
      <c r="K531" s="395"/>
      <c r="L531" s="395"/>
      <c r="M531" s="395"/>
      <c r="N531" s="395"/>
      <c r="O531" s="396"/>
      <c r="P531" s="391" t="s">
        <v>69</v>
      </c>
      <c r="Q531" s="392"/>
      <c r="R531" s="392"/>
      <c r="S531" s="392"/>
      <c r="T531" s="392"/>
      <c r="U531" s="392"/>
      <c r="V531" s="393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x14ac:dyDescent="0.2">
      <c r="A532" s="395"/>
      <c r="B532" s="395"/>
      <c r="C532" s="395"/>
      <c r="D532" s="395"/>
      <c r="E532" s="395"/>
      <c r="F532" s="395"/>
      <c r="G532" s="395"/>
      <c r="H532" s="395"/>
      <c r="I532" s="395"/>
      <c r="J532" s="395"/>
      <c r="K532" s="395"/>
      <c r="L532" s="395"/>
      <c r="M532" s="395"/>
      <c r="N532" s="395"/>
      <c r="O532" s="396"/>
      <c r="P532" s="391" t="s">
        <v>69</v>
      </c>
      <c r="Q532" s="392"/>
      <c r="R532" s="392"/>
      <c r="S532" s="392"/>
      <c r="T532" s="392"/>
      <c r="U532" s="392"/>
      <c r="V532" s="393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customHeight="1" x14ac:dyDescent="0.25">
      <c r="A533" s="401" t="s">
        <v>71</v>
      </c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395"/>
      <c r="P533" s="395"/>
      <c r="Q533" s="395"/>
      <c r="R533" s="395"/>
      <c r="S533" s="395"/>
      <c r="T533" s="395"/>
      <c r="U533" s="395"/>
      <c r="V533" s="395"/>
      <c r="W533" s="395"/>
      <c r="X533" s="395"/>
      <c r="Y533" s="395"/>
      <c r="Z533" s="395"/>
      <c r="AA533" s="378"/>
      <c r="AB533" s="378"/>
      <c r="AC533" s="378"/>
    </row>
    <row r="534" spans="1:68" ht="27" customHeight="1" x14ac:dyDescent="0.25">
      <c r="A534" s="54" t="s">
        <v>766</v>
      </c>
      <c r="B534" s="54" t="s">
        <v>767</v>
      </c>
      <c r="C534" s="31">
        <v>4301051746</v>
      </c>
      <c r="D534" s="386">
        <v>4640242180533</v>
      </c>
      <c r="E534" s="387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8" t="s">
        <v>768</v>
      </c>
      <c r="Q534" s="389"/>
      <c r="R534" s="389"/>
      <c r="S534" s="389"/>
      <c r="T534" s="390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769</v>
      </c>
      <c r="B535" s="54" t="s">
        <v>770</v>
      </c>
      <c r="C535" s="31">
        <v>4301051780</v>
      </c>
      <c r="D535" s="386">
        <v>4640242180106</v>
      </c>
      <c r="E535" s="387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35" t="s">
        <v>771</v>
      </c>
      <c r="Q535" s="389"/>
      <c r="R535" s="389"/>
      <c r="S535" s="389"/>
      <c r="T535" s="390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772</v>
      </c>
      <c r="B536" s="54" t="s">
        <v>773</v>
      </c>
      <c r="C536" s="31">
        <v>4301051510</v>
      </c>
      <c r="D536" s="386">
        <v>4640242180540</v>
      </c>
      <c r="E536" s="387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40" t="s">
        <v>774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394"/>
      <c r="B537" s="395"/>
      <c r="C537" s="395"/>
      <c r="D537" s="395"/>
      <c r="E537" s="395"/>
      <c r="F537" s="395"/>
      <c r="G537" s="395"/>
      <c r="H537" s="395"/>
      <c r="I537" s="395"/>
      <c r="J537" s="395"/>
      <c r="K537" s="395"/>
      <c r="L537" s="395"/>
      <c r="M537" s="395"/>
      <c r="N537" s="395"/>
      <c r="O537" s="396"/>
      <c r="P537" s="391" t="s">
        <v>69</v>
      </c>
      <c r="Q537" s="392"/>
      <c r="R537" s="392"/>
      <c r="S537" s="392"/>
      <c r="T537" s="392"/>
      <c r="U537" s="392"/>
      <c r="V537" s="393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x14ac:dyDescent="0.2">
      <c r="A538" s="395"/>
      <c r="B538" s="395"/>
      <c r="C538" s="395"/>
      <c r="D538" s="395"/>
      <c r="E538" s="395"/>
      <c r="F538" s="395"/>
      <c r="G538" s="395"/>
      <c r="H538" s="395"/>
      <c r="I538" s="395"/>
      <c r="J538" s="395"/>
      <c r="K538" s="395"/>
      <c r="L538" s="395"/>
      <c r="M538" s="395"/>
      <c r="N538" s="395"/>
      <c r="O538" s="396"/>
      <c r="P538" s="391" t="s">
        <v>69</v>
      </c>
      <c r="Q538" s="392"/>
      <c r="R538" s="392"/>
      <c r="S538" s="392"/>
      <c r="T538" s="392"/>
      <c r="U538" s="392"/>
      <c r="V538" s="393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customHeight="1" x14ac:dyDescent="0.25">
      <c r="A539" s="401" t="s">
        <v>237</v>
      </c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395"/>
      <c r="P539" s="395"/>
      <c r="Q539" s="395"/>
      <c r="R539" s="395"/>
      <c r="S539" s="395"/>
      <c r="T539" s="395"/>
      <c r="U539" s="395"/>
      <c r="V539" s="395"/>
      <c r="W539" s="395"/>
      <c r="X539" s="395"/>
      <c r="Y539" s="395"/>
      <c r="Z539" s="395"/>
      <c r="AA539" s="378"/>
      <c r="AB539" s="378"/>
      <c r="AC539" s="378"/>
    </row>
    <row r="540" spans="1:68" ht="27" customHeight="1" x14ac:dyDescent="0.25">
      <c r="A540" s="54" t="s">
        <v>775</v>
      </c>
      <c r="B540" s="54" t="s">
        <v>776</v>
      </c>
      <c r="C540" s="31">
        <v>4301060354</v>
      </c>
      <c r="D540" s="386">
        <v>4640242180120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12" t="s">
        <v>777</v>
      </c>
      <c r="Q540" s="389"/>
      <c r="R540" s="389"/>
      <c r="S540" s="389"/>
      <c r="T540" s="390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775</v>
      </c>
      <c r="B541" s="54" t="s">
        <v>778</v>
      </c>
      <c r="C541" s="31">
        <v>4301060408</v>
      </c>
      <c r="D541" s="386">
        <v>4640242180120</v>
      </c>
      <c r="E541" s="387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5" t="s">
        <v>779</v>
      </c>
      <c r="Q541" s="389"/>
      <c r="R541" s="389"/>
      <c r="S541" s="389"/>
      <c r="T541" s="390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780</v>
      </c>
      <c r="B542" s="54" t="s">
        <v>781</v>
      </c>
      <c r="C542" s="31">
        <v>4301060355</v>
      </c>
      <c r="D542" s="386">
        <v>4640242180137</v>
      </c>
      <c r="E542" s="387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78" t="s">
        <v>782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780</v>
      </c>
      <c r="B543" s="54" t="s">
        <v>783</v>
      </c>
      <c r="C543" s="31">
        <v>4301060407</v>
      </c>
      <c r="D543" s="386">
        <v>4640242180137</v>
      </c>
      <c r="E543" s="387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91" t="s">
        <v>784</v>
      </c>
      <c r="Q543" s="389"/>
      <c r="R543" s="389"/>
      <c r="S543" s="389"/>
      <c r="T543" s="390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394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396"/>
      <c r="P544" s="391" t="s">
        <v>69</v>
      </c>
      <c r="Q544" s="392"/>
      <c r="R544" s="392"/>
      <c r="S544" s="392"/>
      <c r="T544" s="392"/>
      <c r="U544" s="392"/>
      <c r="V544" s="393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x14ac:dyDescent="0.2">
      <c r="A545" s="395"/>
      <c r="B545" s="395"/>
      <c r="C545" s="395"/>
      <c r="D545" s="395"/>
      <c r="E545" s="395"/>
      <c r="F545" s="395"/>
      <c r="G545" s="395"/>
      <c r="H545" s="395"/>
      <c r="I545" s="395"/>
      <c r="J545" s="395"/>
      <c r="K545" s="395"/>
      <c r="L545" s="395"/>
      <c r="M545" s="395"/>
      <c r="N545" s="395"/>
      <c r="O545" s="396"/>
      <c r="P545" s="391" t="s">
        <v>69</v>
      </c>
      <c r="Q545" s="392"/>
      <c r="R545" s="392"/>
      <c r="S545" s="392"/>
      <c r="T545" s="392"/>
      <c r="U545" s="392"/>
      <c r="V545" s="393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703"/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576"/>
      <c r="P546" s="440" t="s">
        <v>785</v>
      </c>
      <c r="Q546" s="441"/>
      <c r="R546" s="441"/>
      <c r="S546" s="441"/>
      <c r="T546" s="441"/>
      <c r="U546" s="441"/>
      <c r="V546" s="442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5598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5692.2999999999993</v>
      </c>
      <c r="Z546" s="37"/>
      <c r="AA546" s="385"/>
      <c r="AB546" s="385"/>
      <c r="AC546" s="385"/>
    </row>
    <row r="547" spans="1:32" x14ac:dyDescent="0.2">
      <c r="A547" s="395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576"/>
      <c r="P547" s="440" t="s">
        <v>786</v>
      </c>
      <c r="Q547" s="441"/>
      <c r="R547" s="441"/>
      <c r="S547" s="441"/>
      <c r="T547" s="441"/>
      <c r="U547" s="441"/>
      <c r="V547" s="442"/>
      <c r="W547" s="37" t="s">
        <v>68</v>
      </c>
      <c r="X547" s="384">
        <f>IFERROR(SUM(BM22:BM543),"0")</f>
        <v>5960.5612138992774</v>
      </c>
      <c r="Y547" s="384">
        <f>IFERROR(SUM(BN22:BN543),"0")</f>
        <v>6060.558</v>
      </c>
      <c r="Z547" s="37"/>
      <c r="AA547" s="385"/>
      <c r="AB547" s="385"/>
      <c r="AC547" s="385"/>
    </row>
    <row r="548" spans="1:32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5"/>
      <c r="O548" s="576"/>
      <c r="P548" s="440" t="s">
        <v>787</v>
      </c>
      <c r="Q548" s="441"/>
      <c r="R548" s="441"/>
      <c r="S548" s="441"/>
      <c r="T548" s="441"/>
      <c r="U548" s="441"/>
      <c r="V548" s="442"/>
      <c r="W548" s="37" t="s">
        <v>788</v>
      </c>
      <c r="X548" s="38">
        <f>ROUNDUP(SUM(BO22:BO543),0)</f>
        <v>11</v>
      </c>
      <c r="Y548" s="38">
        <f>ROUNDUP(SUM(BP22:BP543),0)</f>
        <v>11</v>
      </c>
      <c r="Z548" s="37"/>
      <c r="AA548" s="385"/>
      <c r="AB548" s="385"/>
      <c r="AC548" s="385"/>
    </row>
    <row r="549" spans="1:32" x14ac:dyDescent="0.2">
      <c r="A549" s="395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395"/>
      <c r="O549" s="576"/>
      <c r="P549" s="440" t="s">
        <v>789</v>
      </c>
      <c r="Q549" s="441"/>
      <c r="R549" s="441"/>
      <c r="S549" s="441"/>
      <c r="T549" s="441"/>
      <c r="U549" s="441"/>
      <c r="V549" s="442"/>
      <c r="W549" s="37" t="s">
        <v>68</v>
      </c>
      <c r="X549" s="384">
        <f>GrossWeightTotal+PalletQtyTotal*25</f>
        <v>6235.5612138992774</v>
      </c>
      <c r="Y549" s="384">
        <f>GrossWeightTotalR+PalletQtyTotalR*25</f>
        <v>6335.558</v>
      </c>
      <c r="Z549" s="37"/>
      <c r="AA549" s="385"/>
      <c r="AB549" s="385"/>
      <c r="AC549" s="385"/>
    </row>
    <row r="550" spans="1:32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395"/>
      <c r="O550" s="576"/>
      <c r="P550" s="440" t="s">
        <v>790</v>
      </c>
      <c r="Q550" s="441"/>
      <c r="R550" s="441"/>
      <c r="S550" s="441"/>
      <c r="T550" s="441"/>
      <c r="U550" s="441"/>
      <c r="V550" s="442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970.27676051504659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987</v>
      </c>
      <c r="Z550" s="37"/>
      <c r="AA550" s="385"/>
      <c r="AB550" s="385"/>
      <c r="AC550" s="385"/>
    </row>
    <row r="551" spans="1:32" ht="14.25" customHeight="1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395"/>
      <c r="O551" s="576"/>
      <c r="P551" s="440" t="s">
        <v>791</v>
      </c>
      <c r="Q551" s="441"/>
      <c r="R551" s="441"/>
      <c r="S551" s="441"/>
      <c r="T551" s="441"/>
      <c r="U551" s="441"/>
      <c r="V551" s="442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13.048250000000001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403" t="s">
        <v>102</v>
      </c>
      <c r="D553" s="443"/>
      <c r="E553" s="443"/>
      <c r="F553" s="444"/>
      <c r="G553" s="403" t="s">
        <v>257</v>
      </c>
      <c r="H553" s="443"/>
      <c r="I553" s="443"/>
      <c r="J553" s="443"/>
      <c r="K553" s="443"/>
      <c r="L553" s="443"/>
      <c r="M553" s="443"/>
      <c r="N553" s="443"/>
      <c r="O553" s="443"/>
      <c r="P553" s="443"/>
      <c r="Q553" s="444"/>
      <c r="R553" s="403" t="s">
        <v>498</v>
      </c>
      <c r="S553" s="444"/>
      <c r="T553" s="403" t="s">
        <v>554</v>
      </c>
      <c r="U553" s="443"/>
      <c r="V553" s="443"/>
      <c r="W553" s="444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403" t="s">
        <v>62</v>
      </c>
      <c r="C554" s="403" t="s">
        <v>103</v>
      </c>
      <c r="D554" s="403" t="s">
        <v>111</v>
      </c>
      <c r="E554" s="403" t="s">
        <v>102</v>
      </c>
      <c r="F554" s="403" t="s">
        <v>247</v>
      </c>
      <c r="G554" s="403" t="s">
        <v>258</v>
      </c>
      <c r="H554" s="403" t="s">
        <v>270</v>
      </c>
      <c r="I554" s="403" t="s">
        <v>287</v>
      </c>
      <c r="J554" s="403" t="s">
        <v>363</v>
      </c>
      <c r="K554" s="403" t="s">
        <v>386</v>
      </c>
      <c r="L554" s="380"/>
      <c r="M554" s="403" t="s">
        <v>404</v>
      </c>
      <c r="N554" s="380"/>
      <c r="O554" s="403" t="s">
        <v>420</v>
      </c>
      <c r="P554" s="403" t="s">
        <v>484</v>
      </c>
      <c r="Q554" s="403" t="s">
        <v>487</v>
      </c>
      <c r="R554" s="403" t="s">
        <v>499</v>
      </c>
      <c r="S554" s="403" t="s">
        <v>533</v>
      </c>
      <c r="T554" s="403" t="s">
        <v>555</v>
      </c>
      <c r="U554" s="403" t="s">
        <v>616</v>
      </c>
      <c r="V554" s="403" t="s">
        <v>642</v>
      </c>
      <c r="W554" s="403" t="s">
        <v>649</v>
      </c>
      <c r="X554" s="403" t="s">
        <v>658</v>
      </c>
      <c r="Y554" s="403" t="s">
        <v>702</v>
      </c>
      <c r="AB554" s="52"/>
      <c r="AC554" s="52"/>
      <c r="AF554" s="380"/>
    </row>
    <row r="555" spans="1:32" ht="13.5" customHeight="1" thickBot="1" x14ac:dyDescent="0.25">
      <c r="A555" s="711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380"/>
      <c r="M555" s="404"/>
      <c r="N555" s="380"/>
      <c r="O555" s="404"/>
      <c r="P555" s="404"/>
      <c r="Q555" s="404"/>
      <c r="R555" s="404"/>
      <c r="S555" s="404"/>
      <c r="T555" s="404"/>
      <c r="U555" s="404"/>
      <c r="V555" s="404"/>
      <c r="W555" s="404"/>
      <c r="X555" s="404"/>
      <c r="Y555" s="404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0</v>
      </c>
      <c r="D556" s="46">
        <f>IFERROR(Y57*1,"0")+IFERROR(Y58*1,"0")+IFERROR(Y59*1,"0")+IFERROR(Y60*1,"0")</f>
        <v>86.4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613.6</v>
      </c>
      <c r="F556" s="46">
        <f>IFERROR(Y138*1,"0")+IFERROR(Y139*1,"0")+IFERROR(Y140*1,"0")+IFERROR(Y141*1,"0")+IFERROR(Y142*1,"0")</f>
        <v>163.19999999999999</v>
      </c>
      <c r="G556" s="46">
        <f>IFERROR(Y148*1,"0")+IFERROR(Y149*1,"0")+IFERROR(Y150*1,"0")+IFERROR(Y151*1,"0")</f>
        <v>0</v>
      </c>
      <c r="H556" s="46">
        <f>IFERROR(Y156*1,"0")+IFERROR(Y157*1,"0")+IFERROR(Y158*1,"0")+IFERROR(Y159*1,"0")+IFERROR(Y160*1,"0")+IFERROR(Y161*1,"0")+IFERROR(Y162*1,"0")+IFERROR(Y163*1,"0")</f>
        <v>48.300000000000011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744.9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0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228.89999999999998</v>
      </c>
      <c r="P556" s="46">
        <f>IFERROR(Y301*1,"0")</f>
        <v>0</v>
      </c>
      <c r="Q556" s="46">
        <f>IFERROR(Y306*1,"0")+IFERROR(Y310*1,"0")+IFERROR(Y311*1,"0")+IFERROR(Y312*1,"0")+IFERROR(Y316*1,"0")</f>
        <v>14.4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885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702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67.2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0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2138.4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h0d6A89uPhkJ4VSpf7oieIMLm5vWEd6Uqc2UfZ1Q+sQYLRhEg1GdH00bGNbDPjaN/0Ss52DhKyxiz0RkkUjaEQ==" saltValue="m0ZT/BR6XEiHpcLtAwWU0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999">
    <mergeCell ref="P505:T505"/>
    <mergeCell ref="A355:O356"/>
    <mergeCell ref="D121:E121"/>
    <mergeCell ref="D192:E192"/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123:E123"/>
    <mergeCell ref="D250:E250"/>
    <mergeCell ref="P554:P555"/>
    <mergeCell ref="P365:T365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544:V544"/>
    <mergeCell ref="D483:E483"/>
    <mergeCell ref="G553:Q553"/>
    <mergeCell ref="P83:T83"/>
    <mergeCell ref="A42:O43"/>
    <mergeCell ref="V12:W12"/>
    <mergeCell ref="D191:E191"/>
    <mergeCell ref="D262:E262"/>
    <mergeCell ref="P368:T368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Q6:R6"/>
    <mergeCell ref="A438:Z438"/>
    <mergeCell ref="P513:V513"/>
    <mergeCell ref="P200:T200"/>
    <mergeCell ref="A422:O423"/>
    <mergeCell ref="D102:E102"/>
    <mergeCell ref="P528:T528"/>
    <mergeCell ref="D196:E196"/>
    <mergeCell ref="A126:O127"/>
    <mergeCell ref="P294:T294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Y17:Y18"/>
    <mergeCell ref="U17:V17"/>
    <mergeCell ref="A8:C8"/>
    <mergeCell ref="P360:T360"/>
    <mergeCell ref="D32:E32"/>
    <mergeCell ref="Q554:Q555"/>
    <mergeCell ref="D276:E276"/>
    <mergeCell ref="D105:E105"/>
    <mergeCell ref="D468:E468"/>
    <mergeCell ref="P303:V303"/>
    <mergeCell ref="P72:T72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P484:T484"/>
    <mergeCell ref="D405:E405"/>
    <mergeCell ref="P288:T288"/>
    <mergeCell ref="D107:E107"/>
    <mergeCell ref="P65:T65"/>
    <mergeCell ref="P70:T70"/>
    <mergeCell ref="D342:E342"/>
    <mergeCell ref="D29:E29"/>
    <mergeCell ref="P344:T344"/>
    <mergeCell ref="P536:T536"/>
    <mergeCell ref="A134:O135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D84:E84"/>
    <mergeCell ref="P483:T483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478:T478"/>
    <mergeCell ref="P278:T278"/>
    <mergeCell ref="D150:E150"/>
    <mergeCell ref="P107:T107"/>
    <mergeCell ref="P101:T101"/>
    <mergeCell ref="D386:E386"/>
    <mergeCell ref="A246:Z246"/>
    <mergeCell ref="P415:T415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P488:T488"/>
    <mergeCell ref="P282:T282"/>
    <mergeCell ref="P111:T111"/>
    <mergeCell ref="D225:E225"/>
    <mergeCell ref="P409:T409"/>
    <mergeCell ref="D200:E200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233:Z233"/>
    <mergeCell ref="A339:O340"/>
    <mergeCell ref="P181:T181"/>
    <mergeCell ref="A539:Z539"/>
    <mergeCell ref="O554:O555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D27:E27"/>
    <mergeCell ref="D325:E325"/>
    <mergeCell ref="P208:T208"/>
    <mergeCell ref="D396:E396"/>
    <mergeCell ref="P450:T450"/>
    <mergeCell ref="D456:E456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433:V433"/>
    <mergeCell ref="P185:T185"/>
    <mergeCell ref="D416:E416"/>
    <mergeCell ref="P427:T427"/>
    <mergeCell ref="D106:E106"/>
    <mergeCell ref="P283:T283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D31:E31"/>
    <mergeCell ref="D329:E329"/>
    <mergeCell ref="D158:E158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J17:J18"/>
    <mergeCell ref="D82:E82"/>
    <mergeCell ref="P61:V61"/>
    <mergeCell ref="L17:L18"/>
    <mergeCell ref="D240:E240"/>
    <mergeCell ref="D511:E511"/>
    <mergeCell ref="P490:V490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A53:O54"/>
    <mergeCell ref="A446:Z446"/>
    <mergeCell ref="P194:T194"/>
    <mergeCell ref="P250:T250"/>
    <mergeCell ref="P492:T49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H1:Q1"/>
    <mergeCell ref="P345:V345"/>
    <mergeCell ref="D284:E284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D1:F1"/>
    <mergeCell ref="A461:O462"/>
    <mergeCell ref="D470:E470"/>
    <mergeCell ref="P331:T331"/>
    <mergeCell ref="P38:V38"/>
    <mergeCell ref="A501:Z501"/>
    <mergeCell ref="P480:V480"/>
    <mergeCell ref="A305:Z305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A424:Z424"/>
    <mergeCell ref="P499:V499"/>
    <mergeCell ref="D251:E251"/>
    <mergeCell ref="P355:V355"/>
    <mergeCell ref="D383:E38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P232:V232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P206:V206"/>
    <mergeCell ref="P275:T275"/>
    <mergeCell ref="P104:T104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A55:Z55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D45:E45"/>
    <mergeCell ref="P24:V24"/>
    <mergeCell ref="A49:Z49"/>
    <mergeCell ref="A36:Z36"/>
    <mergeCell ref="P389:T38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  <mergeCell ref="D60:E60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D78:E78"/>
    <mergeCell ref="P249:T249"/>
    <mergeCell ref="P520:T520"/>
    <mergeCell ref="P468:T468"/>
    <mergeCell ref="D474:E474"/>
    <mergeCell ref="P443:T443"/>
    <mergeCell ref="D197:E19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806</v>
      </c>
      <c r="C9" s="47" t="s">
        <v>807</v>
      </c>
      <c r="D9" s="47" t="s">
        <v>808</v>
      </c>
      <c r="E9" s="47"/>
    </row>
    <row r="10" spans="2:8" x14ac:dyDescent="0.2">
      <c r="B10" s="47" t="s">
        <v>809</v>
      </c>
      <c r="C10" s="47" t="s">
        <v>810</v>
      </c>
      <c r="D10" s="47" t="s">
        <v>811</v>
      </c>
      <c r="E10" s="47"/>
    </row>
    <row r="12" spans="2:8" x14ac:dyDescent="0.2">
      <c r="B12" s="47" t="s">
        <v>812</v>
      </c>
      <c r="C12" s="47" t="s">
        <v>798</v>
      </c>
      <c r="D12" s="47"/>
      <c r="E12" s="47"/>
    </row>
    <row r="14" spans="2:8" x14ac:dyDescent="0.2">
      <c r="B14" s="47" t="s">
        <v>813</v>
      </c>
      <c r="C14" s="47" t="s">
        <v>801</v>
      </c>
      <c r="D14" s="47"/>
      <c r="E14" s="47"/>
    </row>
    <row r="16" spans="2:8" x14ac:dyDescent="0.2">
      <c r="B16" s="47" t="s">
        <v>814</v>
      </c>
      <c r="C16" s="47" t="s">
        <v>804</v>
      </c>
      <c r="D16" s="47"/>
      <c r="E16" s="47"/>
    </row>
    <row r="18" spans="2:5" x14ac:dyDescent="0.2">
      <c r="B18" s="47" t="s">
        <v>815</v>
      </c>
      <c r="C18" s="47" t="s">
        <v>807</v>
      </c>
      <c r="D18" s="47"/>
      <c r="E18" s="47"/>
    </row>
    <row r="20" spans="2:5" x14ac:dyDescent="0.2">
      <c r="B20" s="47" t="s">
        <v>816</v>
      </c>
      <c r="C20" s="47" t="s">
        <v>810</v>
      </c>
      <c r="D20" s="47"/>
      <c r="E20" s="47"/>
    </row>
    <row r="22" spans="2:5" x14ac:dyDescent="0.2">
      <c r="B22" s="47" t="s">
        <v>817</v>
      </c>
      <c r="C22" s="47"/>
      <c r="D22" s="47"/>
      <c r="E22" s="47"/>
    </row>
    <row r="23" spans="2:5" x14ac:dyDescent="0.2">
      <c r="B23" s="47" t="s">
        <v>818</v>
      </c>
      <c r="C23" s="47"/>
      <c r="D23" s="47"/>
      <c r="E23" s="47"/>
    </row>
    <row r="24" spans="2:5" x14ac:dyDescent="0.2">
      <c r="B24" s="47" t="s">
        <v>819</v>
      </c>
      <c r="C24" s="47"/>
      <c r="D24" s="47"/>
      <c r="E24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</sheetData>
  <sheetProtection algorithmName="SHA-512" hashValue="bTWXb3Bu2/2F90w6rv8c+/kmfVcLeL4c5I1KhFb2VMnCQnV2LqNlYe2z4bkwGMAJhtGemJRD0/o37CF0SCkRGQ==" saltValue="ZUmA2o0b8sDwa3fiZK+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2024-07-26T08:34:42Z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