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2,07,24 Бычков\"/>
    </mc:Choice>
  </mc:AlternateContent>
  <xr:revisionPtr revIDLastSave="0" documentId="13_ncr:1_{9848240F-4979-4932-981A-18C9D1D6A3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BO486" i="1" s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O475" i="1" s="1"/>
  <c r="BN474" i="1"/>
  <c r="BL474" i="1"/>
  <c r="X474" i="1"/>
  <c r="BO474" i="1" s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X464" i="1" s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BO410" i="1" s="1"/>
  <c r="BN409" i="1"/>
  <c r="BL409" i="1"/>
  <c r="X409" i="1"/>
  <c r="BO409" i="1" s="1"/>
  <c r="O409" i="1"/>
  <c r="BN408" i="1"/>
  <c r="BL408" i="1"/>
  <c r="X408" i="1"/>
  <c r="BN407" i="1"/>
  <c r="BL407" i="1"/>
  <c r="X407" i="1"/>
  <c r="O407" i="1"/>
  <c r="BN406" i="1"/>
  <c r="BL406" i="1"/>
  <c r="X406" i="1"/>
  <c r="BO406" i="1" s="1"/>
  <c r="BN405" i="1"/>
  <c r="BL405" i="1"/>
  <c r="X405" i="1"/>
  <c r="BO405" i="1" s="1"/>
  <c r="O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X379" i="1" s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N370" i="1"/>
  <c r="BL370" i="1"/>
  <c r="X370" i="1"/>
  <c r="BO370" i="1" s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X354" i="1" s="1"/>
  <c r="O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O331" i="1" s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BO300" i="1" s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1" i="1"/>
  <c r="W290" i="1"/>
  <c r="BN289" i="1"/>
  <c r="BL289" i="1"/>
  <c r="X289" i="1"/>
  <c r="BO289" i="1" s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BO283" i="1" s="1"/>
  <c r="O283" i="1"/>
  <c r="BN282" i="1"/>
  <c r="BL282" i="1"/>
  <c r="X282" i="1"/>
  <c r="O282" i="1"/>
  <c r="BN281" i="1"/>
  <c r="BL281" i="1"/>
  <c r="X281" i="1"/>
  <c r="BO281" i="1" s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W263" i="1"/>
  <c r="W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L245" i="1"/>
  <c r="X245" i="1"/>
  <c r="BO245" i="1" s="1"/>
  <c r="BN244" i="1"/>
  <c r="BL244" i="1"/>
  <c r="X244" i="1"/>
  <c r="BO244" i="1" s="1"/>
  <c r="W241" i="1"/>
  <c r="W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BN233" i="1"/>
  <c r="BL233" i="1"/>
  <c r="X233" i="1"/>
  <c r="BO233" i="1" s="1"/>
  <c r="BN232" i="1"/>
  <c r="BL232" i="1"/>
  <c r="X232" i="1"/>
  <c r="BO232" i="1" s="1"/>
  <c r="O232" i="1"/>
  <c r="W229" i="1"/>
  <c r="W228" i="1"/>
  <c r="BN227" i="1"/>
  <c r="BL227" i="1"/>
  <c r="X227" i="1"/>
  <c r="BO227" i="1" s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BN205" i="1"/>
  <c r="BL205" i="1"/>
  <c r="X205" i="1"/>
  <c r="BO205" i="1" s="1"/>
  <c r="O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W184" i="1"/>
  <c r="W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W173" i="1"/>
  <c r="W172" i="1"/>
  <c r="BN171" i="1"/>
  <c r="BL171" i="1"/>
  <c r="X171" i="1"/>
  <c r="BO171" i="1" s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O165" i="1"/>
  <c r="BN165" i="1"/>
  <c r="BM165" i="1"/>
  <c r="BL165" i="1"/>
  <c r="Y165" i="1"/>
  <c r="X165" i="1"/>
  <c r="O165" i="1"/>
  <c r="W162" i="1"/>
  <c r="W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X25" i="1" s="1"/>
  <c r="O22" i="1"/>
  <c r="H10" i="1"/>
  <c r="A9" i="1"/>
  <c r="F10" i="1" s="1"/>
  <c r="D7" i="1"/>
  <c r="P6" i="1"/>
  <c r="O2" i="1"/>
  <c r="Y33" i="1" l="1"/>
  <c r="BM33" i="1"/>
  <c r="Y74" i="1"/>
  <c r="BM74" i="1"/>
  <c r="Y126" i="1"/>
  <c r="BM126" i="1"/>
  <c r="Y194" i="1"/>
  <c r="BM194" i="1"/>
  <c r="Y201" i="1"/>
  <c r="BM201" i="1"/>
  <c r="Y221" i="1"/>
  <c r="BM221" i="1"/>
  <c r="Y235" i="1"/>
  <c r="BM235" i="1"/>
  <c r="Y238" i="1"/>
  <c r="BM238" i="1"/>
  <c r="Y244" i="1"/>
  <c r="BM244" i="1"/>
  <c r="Y245" i="1"/>
  <c r="BM245" i="1"/>
  <c r="Y260" i="1"/>
  <c r="BM260" i="1"/>
  <c r="Y300" i="1"/>
  <c r="BM300" i="1"/>
  <c r="W553" i="1"/>
  <c r="E561" i="1"/>
  <c r="Y82" i="1"/>
  <c r="BM82" i="1"/>
  <c r="Y110" i="1"/>
  <c r="BM110" i="1"/>
  <c r="Y154" i="1"/>
  <c r="BM154" i="1"/>
  <c r="Y180" i="1"/>
  <c r="BM180" i="1"/>
  <c r="Y276" i="1"/>
  <c r="BM276" i="1"/>
  <c r="Y281" i="1"/>
  <c r="BM281" i="1"/>
  <c r="Y331" i="1"/>
  <c r="BM331" i="1"/>
  <c r="Y370" i="1"/>
  <c r="BM370" i="1"/>
  <c r="Y405" i="1"/>
  <c r="BM405" i="1"/>
  <c r="Y406" i="1"/>
  <c r="BM406" i="1"/>
  <c r="Y409" i="1"/>
  <c r="BM409" i="1"/>
  <c r="Y410" i="1"/>
  <c r="BM410" i="1"/>
  <c r="Y474" i="1"/>
  <c r="BM474" i="1"/>
  <c r="Y475" i="1"/>
  <c r="BM475" i="1"/>
  <c r="Y486" i="1"/>
  <c r="BM486" i="1"/>
  <c r="BO246" i="1"/>
  <c r="BM246" i="1"/>
  <c r="Y246" i="1"/>
  <c r="BO248" i="1"/>
  <c r="BM248" i="1"/>
  <c r="Y248" i="1"/>
  <c r="BO272" i="1"/>
  <c r="BM272" i="1"/>
  <c r="Y272" i="1"/>
  <c r="BO327" i="1"/>
  <c r="BM327" i="1"/>
  <c r="Y327" i="1"/>
  <c r="BO353" i="1"/>
  <c r="BM353" i="1"/>
  <c r="Y353" i="1"/>
  <c r="BO358" i="1"/>
  <c r="BM358" i="1"/>
  <c r="Y358" i="1"/>
  <c r="BO391" i="1"/>
  <c r="BM391" i="1"/>
  <c r="Y391" i="1"/>
  <c r="BO393" i="1"/>
  <c r="BM393" i="1"/>
  <c r="Y393" i="1"/>
  <c r="BO397" i="1"/>
  <c r="BM397" i="1"/>
  <c r="Y397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0" i="1"/>
  <c r="BM480" i="1"/>
  <c r="Y480" i="1"/>
  <c r="Y27" i="1"/>
  <c r="BM2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61" i="1"/>
  <c r="Y70" i="1"/>
  <c r="BM70" i="1"/>
  <c r="Y78" i="1"/>
  <c r="BM78" i="1"/>
  <c r="Y86" i="1"/>
  <c r="BM86" i="1"/>
  <c r="Y102" i="1"/>
  <c r="BM102" i="1"/>
  <c r="X122" i="1"/>
  <c r="Y114" i="1"/>
  <c r="BM114" i="1"/>
  <c r="Y135" i="1"/>
  <c r="BM135" i="1"/>
  <c r="Y158" i="1"/>
  <c r="BM158" i="1"/>
  <c r="Y175" i="1"/>
  <c r="BM175" i="1"/>
  <c r="Y186" i="1"/>
  <c r="BM186" i="1"/>
  <c r="Y189" i="1"/>
  <c r="BM189" i="1"/>
  <c r="Y190" i="1"/>
  <c r="BM190" i="1"/>
  <c r="L561" i="1"/>
  <c r="X249" i="1"/>
  <c r="BO247" i="1"/>
  <c r="BM247" i="1"/>
  <c r="Y247" i="1"/>
  <c r="BO293" i="1"/>
  <c r="BM293" i="1"/>
  <c r="Y293" i="1"/>
  <c r="BO335" i="1"/>
  <c r="BM335" i="1"/>
  <c r="Y335" i="1"/>
  <c r="BO378" i="1"/>
  <c r="BM378" i="1"/>
  <c r="Y378" i="1"/>
  <c r="BO384" i="1"/>
  <c r="BM384" i="1"/>
  <c r="Y384" i="1"/>
  <c r="BO392" i="1"/>
  <c r="BM392" i="1"/>
  <c r="Y392" i="1"/>
  <c r="BO394" i="1"/>
  <c r="BM394" i="1"/>
  <c r="Y394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BO295" i="1"/>
  <c r="BM295" i="1"/>
  <c r="BO315" i="1"/>
  <c r="BM315" i="1"/>
  <c r="Y315" i="1"/>
  <c r="BO333" i="1"/>
  <c r="BM333" i="1"/>
  <c r="Y333" i="1"/>
  <c r="BO347" i="1"/>
  <c r="BM347" i="1"/>
  <c r="Y347" i="1"/>
  <c r="BO372" i="1"/>
  <c r="BM372" i="1"/>
  <c r="Y372" i="1"/>
  <c r="BO416" i="1"/>
  <c r="BM416" i="1"/>
  <c r="Y416" i="1"/>
  <c r="BO438" i="1"/>
  <c r="BM438" i="1"/>
  <c r="Y438" i="1"/>
  <c r="BO463" i="1"/>
  <c r="BM463" i="1"/>
  <c r="Y463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2" i="1"/>
  <c r="W554" i="1" s="1"/>
  <c r="Y23" i="1"/>
  <c r="BM23" i="1"/>
  <c r="W551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X104" i="1"/>
  <c r="Y100" i="1"/>
  <c r="BM100" i="1"/>
  <c r="Y108" i="1"/>
  <c r="BM108" i="1"/>
  <c r="Y112" i="1"/>
  <c r="BM112" i="1"/>
  <c r="Y118" i="1"/>
  <c r="BM118" i="1"/>
  <c r="X130" i="1"/>
  <c r="Y128" i="1"/>
  <c r="BM128" i="1"/>
  <c r="F561" i="1"/>
  <c r="Y137" i="1"/>
  <c r="BM137" i="1"/>
  <c r="G561" i="1"/>
  <c r="H561" i="1"/>
  <c r="Y156" i="1"/>
  <c r="BM156" i="1"/>
  <c r="Y160" i="1"/>
  <c r="BM160" i="1"/>
  <c r="Y171" i="1"/>
  <c r="BM171" i="1"/>
  <c r="Y178" i="1"/>
  <c r="BM178" i="1"/>
  <c r="Y182" i="1"/>
  <c r="BM182" i="1"/>
  <c r="Y192" i="1"/>
  <c r="BM192" i="1"/>
  <c r="Y205" i="1"/>
  <c r="BM205" i="1"/>
  <c r="Y206" i="1"/>
  <c r="BM206" i="1"/>
  <c r="Y216" i="1"/>
  <c r="BM216" i="1"/>
  <c r="Y219" i="1"/>
  <c r="BM219" i="1"/>
  <c r="Y227" i="1"/>
  <c r="BM227" i="1"/>
  <c r="Y232" i="1"/>
  <c r="BM232" i="1"/>
  <c r="Y233" i="1"/>
  <c r="BM233" i="1"/>
  <c r="Y258" i="1"/>
  <c r="BM258" i="1"/>
  <c r="Y266" i="1"/>
  <c r="BM266" i="1"/>
  <c r="Y274" i="1"/>
  <c r="BM274" i="1"/>
  <c r="X285" i="1"/>
  <c r="Y283" i="1"/>
  <c r="BM283" i="1"/>
  <c r="X284" i="1"/>
  <c r="Y289" i="1"/>
  <c r="BM289" i="1"/>
  <c r="Y295" i="1"/>
  <c r="BO329" i="1"/>
  <c r="BM329" i="1"/>
  <c r="Y329" i="1"/>
  <c r="BO337" i="1"/>
  <c r="BM337" i="1"/>
  <c r="Y337" i="1"/>
  <c r="BO364" i="1"/>
  <c r="BM364" i="1"/>
  <c r="Y364" i="1"/>
  <c r="BO401" i="1"/>
  <c r="BM401" i="1"/>
  <c r="Y401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O561" i="1"/>
  <c r="X424" i="1"/>
  <c r="X423" i="1"/>
  <c r="X504" i="1"/>
  <c r="X503" i="1"/>
  <c r="H9" i="1"/>
  <c r="A10" i="1"/>
  <c r="X24" i="1"/>
  <c r="X36" i="1"/>
  <c r="X56" i="1"/>
  <c r="X64" i="1"/>
  <c r="X89" i="1"/>
  <c r="X95" i="1"/>
  <c r="X105" i="1"/>
  <c r="X123" i="1"/>
  <c r="X131" i="1"/>
  <c r="X140" i="1"/>
  <c r="X150" i="1"/>
  <c r="X161" i="1"/>
  <c r="X168" i="1"/>
  <c r="X172" i="1"/>
  <c r="BO179" i="1"/>
  <c r="BM179" i="1"/>
  <c r="Y179" i="1"/>
  <c r="X183" i="1"/>
  <c r="BO187" i="1"/>
  <c r="BM187" i="1"/>
  <c r="Y187" i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X279" i="1"/>
  <c r="BO271" i="1"/>
  <c r="BM271" i="1"/>
  <c r="Y271" i="1"/>
  <c r="BO275" i="1"/>
  <c r="BM275" i="1"/>
  <c r="Y275" i="1"/>
  <c r="X291" i="1"/>
  <c r="BO287" i="1"/>
  <c r="BM287" i="1"/>
  <c r="Y287" i="1"/>
  <c r="X290" i="1"/>
  <c r="BO294" i="1"/>
  <c r="BM294" i="1"/>
  <c r="Y294" i="1"/>
  <c r="X296" i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B561" i="1"/>
  <c r="F9" i="1"/>
  <c r="J9" i="1"/>
  <c r="Y22" i="1"/>
  <c r="BM22" i="1"/>
  <c r="BO22" i="1"/>
  <c r="W555" i="1"/>
  <c r="Y28" i="1"/>
  <c r="BM28" i="1"/>
  <c r="Y30" i="1"/>
  <c r="BM30" i="1"/>
  <c r="Y31" i="1"/>
  <c r="BM31" i="1"/>
  <c r="Y32" i="1"/>
  <c r="BM32" i="1"/>
  <c r="Y34" i="1"/>
  <c r="BM34" i="1"/>
  <c r="C561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BO153" i="1"/>
  <c r="Y155" i="1"/>
  <c r="BM155" i="1"/>
  <c r="Y157" i="1"/>
  <c r="BM157" i="1"/>
  <c r="Y159" i="1"/>
  <c r="BM159" i="1"/>
  <c r="X162" i="1"/>
  <c r="I561" i="1"/>
  <c r="Y166" i="1"/>
  <c r="Y167" i="1" s="1"/>
  <c r="BM166" i="1"/>
  <c r="X167" i="1"/>
  <c r="Y170" i="1"/>
  <c r="Y172" i="1" s="1"/>
  <c r="BM170" i="1"/>
  <c r="BO170" i="1"/>
  <c r="X184" i="1"/>
  <c r="Y176" i="1"/>
  <c r="BM176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X21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BO273" i="1"/>
  <c r="BM273" i="1"/>
  <c r="Y273" i="1"/>
  <c r="BO277" i="1"/>
  <c r="BM277" i="1"/>
  <c r="Y277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X350" i="1"/>
  <c r="BO359" i="1"/>
  <c r="BM359" i="1"/>
  <c r="Y359" i="1"/>
  <c r="X361" i="1"/>
  <c r="X366" i="1"/>
  <c r="BO363" i="1"/>
  <c r="BM363" i="1"/>
  <c r="Y363" i="1"/>
  <c r="X367" i="1"/>
  <c r="BO371" i="1"/>
  <c r="BM371" i="1"/>
  <c r="Y371" i="1"/>
  <c r="BO385" i="1"/>
  <c r="BM385" i="1"/>
  <c r="Y385" i="1"/>
  <c r="X387" i="1"/>
  <c r="X412" i="1"/>
  <c r="BO389" i="1"/>
  <c r="BM389" i="1"/>
  <c r="Y389" i="1"/>
  <c r="BO395" i="1"/>
  <c r="BM395" i="1"/>
  <c r="Y395" i="1"/>
  <c r="BO398" i="1"/>
  <c r="BM398" i="1"/>
  <c r="Y398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X417" i="1"/>
  <c r="S561" i="1"/>
  <c r="K561" i="1"/>
  <c r="X240" i="1"/>
  <c r="X250" i="1"/>
  <c r="BO282" i="1"/>
  <c r="BM282" i="1"/>
  <c r="Y282" i="1"/>
  <c r="BO288" i="1"/>
  <c r="BM288" i="1"/>
  <c r="Y288" i="1"/>
  <c r="X297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BO328" i="1"/>
  <c r="BM328" i="1"/>
  <c r="Y328" i="1"/>
  <c r="BO332" i="1"/>
  <c r="BM332" i="1"/>
  <c r="Y332" i="1"/>
  <c r="BO336" i="1"/>
  <c r="BM336" i="1"/>
  <c r="Y336" i="1"/>
  <c r="X343" i="1"/>
  <c r="BO348" i="1"/>
  <c r="BM348" i="1"/>
  <c r="Y348" i="1"/>
  <c r="X355" i="1"/>
  <c r="BO352" i="1"/>
  <c r="BM352" i="1"/>
  <c r="Y352" i="1"/>
  <c r="Y354" i="1" s="1"/>
  <c r="BO365" i="1"/>
  <c r="BM365" i="1"/>
  <c r="Y365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X386" i="1"/>
  <c r="BO390" i="1"/>
  <c r="BM390" i="1"/>
  <c r="Y390" i="1"/>
  <c r="BO396" i="1"/>
  <c r="BM396" i="1"/>
  <c r="Y396" i="1"/>
  <c r="BO399" i="1"/>
  <c r="BM399" i="1"/>
  <c r="Y399" i="1"/>
  <c r="BO402" i="1"/>
  <c r="BM402" i="1"/>
  <c r="Y402" i="1"/>
  <c r="BO404" i="1"/>
  <c r="BM404" i="1"/>
  <c r="Y404" i="1"/>
  <c r="BO408" i="1"/>
  <c r="BM408" i="1"/>
  <c r="Y408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X302" i="1"/>
  <c r="R561" i="1"/>
  <c r="X360" i="1"/>
  <c r="BO421" i="1"/>
  <c r="BM421" i="1"/>
  <c r="Y421" i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423" i="1" l="1"/>
  <c r="Y284" i="1"/>
  <c r="Y386" i="1"/>
  <c r="Y360" i="1"/>
  <c r="Y249" i="1"/>
  <c r="Y379" i="1"/>
  <c r="Y317" i="1"/>
  <c r="Y268" i="1"/>
  <c r="Y228" i="1"/>
  <c r="Y296" i="1"/>
  <c r="Y202" i="1"/>
  <c r="Y240" i="1"/>
  <c r="Y210" i="1"/>
  <c r="X551" i="1"/>
  <c r="Y529" i="1"/>
  <c r="Y549" i="1"/>
  <c r="Y503" i="1"/>
  <c r="Y374" i="1"/>
  <c r="Y183" i="1"/>
  <c r="Y161" i="1"/>
  <c r="Y149" i="1"/>
  <c r="Y139" i="1"/>
  <c r="Y122" i="1"/>
  <c r="Y94" i="1"/>
  <c r="Y88" i="1"/>
  <c r="Y63" i="1"/>
  <c r="Y36" i="1"/>
  <c r="Y24" i="1"/>
  <c r="Y521" i="1"/>
  <c r="Y412" i="1"/>
  <c r="Y366" i="1"/>
  <c r="Y338" i="1"/>
  <c r="Y262" i="1"/>
  <c r="Y130" i="1"/>
  <c r="Y104" i="1"/>
  <c r="X552" i="1"/>
  <c r="Y290" i="1"/>
  <c r="X555" i="1"/>
  <c r="Y536" i="1"/>
  <c r="Y497" i="1"/>
  <c r="Y483" i="1"/>
  <c r="Y349" i="1"/>
  <c r="X553" i="1"/>
  <c r="Y439" i="1"/>
  <c r="Y278" i="1"/>
  <c r="Y223" i="1"/>
  <c r="Y556" i="1" l="1"/>
  <c r="X554" i="1"/>
</calcChain>
</file>

<file path=xl/sharedStrings.xml><?xml version="1.0" encoding="utf-8"?>
<sst xmlns="http://schemas.openxmlformats.org/spreadsheetml/2006/main" count="2440" uniqueCount="822">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</sst>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4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42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36" zoomScaleNormal="100" zoomScaleSheetLayoutView="100" workbookViewId="0">
      <selection activeCell="AA569" sqref="AA569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58" t="s">
        <v>0</v>
      </c>
      <c r="E1" s="424"/>
      <c r="F1" s="424"/>
      <c r="G1" s="12" t="s">
        <v>1</v>
      </c>
      <c r="H1" s="558" t="s">
        <v>2</v>
      </c>
      <c r="I1" s="424"/>
      <c r="J1" s="424"/>
      <c r="K1" s="424"/>
      <c r="L1" s="424"/>
      <c r="M1" s="424"/>
      <c r="N1" s="424"/>
      <c r="O1" s="424"/>
      <c r="P1" s="424"/>
      <c r="Q1" s="423" t="s">
        <v>3</v>
      </c>
      <c r="R1" s="424"/>
      <c r="S1" s="4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7"/>
      <c r="P3" s="387"/>
      <c r="Q3" s="387"/>
      <c r="R3" s="387"/>
      <c r="S3" s="387"/>
      <c r="T3" s="387"/>
      <c r="U3" s="387"/>
      <c r="V3" s="387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648" t="s">
        <v>8</v>
      </c>
      <c r="B5" s="410"/>
      <c r="C5" s="411"/>
      <c r="D5" s="697"/>
      <c r="E5" s="698"/>
      <c r="F5" s="467" t="s">
        <v>9</v>
      </c>
      <c r="G5" s="411"/>
      <c r="H5" s="697"/>
      <c r="I5" s="743"/>
      <c r="J5" s="743"/>
      <c r="K5" s="743"/>
      <c r="L5" s="698"/>
      <c r="M5" s="58"/>
      <c r="O5" s="24" t="s">
        <v>10</v>
      </c>
      <c r="P5" s="416">
        <v>45493</v>
      </c>
      <c r="Q5" s="417"/>
      <c r="S5" s="560" t="s">
        <v>11</v>
      </c>
      <c r="T5" s="561"/>
      <c r="U5" s="563" t="s">
        <v>12</v>
      </c>
      <c r="V5" s="417"/>
      <c r="AA5" s="51"/>
      <c r="AB5" s="51"/>
      <c r="AC5" s="51"/>
    </row>
    <row r="6" spans="1:30" s="378" customFormat="1" ht="24" customHeight="1" x14ac:dyDescent="0.2">
      <c r="A6" s="648" t="s">
        <v>13</v>
      </c>
      <c r="B6" s="410"/>
      <c r="C6" s="411"/>
      <c r="D6" s="510" t="s">
        <v>14</v>
      </c>
      <c r="E6" s="511"/>
      <c r="F6" s="511"/>
      <c r="G6" s="511"/>
      <c r="H6" s="511"/>
      <c r="I6" s="511"/>
      <c r="J6" s="511"/>
      <c r="K6" s="511"/>
      <c r="L6" s="417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392"/>
      <c r="S6" s="737" t="s">
        <v>16</v>
      </c>
      <c r="T6" s="561"/>
      <c r="U6" s="502" t="s">
        <v>17</v>
      </c>
      <c r="V6" s="503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574" t="str">
        <f>IFERROR(VLOOKUP(DeliveryAddress,Table,3,0),1)</f>
        <v>5</v>
      </c>
      <c r="E7" s="575"/>
      <c r="F7" s="575"/>
      <c r="G7" s="575"/>
      <c r="H7" s="575"/>
      <c r="I7" s="575"/>
      <c r="J7" s="575"/>
      <c r="K7" s="575"/>
      <c r="L7" s="431"/>
      <c r="M7" s="60"/>
      <c r="O7" s="24"/>
      <c r="P7" s="42"/>
      <c r="Q7" s="42"/>
      <c r="S7" s="387"/>
      <c r="T7" s="561"/>
      <c r="U7" s="504"/>
      <c r="V7" s="505"/>
      <c r="AA7" s="51"/>
      <c r="AB7" s="51"/>
      <c r="AC7" s="51"/>
    </row>
    <row r="8" spans="1:30" s="378" customFormat="1" ht="25.5" customHeight="1" x14ac:dyDescent="0.2">
      <c r="A8" s="428" t="s">
        <v>18</v>
      </c>
      <c r="B8" s="398"/>
      <c r="C8" s="399"/>
      <c r="D8" s="709"/>
      <c r="E8" s="710"/>
      <c r="F8" s="710"/>
      <c r="G8" s="710"/>
      <c r="H8" s="710"/>
      <c r="I8" s="710"/>
      <c r="J8" s="710"/>
      <c r="K8" s="710"/>
      <c r="L8" s="711"/>
      <c r="M8" s="61"/>
      <c r="O8" s="24" t="s">
        <v>19</v>
      </c>
      <c r="P8" s="430">
        <v>0.41666666666666669</v>
      </c>
      <c r="Q8" s="431"/>
      <c r="S8" s="387"/>
      <c r="T8" s="561"/>
      <c r="U8" s="504"/>
      <c r="V8" s="505"/>
      <c r="AA8" s="51"/>
      <c r="AB8" s="51"/>
      <c r="AC8" s="51"/>
    </row>
    <row r="9" spans="1:30" s="378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79"/>
      <c r="E9" s="419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380"/>
      <c r="O9" s="26" t="s">
        <v>20</v>
      </c>
      <c r="P9" s="642"/>
      <c r="Q9" s="427"/>
      <c r="S9" s="387"/>
      <c r="T9" s="561"/>
      <c r="U9" s="506"/>
      <c r="V9" s="507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79"/>
      <c r="E10" s="419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20" t="str">
        <f>IFERROR(VLOOKUP($D$10,Proxy,2,FALSE),"")</f>
        <v/>
      </c>
      <c r="I10" s="387"/>
      <c r="J10" s="387"/>
      <c r="K10" s="387"/>
      <c r="L10" s="387"/>
      <c r="M10" s="377"/>
      <c r="O10" s="26" t="s">
        <v>21</v>
      </c>
      <c r="P10" s="548"/>
      <c r="Q10" s="549"/>
      <c r="T10" s="24" t="s">
        <v>22</v>
      </c>
      <c r="U10" s="785" t="s">
        <v>23</v>
      </c>
      <c r="V10" s="503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7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449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2"/>
      <c r="O12" s="24" t="s">
        <v>29</v>
      </c>
      <c r="P12" s="430"/>
      <c r="Q12" s="431"/>
      <c r="R12" s="23"/>
      <c r="T12" s="24"/>
      <c r="U12" s="424"/>
      <c r="V12" s="387"/>
      <c r="AA12" s="51"/>
      <c r="AB12" s="51"/>
      <c r="AC12" s="51"/>
    </row>
    <row r="13" spans="1:30" s="378" customFormat="1" ht="23.25" customHeight="1" x14ac:dyDescent="0.2">
      <c r="A13" s="449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449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437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3"/>
      <c r="O15" s="657" t="s">
        <v>34</v>
      </c>
      <c r="P15" s="424"/>
      <c r="Q15" s="424"/>
      <c r="R15" s="424"/>
      <c r="S15" s="4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8"/>
      <c r="P16" s="658"/>
      <c r="Q16" s="658"/>
      <c r="R16" s="658"/>
      <c r="S16" s="6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6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14"/>
      <c r="Q17" s="714"/>
      <c r="R17" s="714"/>
      <c r="S17" s="406"/>
      <c r="T17" s="435" t="s">
        <v>49</v>
      </c>
      <c r="U17" s="411"/>
      <c r="V17" s="405" t="s">
        <v>50</v>
      </c>
      <c r="W17" s="405" t="s">
        <v>51</v>
      </c>
      <c r="X17" s="413" t="s">
        <v>52</v>
      </c>
      <c r="Y17" s="405" t="s">
        <v>53</v>
      </c>
      <c r="Z17" s="534" t="s">
        <v>54</v>
      </c>
      <c r="AA17" s="534" t="s">
        <v>55</v>
      </c>
      <c r="AB17" s="534" t="s">
        <v>56</v>
      </c>
      <c r="AC17" s="692"/>
      <c r="AD17" s="693"/>
      <c r="AE17" s="682"/>
      <c r="BB17" s="433" t="s">
        <v>57</v>
      </c>
    </row>
    <row r="18" spans="1:67" ht="14.25" customHeight="1" x14ac:dyDescent="0.2">
      <c r="A18" s="412"/>
      <c r="B18" s="412"/>
      <c r="C18" s="412"/>
      <c r="D18" s="407"/>
      <c r="E18" s="408"/>
      <c r="F18" s="412"/>
      <c r="G18" s="412"/>
      <c r="H18" s="412"/>
      <c r="I18" s="412"/>
      <c r="J18" s="412"/>
      <c r="K18" s="412"/>
      <c r="L18" s="412"/>
      <c r="M18" s="412"/>
      <c r="N18" s="412"/>
      <c r="O18" s="407"/>
      <c r="P18" s="715"/>
      <c r="Q18" s="715"/>
      <c r="R18" s="715"/>
      <c r="S18" s="408"/>
      <c r="T18" s="379" t="s">
        <v>58</v>
      </c>
      <c r="U18" s="379" t="s">
        <v>59</v>
      </c>
      <c r="V18" s="412"/>
      <c r="W18" s="412"/>
      <c r="X18" s="414"/>
      <c r="Y18" s="412"/>
      <c r="Z18" s="535"/>
      <c r="AA18" s="535"/>
      <c r="AB18" s="694"/>
      <c r="AC18" s="695"/>
      <c r="AD18" s="696"/>
      <c r="AE18" s="683"/>
      <c r="BB18" s="387"/>
    </row>
    <row r="19" spans="1:67" ht="27.75" customHeight="1" x14ac:dyDescent="0.2">
      <c r="A19" s="458" t="s">
        <v>60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8"/>
      <c r="AA19" s="48"/>
    </row>
    <row r="20" spans="1:67" ht="16.5" customHeight="1" x14ac:dyDescent="0.25">
      <c r="A20" s="388" t="s">
        <v>60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76"/>
      <c r="AA20" s="376"/>
    </row>
    <row r="21" spans="1:67" ht="14.25" customHeight="1" x14ac:dyDescent="0.25">
      <c r="A21" s="389" t="s">
        <v>61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1">
        <v>4607091389258</v>
      </c>
      <c r="E22" s="392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1">
        <v>4680115885004</v>
      </c>
      <c r="E23" s="392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3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404"/>
      <c r="O24" s="397" t="s">
        <v>70</v>
      </c>
      <c r="P24" s="398"/>
      <c r="Q24" s="398"/>
      <c r="R24" s="398"/>
      <c r="S24" s="398"/>
      <c r="T24" s="398"/>
      <c r="U24" s="399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404"/>
      <c r="O25" s="397" t="s">
        <v>70</v>
      </c>
      <c r="P25" s="398"/>
      <c r="Q25" s="398"/>
      <c r="R25" s="398"/>
      <c r="S25" s="398"/>
      <c r="T25" s="398"/>
      <c r="U25" s="399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389" t="s">
        <v>72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1">
        <v>4607091383881</v>
      </c>
      <c r="E27" s="392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1">
        <v>4607091388237</v>
      </c>
      <c r="E28" s="392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1">
        <v>4607091383935</v>
      </c>
      <c r="E30" s="392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7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1">
        <v>4680115881990</v>
      </c>
      <c r="E31" s="392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5" t="s">
        <v>82</v>
      </c>
      <c r="P31" s="391"/>
      <c r="Q31" s="391"/>
      <c r="R31" s="391"/>
      <c r="S31" s="392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401">
        <v>4680115881853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92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401">
        <v>4680115881853</v>
      </c>
      <c r="E33" s="392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1">
        <v>4607091383911</v>
      </c>
      <c r="E34" s="392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92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1">
        <v>4607091388244</v>
      </c>
      <c r="E35" s="392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92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03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404"/>
      <c r="O36" s="397" t="s">
        <v>70</v>
      </c>
      <c r="P36" s="398"/>
      <c r="Q36" s="398"/>
      <c r="R36" s="398"/>
      <c r="S36" s="398"/>
      <c r="T36" s="398"/>
      <c r="U36" s="399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404"/>
      <c r="O37" s="397" t="s">
        <v>70</v>
      </c>
      <c r="P37" s="398"/>
      <c r="Q37" s="398"/>
      <c r="R37" s="398"/>
      <c r="S37" s="398"/>
      <c r="T37" s="398"/>
      <c r="U37" s="399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389" t="s">
        <v>91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75"/>
      <c r="AA38" s="375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1">
        <v>4607091388503</v>
      </c>
      <c r="E39" s="392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92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03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404"/>
      <c r="O40" s="397" t="s">
        <v>70</v>
      </c>
      <c r="P40" s="398"/>
      <c r="Q40" s="398"/>
      <c r="R40" s="398"/>
      <c r="S40" s="398"/>
      <c r="T40" s="398"/>
      <c r="U40" s="399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404"/>
      <c r="O41" s="397" t="s">
        <v>70</v>
      </c>
      <c r="P41" s="398"/>
      <c r="Q41" s="398"/>
      <c r="R41" s="398"/>
      <c r="S41" s="398"/>
      <c r="T41" s="398"/>
      <c r="U41" s="399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389" t="s">
        <v>96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75"/>
      <c r="AA42" s="375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1">
        <v>4607091388282</v>
      </c>
      <c r="E43" s="392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3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92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03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404"/>
      <c r="O44" s="397" t="s">
        <v>70</v>
      </c>
      <c r="P44" s="398"/>
      <c r="Q44" s="398"/>
      <c r="R44" s="398"/>
      <c r="S44" s="398"/>
      <c r="T44" s="398"/>
      <c r="U44" s="399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404"/>
      <c r="O45" s="397" t="s">
        <v>70</v>
      </c>
      <c r="P45" s="398"/>
      <c r="Q45" s="398"/>
      <c r="R45" s="398"/>
      <c r="S45" s="398"/>
      <c r="T45" s="398"/>
      <c r="U45" s="399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389" t="s">
        <v>100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75"/>
      <c r="AA46" s="375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1">
        <v>4607091389111</v>
      </c>
      <c r="E47" s="392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92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03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404"/>
      <c r="O48" s="397" t="s">
        <v>70</v>
      </c>
      <c r="P48" s="398"/>
      <c r="Q48" s="398"/>
      <c r="R48" s="398"/>
      <c r="S48" s="398"/>
      <c r="T48" s="398"/>
      <c r="U48" s="399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404"/>
      <c r="O49" s="397" t="s">
        <v>70</v>
      </c>
      <c r="P49" s="398"/>
      <c r="Q49" s="398"/>
      <c r="R49" s="398"/>
      <c r="S49" s="398"/>
      <c r="T49" s="398"/>
      <c r="U49" s="399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458" t="s">
        <v>103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8"/>
      <c r="AA50" s="48"/>
    </row>
    <row r="51" spans="1:67" ht="16.5" customHeight="1" x14ac:dyDescent="0.25">
      <c r="A51" s="388" t="s">
        <v>104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76"/>
      <c r="AA51" s="376"/>
    </row>
    <row r="52" spans="1:67" ht="14.25" customHeight="1" x14ac:dyDescent="0.25">
      <c r="A52" s="389" t="s">
        <v>105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1">
        <v>4680115881440</v>
      </c>
      <c r="E53" s="392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2">
        <v>360</v>
      </c>
      <c r="X53" s="383">
        <f>IFERROR(IF(W53="",0,CEILING((W53/$H53),1)*$H53),"")</f>
        <v>367.20000000000005</v>
      </c>
      <c r="Y53" s="36">
        <f>IFERROR(IF(X53=0,"",ROUNDUP(X53/H53,0)*0.02175),"")</f>
        <v>0.73949999999999994</v>
      </c>
      <c r="Z53" s="56"/>
      <c r="AA53" s="57"/>
      <c r="AE53" s="64"/>
      <c r="BB53" s="79" t="s">
        <v>1</v>
      </c>
      <c r="BL53" s="64">
        <f>IFERROR(W53*I53/H53,"0")</f>
        <v>375.99999999999994</v>
      </c>
      <c r="BM53" s="64">
        <f>IFERROR(X53*I53/H53,"0")</f>
        <v>383.52000000000004</v>
      </c>
      <c r="BN53" s="64">
        <f>IFERROR(1/J53*(W53/H53),"0")</f>
        <v>0.59523809523809512</v>
      </c>
      <c r="BO53" s="64">
        <f>IFERROR(1/J53*(X53/H53),"0")</f>
        <v>0.6071428571428571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1">
        <v>4680115881433</v>
      </c>
      <c r="E54" s="392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2">
        <v>117.9</v>
      </c>
      <c r="X54" s="383">
        <f>IFERROR(IF(W54="",0,CEILING((W54/$H54),1)*$H54),"")</f>
        <v>118.80000000000001</v>
      </c>
      <c r="Y54" s="36">
        <f>IFERROR(IF(X54=0,"",ROUNDUP(X54/H54,0)*0.00753),"")</f>
        <v>0.33132</v>
      </c>
      <c r="Z54" s="56"/>
      <c r="AA54" s="57"/>
      <c r="AE54" s="64"/>
      <c r="BB54" s="80" t="s">
        <v>1</v>
      </c>
      <c r="BL54" s="64">
        <f>IFERROR(W54*I54/H54,"0")</f>
        <v>126.63333333333334</v>
      </c>
      <c r="BM54" s="64">
        <f>IFERROR(X54*I54/H54,"0")</f>
        <v>127.60000000000001</v>
      </c>
      <c r="BN54" s="64">
        <f>IFERROR(1/J54*(W54/H54),"0")</f>
        <v>0.27991452991452986</v>
      </c>
      <c r="BO54" s="64">
        <f>IFERROR(1/J54*(X54/H54),"0")</f>
        <v>0.28205128205128205</v>
      </c>
    </row>
    <row r="55" spans="1:67" x14ac:dyDescent="0.2">
      <c r="A55" s="403"/>
      <c r="B55" s="38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404"/>
      <c r="O55" s="397" t="s">
        <v>70</v>
      </c>
      <c r="P55" s="398"/>
      <c r="Q55" s="398"/>
      <c r="R55" s="398"/>
      <c r="S55" s="398"/>
      <c r="T55" s="398"/>
      <c r="U55" s="399"/>
      <c r="V55" s="37" t="s">
        <v>71</v>
      </c>
      <c r="W55" s="384">
        <f>IFERROR(W53/H53,"0")+IFERROR(W54/H54,"0")</f>
        <v>77</v>
      </c>
      <c r="X55" s="384">
        <f>IFERROR(X53/H53,"0")+IFERROR(X54/H54,"0")</f>
        <v>78</v>
      </c>
      <c r="Y55" s="384">
        <f>IFERROR(IF(Y53="",0,Y53),"0")+IFERROR(IF(Y54="",0,Y54),"0")</f>
        <v>1.0708199999999999</v>
      </c>
      <c r="Z55" s="385"/>
      <c r="AA55" s="385"/>
    </row>
    <row r="56" spans="1:67" x14ac:dyDescent="0.2">
      <c r="A56" s="387"/>
      <c r="B56" s="38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  <c r="N56" s="404"/>
      <c r="O56" s="397" t="s">
        <v>70</v>
      </c>
      <c r="P56" s="398"/>
      <c r="Q56" s="398"/>
      <c r="R56" s="398"/>
      <c r="S56" s="398"/>
      <c r="T56" s="398"/>
      <c r="U56" s="399"/>
      <c r="V56" s="37" t="s">
        <v>66</v>
      </c>
      <c r="W56" s="384">
        <f>IFERROR(SUM(W53:W54),"0")</f>
        <v>477.9</v>
      </c>
      <c r="X56" s="384">
        <f>IFERROR(SUM(X53:X54),"0")</f>
        <v>486.00000000000006</v>
      </c>
      <c r="Y56" s="37"/>
      <c r="Z56" s="385"/>
      <c r="AA56" s="385"/>
    </row>
    <row r="57" spans="1:67" ht="16.5" customHeight="1" x14ac:dyDescent="0.25">
      <c r="A57" s="388" t="s">
        <v>112</v>
      </c>
      <c r="B57" s="387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  <c r="N57" s="387"/>
      <c r="O57" s="387"/>
      <c r="P57" s="387"/>
      <c r="Q57" s="387"/>
      <c r="R57" s="387"/>
      <c r="S57" s="387"/>
      <c r="T57" s="387"/>
      <c r="U57" s="387"/>
      <c r="V57" s="387"/>
      <c r="W57" s="387"/>
      <c r="X57" s="387"/>
      <c r="Y57" s="387"/>
      <c r="Z57" s="376"/>
      <c r="AA57" s="376"/>
    </row>
    <row r="58" spans="1:67" ht="14.25" customHeight="1" x14ac:dyDescent="0.25">
      <c r="A58" s="389" t="s">
        <v>113</v>
      </c>
      <c r="B58" s="387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  <c r="N58" s="387"/>
      <c r="O58" s="387"/>
      <c r="P58" s="387"/>
      <c r="Q58" s="387"/>
      <c r="R58" s="387"/>
      <c r="S58" s="387"/>
      <c r="T58" s="387"/>
      <c r="U58" s="387"/>
      <c r="V58" s="387"/>
      <c r="W58" s="387"/>
      <c r="X58" s="387"/>
      <c r="Y58" s="387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1">
        <v>4680115881426</v>
      </c>
      <c r="E59" s="392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92"/>
      <c r="T59" s="34"/>
      <c r="U59" s="34"/>
      <c r="V59" s="35" t="s">
        <v>66</v>
      </c>
      <c r="W59" s="382">
        <v>480</v>
      </c>
      <c r="X59" s="383">
        <f>IFERROR(IF(W59="",0,CEILING((W59/$H59),1)*$H59),"")</f>
        <v>486.00000000000006</v>
      </c>
      <c r="Y59" s="36">
        <f>IFERROR(IF(X59=0,"",ROUNDUP(X59/H59,0)*0.02175),"")</f>
        <v>0.9787499999999999</v>
      </c>
      <c r="Z59" s="56"/>
      <c r="AA59" s="57"/>
      <c r="AE59" s="64"/>
      <c r="BB59" s="81" t="s">
        <v>1</v>
      </c>
      <c r="BL59" s="64">
        <f>IFERROR(W59*I59/H59,"0")</f>
        <v>501.33333333333326</v>
      </c>
      <c r="BM59" s="64">
        <f>IFERROR(X59*I59/H59,"0")</f>
        <v>507.59999999999997</v>
      </c>
      <c r="BN59" s="64">
        <f>IFERROR(1/J59*(W59/H59),"0")</f>
        <v>0.79365079365079361</v>
      </c>
      <c r="BO59" s="64">
        <f>IFERROR(1/J59*(X59/H59),"0")</f>
        <v>0.80357142857142849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401">
        <v>4680115881426</v>
      </c>
      <c r="E60" s="392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92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1">
        <v>4680115881419</v>
      </c>
      <c r="E61" s="392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2">
        <v>459</v>
      </c>
      <c r="X61" s="383">
        <f>IFERROR(IF(W61="",0,CEILING((W61/$H61),1)*$H61),"")</f>
        <v>459</v>
      </c>
      <c r="Y61" s="36">
        <f>IFERROR(IF(X61=0,"",ROUNDUP(X61/H61,0)*0.00937),"")</f>
        <v>0.95574000000000003</v>
      </c>
      <c r="Z61" s="56"/>
      <c r="AA61" s="57"/>
      <c r="AE61" s="64"/>
      <c r="BB61" s="83" t="s">
        <v>1</v>
      </c>
      <c r="BL61" s="64">
        <f>IFERROR(W61*I61/H61,"0")</f>
        <v>483.48000000000008</v>
      </c>
      <c r="BM61" s="64">
        <f>IFERROR(X61*I61/H61,"0")</f>
        <v>483.48000000000008</v>
      </c>
      <c r="BN61" s="64">
        <f>IFERROR(1/J61*(W61/H61),"0")</f>
        <v>0.85</v>
      </c>
      <c r="BO61" s="64">
        <f>IFERROR(1/J61*(X61/H61),"0")</f>
        <v>0.85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1">
        <v>4680115881525</v>
      </c>
      <c r="E62" s="392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7" t="s">
        <v>122</v>
      </c>
      <c r="P62" s="391"/>
      <c r="Q62" s="391"/>
      <c r="R62" s="391"/>
      <c r="S62" s="392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3"/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404"/>
      <c r="O63" s="397" t="s">
        <v>70</v>
      </c>
      <c r="P63" s="398"/>
      <c r="Q63" s="398"/>
      <c r="R63" s="398"/>
      <c r="S63" s="398"/>
      <c r="T63" s="398"/>
      <c r="U63" s="399"/>
      <c r="V63" s="37" t="s">
        <v>71</v>
      </c>
      <c r="W63" s="384">
        <f>IFERROR(W59/H59,"0")+IFERROR(W60/H60,"0")+IFERROR(W61/H61,"0")+IFERROR(W62/H62,"0")</f>
        <v>146.44444444444446</v>
      </c>
      <c r="X63" s="384">
        <f>IFERROR(X59/H59,"0")+IFERROR(X60/H60,"0")+IFERROR(X61/H61,"0")+IFERROR(X62/H62,"0")</f>
        <v>147</v>
      </c>
      <c r="Y63" s="384">
        <f>IFERROR(IF(Y59="",0,Y59),"0")+IFERROR(IF(Y60="",0,Y60),"0")+IFERROR(IF(Y61="",0,Y61),"0")+IFERROR(IF(Y62="",0,Y62),"0")</f>
        <v>1.9344899999999998</v>
      </c>
      <c r="Z63" s="385"/>
      <c r="AA63" s="385"/>
    </row>
    <row r="64" spans="1:67" x14ac:dyDescent="0.2">
      <c r="A64" s="387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404"/>
      <c r="O64" s="397" t="s">
        <v>70</v>
      </c>
      <c r="P64" s="398"/>
      <c r="Q64" s="398"/>
      <c r="R64" s="398"/>
      <c r="S64" s="398"/>
      <c r="T64" s="398"/>
      <c r="U64" s="399"/>
      <c r="V64" s="37" t="s">
        <v>66</v>
      </c>
      <c r="W64" s="384">
        <f>IFERROR(SUM(W59:W62),"0")</f>
        <v>939</v>
      </c>
      <c r="X64" s="384">
        <f>IFERROR(SUM(X59:X62),"0")</f>
        <v>945</v>
      </c>
      <c r="Y64" s="37"/>
      <c r="Z64" s="385"/>
      <c r="AA64" s="385"/>
    </row>
    <row r="65" spans="1:67" ht="16.5" customHeight="1" x14ac:dyDescent="0.25">
      <c r="A65" s="388" t="s">
        <v>103</v>
      </c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87"/>
      <c r="P65" s="387"/>
      <c r="Q65" s="387"/>
      <c r="R65" s="387"/>
      <c r="S65" s="387"/>
      <c r="T65" s="387"/>
      <c r="U65" s="387"/>
      <c r="V65" s="387"/>
      <c r="W65" s="387"/>
      <c r="X65" s="387"/>
      <c r="Y65" s="387"/>
      <c r="Z65" s="376"/>
      <c r="AA65" s="376"/>
    </row>
    <row r="66" spans="1:67" ht="14.25" customHeight="1" x14ac:dyDescent="0.25">
      <c r="A66" s="389" t="s">
        <v>113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75"/>
      <c r="AA66" s="375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1">
        <v>4607091382945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2">
        <v>40</v>
      </c>
      <c r="X67" s="383">
        <f t="shared" ref="X67:X87" si="6">IFERROR(IF(W67="",0,CEILING((W67/$H67),1)*$H67),"")</f>
        <v>44.8</v>
      </c>
      <c r="Y67" s="36">
        <f t="shared" ref="Y67:Y73" si="7">IFERROR(IF(X67=0,"",ROUNDUP(X67/H67,0)*0.02175),"")</f>
        <v>8.6999999999999994E-2</v>
      </c>
      <c r="Z67" s="56"/>
      <c r="AA67" s="57"/>
      <c r="AE67" s="64"/>
      <c r="BB67" s="85" t="s">
        <v>1</v>
      </c>
      <c r="BL67" s="64">
        <f t="shared" ref="BL67:BL87" si="8">IFERROR(W67*I67/H67,"0")</f>
        <v>41.714285714285715</v>
      </c>
      <c r="BM67" s="64">
        <f t="shared" ref="BM67:BM87" si="9">IFERROR(X67*I67/H67,"0")</f>
        <v>46.720000000000006</v>
      </c>
      <c r="BN67" s="64">
        <f t="shared" ref="BN67:BN87" si="10">IFERROR(1/J67*(W67/H67),"0")</f>
        <v>6.3775510204081634E-2</v>
      </c>
      <c r="BO67" s="64">
        <f t="shared" ref="BO67:BO87" si="11">IFERROR(1/J67*(X67/H67),"0")</f>
        <v>7.1428571428571425E-2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01">
        <v>4607091385670</v>
      </c>
      <c r="E68" s="392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2">
        <v>70</v>
      </c>
      <c r="X68" s="383">
        <f t="shared" si="6"/>
        <v>75.600000000000009</v>
      </c>
      <c r="Y68" s="36">
        <f t="shared" si="7"/>
        <v>0.15225</v>
      </c>
      <c r="Z68" s="56"/>
      <c r="AA68" s="57"/>
      <c r="AE68" s="64"/>
      <c r="BB68" s="86" t="s">
        <v>1</v>
      </c>
      <c r="BL68" s="64">
        <f t="shared" si="8"/>
        <v>73.1111111111111</v>
      </c>
      <c r="BM68" s="64">
        <f t="shared" si="9"/>
        <v>78.959999999999994</v>
      </c>
      <c r="BN68" s="64">
        <f t="shared" si="10"/>
        <v>0.11574074074074073</v>
      </c>
      <c r="BO68" s="64">
        <f t="shared" si="11"/>
        <v>0.125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401">
        <v>4607091385670</v>
      </c>
      <c r="E69" s="392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92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1">
        <v>4680115883956</v>
      </c>
      <c r="E70" s="392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1">
        <v>4680115881327</v>
      </c>
      <c r="E71" s="392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92"/>
      <c r="T71" s="34"/>
      <c r="U71" s="34"/>
      <c r="V71" s="35" t="s">
        <v>66</v>
      </c>
      <c r="W71" s="382">
        <v>170</v>
      </c>
      <c r="X71" s="383">
        <f t="shared" si="6"/>
        <v>172.8</v>
      </c>
      <c r="Y71" s="36">
        <f t="shared" si="7"/>
        <v>0.34799999999999998</v>
      </c>
      <c r="Z71" s="56"/>
      <c r="AA71" s="57"/>
      <c r="AE71" s="64"/>
      <c r="BB71" s="89" t="s">
        <v>1</v>
      </c>
      <c r="BL71" s="64">
        <f t="shared" si="8"/>
        <v>177.55555555555554</v>
      </c>
      <c r="BM71" s="64">
        <f t="shared" si="9"/>
        <v>180.48</v>
      </c>
      <c r="BN71" s="64">
        <f t="shared" si="10"/>
        <v>0.28108465608465605</v>
      </c>
      <c r="BO71" s="64">
        <f t="shared" si="11"/>
        <v>0.2857142857142857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1">
        <v>4680115882133</v>
      </c>
      <c r="E72" s="392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92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1">
        <v>4680115882133</v>
      </c>
      <c r="E73" s="392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1">
        <v>4607091382952</v>
      </c>
      <c r="E74" s="392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92"/>
      <c r="T74" s="34"/>
      <c r="U74" s="34"/>
      <c r="V74" s="35" t="s">
        <v>66</v>
      </c>
      <c r="W74" s="382">
        <v>25</v>
      </c>
      <c r="X74" s="383">
        <f t="shared" si="6"/>
        <v>27</v>
      </c>
      <c r="Y74" s="36">
        <f>IFERROR(IF(X74=0,"",ROUNDUP(X74/H74,0)*0.00753),"")</f>
        <v>6.7769999999999997E-2</v>
      </c>
      <c r="Z74" s="56"/>
      <c r="AA74" s="57"/>
      <c r="AE74" s="64"/>
      <c r="BB74" s="92" t="s">
        <v>1</v>
      </c>
      <c r="BL74" s="64">
        <f t="shared" si="8"/>
        <v>26.666666666666668</v>
      </c>
      <c r="BM74" s="64">
        <f t="shared" si="9"/>
        <v>28.8</v>
      </c>
      <c r="BN74" s="64">
        <f t="shared" si="10"/>
        <v>5.3418803418803423E-2</v>
      </c>
      <c r="BO74" s="64">
        <f t="shared" si="11"/>
        <v>5.7692307692307689E-2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401">
        <v>4607091385687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92"/>
      <c r="T75" s="34"/>
      <c r="U75" s="34"/>
      <c r="V75" s="35" t="s">
        <v>66</v>
      </c>
      <c r="W75" s="382">
        <v>28</v>
      </c>
      <c r="X75" s="383">
        <f t="shared" si="6"/>
        <v>28</v>
      </c>
      <c r="Y75" s="36">
        <f t="shared" ref="Y75:Y81" si="12">IFERROR(IF(X75=0,"",ROUNDUP(X75/H75,0)*0.00937),"")</f>
        <v>6.5589999999999996E-2</v>
      </c>
      <c r="Z75" s="56"/>
      <c r="AA75" s="57"/>
      <c r="AE75" s="64"/>
      <c r="BB75" s="93" t="s">
        <v>1</v>
      </c>
      <c r="BL75" s="64">
        <f t="shared" si="8"/>
        <v>29.68</v>
      </c>
      <c r="BM75" s="64">
        <f t="shared" si="9"/>
        <v>29.68</v>
      </c>
      <c r="BN75" s="64">
        <f t="shared" si="10"/>
        <v>5.8333333333333334E-2</v>
      </c>
      <c r="BO75" s="64">
        <f t="shared" si="11"/>
        <v>5.8333333333333334E-2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401">
        <v>4680115882539</v>
      </c>
      <c r="E76" s="392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92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1">
        <v>4607091384604</v>
      </c>
      <c r="E77" s="392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92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1">
        <v>4680115880283</v>
      </c>
      <c r="E78" s="392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92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1">
        <v>4680115883949</v>
      </c>
      <c r="E79" s="392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92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1">
        <v>4680115881518</v>
      </c>
      <c r="E80" s="392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92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1">
        <v>4680115881303</v>
      </c>
      <c r="E81" s="392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2">
        <v>126</v>
      </c>
      <c r="X81" s="383">
        <f t="shared" si="6"/>
        <v>126</v>
      </c>
      <c r="Y81" s="36">
        <f t="shared" si="12"/>
        <v>0.26235999999999998</v>
      </c>
      <c r="Z81" s="56"/>
      <c r="AA81" s="57"/>
      <c r="AE81" s="64"/>
      <c r="BB81" s="99" t="s">
        <v>1</v>
      </c>
      <c r="BL81" s="64">
        <f t="shared" si="8"/>
        <v>131.88</v>
      </c>
      <c r="BM81" s="64">
        <f t="shared" si="9"/>
        <v>131.88</v>
      </c>
      <c r="BN81" s="64">
        <f t="shared" si="10"/>
        <v>0.23333333333333334</v>
      </c>
      <c r="BO81" s="64">
        <f t="shared" si="11"/>
        <v>0.23333333333333334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1">
        <v>4680115882577</v>
      </c>
      <c r="E82" s="392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92"/>
      <c r="T82" s="34"/>
      <c r="U82" s="34"/>
      <c r="V82" s="35" t="s">
        <v>66</v>
      </c>
      <c r="W82" s="382">
        <v>23.2</v>
      </c>
      <c r="X82" s="383">
        <f t="shared" si="6"/>
        <v>25.6</v>
      </c>
      <c r="Y82" s="36">
        <f>IFERROR(IF(X82=0,"",ROUNDUP(X82/H82,0)*0.00753),"")</f>
        <v>6.0240000000000002E-2</v>
      </c>
      <c r="Z82" s="56"/>
      <c r="AA82" s="57"/>
      <c r="AE82" s="64"/>
      <c r="BB82" s="100" t="s">
        <v>1</v>
      </c>
      <c r="BL82" s="64">
        <f t="shared" si="8"/>
        <v>24.65</v>
      </c>
      <c r="BM82" s="64">
        <f t="shared" si="9"/>
        <v>27.2</v>
      </c>
      <c r="BN82" s="64">
        <f t="shared" si="10"/>
        <v>4.6474358974358969E-2</v>
      </c>
      <c r="BO82" s="64">
        <f t="shared" si="11"/>
        <v>5.128205128205128E-2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1">
        <v>4680115882577</v>
      </c>
      <c r="E83" s="392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92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1">
        <v>4680115882720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92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1">
        <v>4680115880269</v>
      </c>
      <c r="E85" s="392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92"/>
      <c r="T85" s="34"/>
      <c r="U85" s="34"/>
      <c r="V85" s="35" t="s">
        <v>66</v>
      </c>
      <c r="W85" s="382">
        <v>18.75</v>
      </c>
      <c r="X85" s="383">
        <f t="shared" si="6"/>
        <v>18.75</v>
      </c>
      <c r="Y85" s="36">
        <f>IFERROR(IF(X85=0,"",ROUNDUP(X85/H85,0)*0.00937),"")</f>
        <v>4.6850000000000003E-2</v>
      </c>
      <c r="Z85" s="56"/>
      <c r="AA85" s="57"/>
      <c r="AE85" s="64"/>
      <c r="BB85" s="103" t="s">
        <v>1</v>
      </c>
      <c r="BL85" s="64">
        <f t="shared" si="8"/>
        <v>19.8</v>
      </c>
      <c r="BM85" s="64">
        <f t="shared" si="9"/>
        <v>19.8</v>
      </c>
      <c r="BN85" s="64">
        <f t="shared" si="10"/>
        <v>4.1666666666666664E-2</v>
      </c>
      <c r="BO85" s="64">
        <f t="shared" si="11"/>
        <v>4.1666666666666664E-2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1">
        <v>4680115880429</v>
      </c>
      <c r="E86" s="392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92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1">
        <v>4680115881457</v>
      </c>
      <c r="E87" s="392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92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3"/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404"/>
      <c r="O88" s="397" t="s">
        <v>70</v>
      </c>
      <c r="P88" s="398"/>
      <c r="Q88" s="398"/>
      <c r="R88" s="398"/>
      <c r="S88" s="398"/>
      <c r="T88" s="398"/>
      <c r="U88" s="399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81.376984126984127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84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1.09006</v>
      </c>
      <c r="Z88" s="385"/>
      <c r="AA88" s="385"/>
    </row>
    <row r="89" spans="1:67" x14ac:dyDescent="0.2">
      <c r="A89" s="387"/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404"/>
      <c r="O89" s="397" t="s">
        <v>70</v>
      </c>
      <c r="P89" s="398"/>
      <c r="Q89" s="398"/>
      <c r="R89" s="398"/>
      <c r="S89" s="398"/>
      <c r="T89" s="398"/>
      <c r="U89" s="399"/>
      <c r="V89" s="37" t="s">
        <v>66</v>
      </c>
      <c r="W89" s="384">
        <f>IFERROR(SUM(W67:W87),"0")</f>
        <v>500.95</v>
      </c>
      <c r="X89" s="384">
        <f>IFERROR(SUM(X67:X87),"0")</f>
        <v>518.55000000000007</v>
      </c>
      <c r="Y89" s="37"/>
      <c r="Z89" s="385"/>
      <c r="AA89" s="385"/>
    </row>
    <row r="90" spans="1:67" ht="14.25" customHeight="1" x14ac:dyDescent="0.25">
      <c r="A90" s="389" t="s">
        <v>105</v>
      </c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87"/>
      <c r="P90" s="387"/>
      <c r="Q90" s="387"/>
      <c r="R90" s="387"/>
      <c r="S90" s="387"/>
      <c r="T90" s="387"/>
      <c r="U90" s="387"/>
      <c r="V90" s="387"/>
      <c r="W90" s="387"/>
      <c r="X90" s="387"/>
      <c r="Y90" s="387"/>
      <c r="Z90" s="375"/>
      <c r="AA90" s="375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1">
        <v>4680115881488</v>
      </c>
      <c r="E91" s="392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92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401">
        <v>4680115882775</v>
      </c>
      <c r="E92" s="392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92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401">
        <v>4680115880658</v>
      </c>
      <c r="E93" s="392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92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03"/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404"/>
      <c r="O94" s="397" t="s">
        <v>70</v>
      </c>
      <c r="P94" s="398"/>
      <c r="Q94" s="398"/>
      <c r="R94" s="398"/>
      <c r="S94" s="398"/>
      <c r="T94" s="398"/>
      <c r="U94" s="399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x14ac:dyDescent="0.2">
      <c r="A95" s="387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404"/>
      <c r="O95" s="397" t="s">
        <v>70</v>
      </c>
      <c r="P95" s="398"/>
      <c r="Q95" s="398"/>
      <c r="R95" s="398"/>
      <c r="S95" s="398"/>
      <c r="T95" s="398"/>
      <c r="U95" s="399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customHeight="1" x14ac:dyDescent="0.25">
      <c r="A96" s="389" t="s">
        <v>61</v>
      </c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87"/>
      <c r="P96" s="387"/>
      <c r="Q96" s="387"/>
      <c r="R96" s="387"/>
      <c r="S96" s="387"/>
      <c r="T96" s="387"/>
      <c r="U96" s="387"/>
      <c r="V96" s="387"/>
      <c r="W96" s="387"/>
      <c r="X96" s="387"/>
      <c r="Y96" s="387"/>
      <c r="Z96" s="375"/>
      <c r="AA96" s="375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401">
        <v>4607091387667</v>
      </c>
      <c r="E97" s="392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92"/>
      <c r="T97" s="34"/>
      <c r="U97" s="34"/>
      <c r="V97" s="35" t="s">
        <v>66</v>
      </c>
      <c r="W97" s="382">
        <v>25</v>
      </c>
      <c r="X97" s="383">
        <f t="shared" ref="X97:X103" si="13">IFERROR(IF(W97="",0,CEILING((W97/$H97),1)*$H97),"")</f>
        <v>27</v>
      </c>
      <c r="Y97" s="36">
        <f>IFERROR(IF(X97=0,"",ROUNDUP(X97/H97,0)*0.02175),"")</f>
        <v>6.5250000000000002E-2</v>
      </c>
      <c r="Z97" s="56"/>
      <c r="AA97" s="57"/>
      <c r="AE97" s="64"/>
      <c r="BB97" s="109" t="s">
        <v>1</v>
      </c>
      <c r="BL97" s="64">
        <f t="shared" ref="BL97:BL103" si="14">IFERROR(W97*I97/H97,"0")</f>
        <v>26.750000000000004</v>
      </c>
      <c r="BM97" s="64">
        <f t="shared" ref="BM97:BM103" si="15">IFERROR(X97*I97/H97,"0")</f>
        <v>28.890000000000004</v>
      </c>
      <c r="BN97" s="64">
        <f t="shared" ref="BN97:BN103" si="16">IFERROR(1/J97*(W97/H97),"0")</f>
        <v>4.96031746031746E-2</v>
      </c>
      <c r="BO97" s="64">
        <f t="shared" ref="BO97:BO103" si="17">IFERROR(1/J97*(X97/H97),"0")</f>
        <v>5.3571428571428568E-2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401">
        <v>4607091387636</v>
      </c>
      <c r="E98" s="392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92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401">
        <v>4607091382426</v>
      </c>
      <c r="E99" s="392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92"/>
      <c r="T99" s="34"/>
      <c r="U99" s="34"/>
      <c r="V99" s="35" t="s">
        <v>66</v>
      </c>
      <c r="W99" s="382">
        <v>20</v>
      </c>
      <c r="X99" s="383">
        <f t="shared" si="13"/>
        <v>27</v>
      </c>
      <c r="Y99" s="36">
        <f>IFERROR(IF(X99=0,"",ROUNDUP(X99/H99,0)*0.02175),"")</f>
        <v>6.5250000000000002E-2</v>
      </c>
      <c r="Z99" s="56"/>
      <c r="AA99" s="57"/>
      <c r="AE99" s="64"/>
      <c r="BB99" s="111" t="s">
        <v>1</v>
      </c>
      <c r="BL99" s="64">
        <f t="shared" si="14"/>
        <v>21.400000000000002</v>
      </c>
      <c r="BM99" s="64">
        <f t="shared" si="15"/>
        <v>28.890000000000004</v>
      </c>
      <c r="BN99" s="64">
        <f t="shared" si="16"/>
        <v>3.968253968253968E-2</v>
      </c>
      <c r="BO99" s="64">
        <f t="shared" si="17"/>
        <v>5.3571428571428568E-2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401">
        <v>4607091386547</v>
      </c>
      <c r="E100" s="392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92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401">
        <v>4607091382464</v>
      </c>
      <c r="E101" s="392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92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401">
        <v>4680115883444</v>
      </c>
      <c r="E102" s="392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92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1">
        <v>4680115883444</v>
      </c>
      <c r="E103" s="392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2">
        <v>14</v>
      </c>
      <c r="X103" s="383">
        <f t="shared" si="13"/>
        <v>14</v>
      </c>
      <c r="Y103" s="36">
        <f>IFERROR(IF(X103=0,"",ROUNDUP(X103/H103,0)*0.00753),"")</f>
        <v>3.7650000000000003E-2</v>
      </c>
      <c r="Z103" s="56"/>
      <c r="AA103" s="57"/>
      <c r="AE103" s="64"/>
      <c r="BB103" s="115" t="s">
        <v>1</v>
      </c>
      <c r="BL103" s="64">
        <f t="shared" si="14"/>
        <v>15.440000000000001</v>
      </c>
      <c r="BM103" s="64">
        <f t="shared" si="15"/>
        <v>15.440000000000001</v>
      </c>
      <c r="BN103" s="64">
        <f t="shared" si="16"/>
        <v>3.2051282051282048E-2</v>
      </c>
      <c r="BO103" s="64">
        <f t="shared" si="17"/>
        <v>3.2051282051282048E-2</v>
      </c>
    </row>
    <row r="104" spans="1:67" x14ac:dyDescent="0.2">
      <c r="A104" s="403"/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404"/>
      <c r="O104" s="397" t="s">
        <v>70</v>
      </c>
      <c r="P104" s="398"/>
      <c r="Q104" s="398"/>
      <c r="R104" s="398"/>
      <c r="S104" s="398"/>
      <c r="T104" s="398"/>
      <c r="U104" s="399"/>
      <c r="V104" s="37" t="s">
        <v>71</v>
      </c>
      <c r="W104" s="384">
        <f>IFERROR(W97/H97,"0")+IFERROR(W98/H98,"0")+IFERROR(W99/H99,"0")+IFERROR(W100/H100,"0")+IFERROR(W101/H101,"0")+IFERROR(W102/H102,"0")+IFERROR(W103/H103,"0")</f>
        <v>10</v>
      </c>
      <c r="X104" s="384">
        <f>IFERROR(X97/H97,"0")+IFERROR(X98/H98,"0")+IFERROR(X99/H99,"0")+IFERROR(X100/H100,"0")+IFERROR(X101/H101,"0")+IFERROR(X102/H102,"0")+IFERROR(X103/H103,"0")</f>
        <v>11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0.16815000000000002</v>
      </c>
      <c r="Z104" s="385"/>
      <c r="AA104" s="385"/>
    </row>
    <row r="105" spans="1:67" x14ac:dyDescent="0.2">
      <c r="A105" s="387"/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404"/>
      <c r="O105" s="397" t="s">
        <v>70</v>
      </c>
      <c r="P105" s="398"/>
      <c r="Q105" s="398"/>
      <c r="R105" s="398"/>
      <c r="S105" s="398"/>
      <c r="T105" s="398"/>
      <c r="U105" s="399"/>
      <c r="V105" s="37" t="s">
        <v>66</v>
      </c>
      <c r="W105" s="384">
        <f>IFERROR(SUM(W97:W103),"0")</f>
        <v>59</v>
      </c>
      <c r="X105" s="384">
        <f>IFERROR(SUM(X97:X103),"0")</f>
        <v>68</v>
      </c>
      <c r="Y105" s="37"/>
      <c r="Z105" s="385"/>
      <c r="AA105" s="385"/>
    </row>
    <row r="106" spans="1:67" ht="14.25" customHeight="1" x14ac:dyDescent="0.25">
      <c r="A106" s="389" t="s">
        <v>72</v>
      </c>
      <c r="B106" s="387"/>
      <c r="C106" s="387"/>
      <c r="D106" s="387"/>
      <c r="E106" s="387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  <c r="X106" s="387"/>
      <c r="Y106" s="387"/>
      <c r="Z106" s="375"/>
      <c r="AA106" s="375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401">
        <v>4607091386967</v>
      </c>
      <c r="E107" s="392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92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01">
        <v>4607091386967</v>
      </c>
      <c r="E108" s="392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92"/>
      <c r="T108" s="34"/>
      <c r="U108" s="34"/>
      <c r="V108" s="35" t="s">
        <v>66</v>
      </c>
      <c r="W108" s="382">
        <v>78</v>
      </c>
      <c r="X108" s="383">
        <f t="shared" si="18"/>
        <v>84</v>
      </c>
      <c r="Y108" s="36">
        <f>IFERROR(IF(X108=0,"",ROUNDUP(X108/H108,0)*0.02175),"")</f>
        <v>0.21749999999999997</v>
      </c>
      <c r="Z108" s="56"/>
      <c r="AA108" s="57"/>
      <c r="AE108" s="64"/>
      <c r="BB108" s="117" t="s">
        <v>1</v>
      </c>
      <c r="BL108" s="64">
        <f t="shared" si="19"/>
        <v>83.237142857142857</v>
      </c>
      <c r="BM108" s="64">
        <f t="shared" si="20"/>
        <v>89.64</v>
      </c>
      <c r="BN108" s="64">
        <f t="shared" si="21"/>
        <v>0.16581632653061221</v>
      </c>
      <c r="BO108" s="64">
        <f t="shared" si="22"/>
        <v>0.17857142857142855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1">
        <v>4607091385304</v>
      </c>
      <c r="E109" s="392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92"/>
      <c r="T109" s="34"/>
      <c r="U109" s="34"/>
      <c r="V109" s="35" t="s">
        <v>66</v>
      </c>
      <c r="W109" s="382">
        <v>194</v>
      </c>
      <c r="X109" s="383">
        <f t="shared" si="18"/>
        <v>201.60000000000002</v>
      </c>
      <c r="Y109" s="36">
        <f>IFERROR(IF(X109=0,"",ROUNDUP(X109/H109,0)*0.02175),"")</f>
        <v>0.52200000000000002</v>
      </c>
      <c r="Z109" s="56"/>
      <c r="AA109" s="57"/>
      <c r="AE109" s="64"/>
      <c r="BB109" s="118" t="s">
        <v>1</v>
      </c>
      <c r="BL109" s="64">
        <f t="shared" si="19"/>
        <v>207.02571428571429</v>
      </c>
      <c r="BM109" s="64">
        <f t="shared" si="20"/>
        <v>215.13600000000002</v>
      </c>
      <c r="BN109" s="64">
        <f t="shared" si="21"/>
        <v>0.41241496598639454</v>
      </c>
      <c r="BO109" s="64">
        <f t="shared" si="22"/>
        <v>0.42857142857142855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401">
        <v>4607091386264</v>
      </c>
      <c r="E110" s="392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92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401">
        <v>4680115882584</v>
      </c>
      <c r="E111" s="392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92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1">
        <v>4680115882584</v>
      </c>
      <c r="E112" s="392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92"/>
      <c r="T112" s="34"/>
      <c r="U112" s="34"/>
      <c r="V112" s="35" t="s">
        <v>66</v>
      </c>
      <c r="W112" s="382">
        <v>0</v>
      </c>
      <c r="X112" s="38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1">
        <v>4607091385731</v>
      </c>
      <c r="E113" s="392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2">
        <v>20.7</v>
      </c>
      <c r="X113" s="383">
        <f t="shared" si="18"/>
        <v>21.6</v>
      </c>
      <c r="Y113" s="36">
        <f>IFERROR(IF(X113=0,"",ROUNDUP(X113/H113,0)*0.00753),"")</f>
        <v>6.0240000000000002E-2</v>
      </c>
      <c r="Z113" s="56"/>
      <c r="AA113" s="57"/>
      <c r="AE113" s="64"/>
      <c r="BB113" s="122" t="s">
        <v>1</v>
      </c>
      <c r="BL113" s="64">
        <f t="shared" si="19"/>
        <v>22.78533333333333</v>
      </c>
      <c r="BM113" s="64">
        <f t="shared" si="20"/>
        <v>23.776</v>
      </c>
      <c r="BN113" s="64">
        <f t="shared" si="21"/>
        <v>4.9145299145299137E-2</v>
      </c>
      <c r="BO113" s="64">
        <f t="shared" si="22"/>
        <v>5.128205128205128E-2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401">
        <v>4680115880894</v>
      </c>
      <c r="E114" s="392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4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92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1">
        <v>4680115880214</v>
      </c>
      <c r="E115" s="392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92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401">
        <v>4680115885233</v>
      </c>
      <c r="E116" s="392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24" t="s">
        <v>201</v>
      </c>
      <c r="P116" s="391"/>
      <c r="Q116" s="391"/>
      <c r="R116" s="391"/>
      <c r="S116" s="392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401">
        <v>4680115884915</v>
      </c>
      <c r="E117" s="392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2" t="s">
        <v>204</v>
      </c>
      <c r="P117" s="391"/>
      <c r="Q117" s="391"/>
      <c r="R117" s="391"/>
      <c r="S117" s="392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401">
        <v>4607091385427</v>
      </c>
      <c r="E118" s="392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92"/>
      <c r="T118" s="34"/>
      <c r="U118" s="34"/>
      <c r="V118" s="35" t="s">
        <v>66</v>
      </c>
      <c r="W118" s="382">
        <v>18</v>
      </c>
      <c r="X118" s="383">
        <f t="shared" si="18"/>
        <v>18</v>
      </c>
      <c r="Y118" s="36">
        <f>IFERROR(IF(X118=0,"",ROUNDUP(X118/H118,0)*0.00753),"")</f>
        <v>4.5179999999999998E-2</v>
      </c>
      <c r="Z118" s="56"/>
      <c r="AA118" s="57"/>
      <c r="AE118" s="64"/>
      <c r="BB118" s="127" t="s">
        <v>1</v>
      </c>
      <c r="BL118" s="64">
        <f t="shared" si="19"/>
        <v>19.631999999999998</v>
      </c>
      <c r="BM118" s="64">
        <f t="shared" si="20"/>
        <v>19.631999999999998</v>
      </c>
      <c r="BN118" s="64">
        <f t="shared" si="21"/>
        <v>3.8461538461538464E-2</v>
      </c>
      <c r="BO118" s="64">
        <f t="shared" si="22"/>
        <v>3.8461538461538464E-2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401">
        <v>4680115882645</v>
      </c>
      <c r="E119" s="392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92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401">
        <v>4680115884311</v>
      </c>
      <c r="E120" s="392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708" t="s">
        <v>211</v>
      </c>
      <c r="P120" s="391"/>
      <c r="Q120" s="391"/>
      <c r="R120" s="391"/>
      <c r="S120" s="392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401">
        <v>4680115884403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5" t="s">
        <v>214</v>
      </c>
      <c r="P121" s="391"/>
      <c r="Q121" s="391"/>
      <c r="R121" s="391"/>
      <c r="S121" s="392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3"/>
      <c r="B122" s="387"/>
      <c r="C122" s="387"/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404"/>
      <c r="O122" s="397" t="s">
        <v>70</v>
      </c>
      <c r="P122" s="398"/>
      <c r="Q122" s="398"/>
      <c r="R122" s="398"/>
      <c r="S122" s="398"/>
      <c r="T122" s="398"/>
      <c r="U122" s="399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46.047619047619044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48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0.84492</v>
      </c>
      <c r="Z122" s="385"/>
      <c r="AA122" s="385"/>
    </row>
    <row r="123" spans="1:67" x14ac:dyDescent="0.2">
      <c r="A123" s="387"/>
      <c r="B123" s="387"/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/>
      <c r="N123" s="404"/>
      <c r="O123" s="397" t="s">
        <v>70</v>
      </c>
      <c r="P123" s="398"/>
      <c r="Q123" s="398"/>
      <c r="R123" s="398"/>
      <c r="S123" s="398"/>
      <c r="T123" s="398"/>
      <c r="U123" s="399"/>
      <c r="V123" s="37" t="s">
        <v>66</v>
      </c>
      <c r="W123" s="384">
        <f>IFERROR(SUM(W107:W121),"0")</f>
        <v>310.7</v>
      </c>
      <c r="X123" s="384">
        <f>IFERROR(SUM(X107:X121),"0")</f>
        <v>325.20000000000005</v>
      </c>
      <c r="Y123" s="37"/>
      <c r="Z123" s="385"/>
      <c r="AA123" s="385"/>
    </row>
    <row r="124" spans="1:67" ht="14.25" customHeight="1" x14ac:dyDescent="0.25">
      <c r="A124" s="389" t="s">
        <v>215</v>
      </c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  <c r="X124" s="387"/>
      <c r="Y124" s="387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401">
        <v>4680115881532</v>
      </c>
      <c r="E125" s="392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92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401">
        <v>4680115881532</v>
      </c>
      <c r="E126" s="392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401">
        <v>4680115882652</v>
      </c>
      <c r="E127" s="392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92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401">
        <v>4680115880238</v>
      </c>
      <c r="E128" s="392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92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401">
        <v>4680115881464</v>
      </c>
      <c r="E129" s="392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92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403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404"/>
      <c r="O130" s="397" t="s">
        <v>70</v>
      </c>
      <c r="P130" s="398"/>
      <c r="Q130" s="398"/>
      <c r="R130" s="398"/>
      <c r="S130" s="398"/>
      <c r="T130" s="398"/>
      <c r="U130" s="399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404"/>
      <c r="O131" s="397" t="s">
        <v>70</v>
      </c>
      <c r="P131" s="398"/>
      <c r="Q131" s="398"/>
      <c r="R131" s="398"/>
      <c r="S131" s="398"/>
      <c r="T131" s="398"/>
      <c r="U131" s="399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customHeight="1" x14ac:dyDescent="0.25">
      <c r="A132" s="388" t="s">
        <v>225</v>
      </c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76"/>
      <c r="AA132" s="376"/>
    </row>
    <row r="133" spans="1:67" ht="14.25" customHeight="1" x14ac:dyDescent="0.25">
      <c r="A133" s="389" t="s">
        <v>72</v>
      </c>
      <c r="B133" s="387"/>
      <c r="C133" s="387"/>
      <c r="D133" s="387"/>
      <c r="E133" s="387"/>
      <c r="F133" s="387"/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387"/>
      <c r="Z133" s="375"/>
      <c r="AA133" s="375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401">
        <v>4607091385168</v>
      </c>
      <c r="E134" s="392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5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401">
        <v>4607091385168</v>
      </c>
      <c r="E135" s="392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4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2">
        <v>58</v>
      </c>
      <c r="X135" s="383">
        <f>IFERROR(IF(W135="",0,CEILING((W135/$H135),1)*$H135),"")</f>
        <v>58.800000000000004</v>
      </c>
      <c r="Y135" s="36">
        <f>IFERROR(IF(X135=0,"",ROUNDUP(X135/H135,0)*0.02175),"")</f>
        <v>0.15225</v>
      </c>
      <c r="Z135" s="56"/>
      <c r="AA135" s="57"/>
      <c r="AE135" s="64"/>
      <c r="BB135" s="137" t="s">
        <v>1</v>
      </c>
      <c r="BL135" s="64">
        <f>IFERROR(W135*I135/H135,"0")</f>
        <v>61.852857142857133</v>
      </c>
      <c r="BM135" s="64">
        <f>IFERROR(X135*I135/H135,"0")</f>
        <v>62.706000000000003</v>
      </c>
      <c r="BN135" s="64">
        <f>IFERROR(1/J135*(W135/H135),"0")</f>
        <v>0.12329931972789114</v>
      </c>
      <c r="BO135" s="64">
        <f>IFERROR(1/J135*(X135/H135),"0")</f>
        <v>0.125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401">
        <v>4607091383256</v>
      </c>
      <c r="E136" s="392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92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401">
        <v>4607091385748</v>
      </c>
      <c r="E137" s="392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92"/>
      <c r="T137" s="34"/>
      <c r="U137" s="34"/>
      <c r="V137" s="35" t="s">
        <v>66</v>
      </c>
      <c r="W137" s="382">
        <v>38.700000000000003</v>
      </c>
      <c r="X137" s="383">
        <f>IFERROR(IF(W137="",0,CEILING((W137/$H137),1)*$H137),"")</f>
        <v>40.5</v>
      </c>
      <c r="Y137" s="36">
        <f>IFERROR(IF(X137=0,"",ROUNDUP(X137/H137,0)*0.00753),"")</f>
        <v>0.11295000000000001</v>
      </c>
      <c r="Z137" s="56"/>
      <c r="AA137" s="57"/>
      <c r="AE137" s="64"/>
      <c r="BB137" s="139" t="s">
        <v>1</v>
      </c>
      <c r="BL137" s="64">
        <f>IFERROR(W137*I137/H137,"0")</f>
        <v>42.598666666666666</v>
      </c>
      <c r="BM137" s="64">
        <f>IFERROR(X137*I137/H137,"0")</f>
        <v>44.58</v>
      </c>
      <c r="BN137" s="64">
        <f>IFERROR(1/J137*(W137/H137),"0")</f>
        <v>9.1880341880341887E-2</v>
      </c>
      <c r="BO137" s="64">
        <f>IFERROR(1/J137*(X137/H137),"0")</f>
        <v>9.6153846153846145E-2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401">
        <v>4680115884533</v>
      </c>
      <c r="E138" s="392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92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404"/>
      <c r="O139" s="397" t="s">
        <v>70</v>
      </c>
      <c r="P139" s="398"/>
      <c r="Q139" s="398"/>
      <c r="R139" s="398"/>
      <c r="S139" s="398"/>
      <c r="T139" s="398"/>
      <c r="U139" s="399"/>
      <c r="V139" s="37" t="s">
        <v>71</v>
      </c>
      <c r="W139" s="384">
        <f>IFERROR(W134/H134,"0")+IFERROR(W135/H135,"0")+IFERROR(W136/H136,"0")+IFERROR(W137/H137,"0")+IFERROR(W138/H138,"0")</f>
        <v>21.238095238095237</v>
      </c>
      <c r="X139" s="384">
        <f>IFERROR(X134/H134,"0")+IFERROR(X135/H135,"0")+IFERROR(X136/H136,"0")+IFERROR(X137/H137,"0")+IFERROR(X138/H138,"0")</f>
        <v>22</v>
      </c>
      <c r="Y139" s="384">
        <f>IFERROR(IF(Y134="",0,Y134),"0")+IFERROR(IF(Y135="",0,Y135),"0")+IFERROR(IF(Y136="",0,Y136),"0")+IFERROR(IF(Y137="",0,Y137),"0")+IFERROR(IF(Y138="",0,Y138),"0")</f>
        <v>0.26519999999999999</v>
      </c>
      <c r="Z139" s="385"/>
      <c r="AA139" s="385"/>
    </row>
    <row r="140" spans="1:67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404"/>
      <c r="O140" s="397" t="s">
        <v>70</v>
      </c>
      <c r="P140" s="398"/>
      <c r="Q140" s="398"/>
      <c r="R140" s="398"/>
      <c r="S140" s="398"/>
      <c r="T140" s="398"/>
      <c r="U140" s="399"/>
      <c r="V140" s="37" t="s">
        <v>66</v>
      </c>
      <c r="W140" s="384">
        <f>IFERROR(SUM(W134:W138),"0")</f>
        <v>96.7</v>
      </c>
      <c r="X140" s="384">
        <f>IFERROR(SUM(X134:X138),"0")</f>
        <v>99.300000000000011</v>
      </c>
      <c r="Y140" s="37"/>
      <c r="Z140" s="385"/>
      <c r="AA140" s="385"/>
    </row>
    <row r="141" spans="1:67" ht="27.75" customHeight="1" x14ac:dyDescent="0.2">
      <c r="A141" s="458" t="s">
        <v>235</v>
      </c>
      <c r="B141" s="459"/>
      <c r="C141" s="459"/>
      <c r="D141" s="459"/>
      <c r="E141" s="459"/>
      <c r="F141" s="459"/>
      <c r="G141" s="459"/>
      <c r="H141" s="459"/>
      <c r="I141" s="459"/>
      <c r="J141" s="459"/>
      <c r="K141" s="459"/>
      <c r="L141" s="459"/>
      <c r="M141" s="459"/>
      <c r="N141" s="459"/>
      <c r="O141" s="459"/>
      <c r="P141" s="459"/>
      <c r="Q141" s="459"/>
      <c r="R141" s="459"/>
      <c r="S141" s="459"/>
      <c r="T141" s="459"/>
      <c r="U141" s="459"/>
      <c r="V141" s="459"/>
      <c r="W141" s="459"/>
      <c r="X141" s="459"/>
      <c r="Y141" s="459"/>
      <c r="Z141" s="48"/>
      <c r="AA141" s="48"/>
    </row>
    <row r="142" spans="1:67" ht="16.5" customHeight="1" x14ac:dyDescent="0.25">
      <c r="A142" s="388" t="s">
        <v>236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76"/>
      <c r="AA142" s="376"/>
    </row>
    <row r="143" spans="1:67" ht="14.25" customHeight="1" x14ac:dyDescent="0.25">
      <c r="A143" s="389" t="s">
        <v>113</v>
      </c>
      <c r="B143" s="387"/>
      <c r="C143" s="387"/>
      <c r="D143" s="387"/>
      <c r="E143" s="387"/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  <c r="U143" s="387"/>
      <c r="V143" s="387"/>
      <c r="W143" s="387"/>
      <c r="X143" s="387"/>
      <c r="Y143" s="387"/>
      <c r="Z143" s="375"/>
      <c r="AA143" s="375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401">
        <v>4607091383423</v>
      </c>
      <c r="E144" s="392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401">
        <v>4680115885707</v>
      </c>
      <c r="E145" s="392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707" t="s">
        <v>241</v>
      </c>
      <c r="P145" s="391"/>
      <c r="Q145" s="391"/>
      <c r="R145" s="391"/>
      <c r="S145" s="392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401">
        <v>4680115885660</v>
      </c>
      <c r="E146" s="392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3" t="s">
        <v>244</v>
      </c>
      <c r="P146" s="391"/>
      <c r="Q146" s="391"/>
      <c r="R146" s="391"/>
      <c r="S146" s="392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401">
        <v>4680115885691</v>
      </c>
      <c r="E147" s="392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86" t="s">
        <v>247</v>
      </c>
      <c r="P147" s="391"/>
      <c r="Q147" s="391"/>
      <c r="R147" s="391"/>
      <c r="S147" s="392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401">
        <v>4680115885714</v>
      </c>
      <c r="E148" s="392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530" t="s">
        <v>250</v>
      </c>
      <c r="P148" s="391"/>
      <c r="Q148" s="391"/>
      <c r="R148" s="391"/>
      <c r="S148" s="392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403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404"/>
      <c r="O149" s="397" t="s">
        <v>70</v>
      </c>
      <c r="P149" s="398"/>
      <c r="Q149" s="398"/>
      <c r="R149" s="398"/>
      <c r="S149" s="398"/>
      <c r="T149" s="398"/>
      <c r="U149" s="399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404"/>
      <c r="O150" s="397" t="s">
        <v>70</v>
      </c>
      <c r="P150" s="398"/>
      <c r="Q150" s="398"/>
      <c r="R150" s="398"/>
      <c r="S150" s="398"/>
      <c r="T150" s="398"/>
      <c r="U150" s="399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customHeight="1" x14ac:dyDescent="0.25">
      <c r="A151" s="388" t="s">
        <v>251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76"/>
      <c r="AA151" s="376"/>
    </row>
    <row r="152" spans="1:67" ht="14.25" customHeight="1" x14ac:dyDescent="0.25">
      <c r="A152" s="389" t="s">
        <v>61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401">
        <v>4680115880993</v>
      </c>
      <c r="E153" s="392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92"/>
      <c r="T153" s="34"/>
      <c r="U153" s="34"/>
      <c r="V153" s="35" t="s">
        <v>66</v>
      </c>
      <c r="W153" s="382">
        <v>14</v>
      </c>
      <c r="X153" s="383">
        <f t="shared" ref="X153:X160" si="23">IFERROR(IF(W153="",0,CEILING((W153/$H153),1)*$H153),"")</f>
        <v>16.8</v>
      </c>
      <c r="Y153" s="36">
        <f>IFERROR(IF(X153=0,"",ROUNDUP(X153/H153,0)*0.00753),"")</f>
        <v>3.0120000000000001E-2</v>
      </c>
      <c r="Z153" s="56"/>
      <c r="AA153" s="57"/>
      <c r="AE153" s="64"/>
      <c r="BB153" s="146" t="s">
        <v>1</v>
      </c>
      <c r="BL153" s="64">
        <f t="shared" ref="BL153:BL160" si="24">IFERROR(W153*I153/H153,"0")</f>
        <v>14.866666666666665</v>
      </c>
      <c r="BM153" s="64">
        <f t="shared" ref="BM153:BM160" si="25">IFERROR(X153*I153/H153,"0")</f>
        <v>17.84</v>
      </c>
      <c r="BN153" s="64">
        <f t="shared" ref="BN153:BN160" si="26">IFERROR(1/J153*(W153/H153),"0")</f>
        <v>2.1367521367521364E-2</v>
      </c>
      <c r="BO153" s="64">
        <f t="shared" ref="BO153:BO160" si="27">IFERROR(1/J153*(X153/H153),"0")</f>
        <v>2.564102564102564E-2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401">
        <v>4680115881761</v>
      </c>
      <c r="E154" s="392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401">
        <v>4680115881563</v>
      </c>
      <c r="E155" s="392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401">
        <v>4680115880986</v>
      </c>
      <c r="E156" s="392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92"/>
      <c r="T156" s="34"/>
      <c r="U156" s="34"/>
      <c r="V156" s="35" t="s">
        <v>66</v>
      </c>
      <c r="W156" s="382">
        <v>4.1999999999999993</v>
      </c>
      <c r="X156" s="383">
        <f t="shared" si="23"/>
        <v>4.2</v>
      </c>
      <c r="Y156" s="36">
        <f>IFERROR(IF(X156=0,"",ROUNDUP(X156/H156,0)*0.00502),"")</f>
        <v>1.004E-2</v>
      </c>
      <c r="Z156" s="56"/>
      <c r="AA156" s="57"/>
      <c r="AE156" s="64"/>
      <c r="BB156" s="149" t="s">
        <v>1</v>
      </c>
      <c r="BL156" s="64">
        <f t="shared" si="24"/>
        <v>4.4599999999999991</v>
      </c>
      <c r="BM156" s="64">
        <f t="shared" si="25"/>
        <v>4.46</v>
      </c>
      <c r="BN156" s="64">
        <f t="shared" si="26"/>
        <v>8.5470085470085461E-3</v>
      </c>
      <c r="BO156" s="64">
        <f t="shared" si="27"/>
        <v>8.5470085470085479E-3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401">
        <v>4680115881785</v>
      </c>
      <c r="E157" s="392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92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401">
        <v>4680115881679</v>
      </c>
      <c r="E158" s="392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92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401">
        <v>4680115880191</v>
      </c>
      <c r="E159" s="392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92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401">
        <v>4680115883963</v>
      </c>
      <c r="E160" s="392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92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403"/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404"/>
      <c r="O161" s="397" t="s">
        <v>70</v>
      </c>
      <c r="P161" s="398"/>
      <c r="Q161" s="398"/>
      <c r="R161" s="398"/>
      <c r="S161" s="398"/>
      <c r="T161" s="398"/>
      <c r="U161" s="399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5.3333333333333321</v>
      </c>
      <c r="X161" s="384">
        <f>IFERROR(X153/H153,"0")+IFERROR(X154/H154,"0")+IFERROR(X155/H155,"0")+IFERROR(X156/H156,"0")+IFERROR(X157/H157,"0")+IFERROR(X158/H158,"0")+IFERROR(X159/H159,"0")+IFERROR(X160/H160,"0")</f>
        <v>6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4.0160000000000001E-2</v>
      </c>
      <c r="Z161" s="385"/>
      <c r="AA161" s="385"/>
    </row>
    <row r="162" spans="1:67" x14ac:dyDescent="0.2">
      <c r="A162" s="387"/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404"/>
      <c r="O162" s="397" t="s">
        <v>70</v>
      </c>
      <c r="P162" s="398"/>
      <c r="Q162" s="398"/>
      <c r="R162" s="398"/>
      <c r="S162" s="398"/>
      <c r="T162" s="398"/>
      <c r="U162" s="399"/>
      <c r="V162" s="37" t="s">
        <v>66</v>
      </c>
      <c r="W162" s="384">
        <f>IFERROR(SUM(W153:W160),"0")</f>
        <v>18.2</v>
      </c>
      <c r="X162" s="384">
        <f>IFERROR(SUM(X153:X160),"0")</f>
        <v>21</v>
      </c>
      <c r="Y162" s="37"/>
      <c r="Z162" s="385"/>
      <c r="AA162" s="385"/>
    </row>
    <row r="163" spans="1:67" ht="16.5" customHeight="1" x14ac:dyDescent="0.25">
      <c r="A163" s="388" t="s">
        <v>268</v>
      </c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7"/>
      <c r="N163" s="387"/>
      <c r="O163" s="387"/>
      <c r="P163" s="387"/>
      <c r="Q163" s="387"/>
      <c r="R163" s="387"/>
      <c r="S163" s="387"/>
      <c r="T163" s="387"/>
      <c r="U163" s="387"/>
      <c r="V163" s="387"/>
      <c r="W163" s="387"/>
      <c r="X163" s="387"/>
      <c r="Y163" s="387"/>
      <c r="Z163" s="376"/>
      <c r="AA163" s="376"/>
    </row>
    <row r="164" spans="1:67" ht="14.25" customHeight="1" x14ac:dyDescent="0.25">
      <c r="A164" s="389" t="s">
        <v>113</v>
      </c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87"/>
      <c r="P164" s="387"/>
      <c r="Q164" s="387"/>
      <c r="R164" s="387"/>
      <c r="S164" s="387"/>
      <c r="T164" s="387"/>
      <c r="U164" s="387"/>
      <c r="V164" s="387"/>
      <c r="W164" s="387"/>
      <c r="X164" s="387"/>
      <c r="Y164" s="387"/>
      <c r="Z164" s="375"/>
      <c r="AA164" s="375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401">
        <v>4680115881402</v>
      </c>
      <c r="E165" s="392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5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92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401">
        <v>4680115881396</v>
      </c>
      <c r="E166" s="392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92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403"/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404"/>
      <c r="O167" s="397" t="s">
        <v>70</v>
      </c>
      <c r="P167" s="398"/>
      <c r="Q167" s="398"/>
      <c r="R167" s="398"/>
      <c r="S167" s="398"/>
      <c r="T167" s="398"/>
      <c r="U167" s="399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387"/>
      <c r="B168" s="387"/>
      <c r="C168" s="387"/>
      <c r="D168" s="387"/>
      <c r="E168" s="387"/>
      <c r="F168" s="387"/>
      <c r="G168" s="387"/>
      <c r="H168" s="387"/>
      <c r="I168" s="387"/>
      <c r="J168" s="387"/>
      <c r="K168" s="387"/>
      <c r="L168" s="387"/>
      <c r="M168" s="387"/>
      <c r="N168" s="404"/>
      <c r="O168" s="397" t="s">
        <v>70</v>
      </c>
      <c r="P168" s="398"/>
      <c r="Q168" s="398"/>
      <c r="R168" s="398"/>
      <c r="S168" s="398"/>
      <c r="T168" s="398"/>
      <c r="U168" s="399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389" t="s">
        <v>105</v>
      </c>
      <c r="B169" s="387"/>
      <c r="C169" s="387"/>
      <c r="D169" s="387"/>
      <c r="E169" s="387"/>
      <c r="F169" s="387"/>
      <c r="G169" s="387"/>
      <c r="H169" s="387"/>
      <c r="I169" s="387"/>
      <c r="J169" s="387"/>
      <c r="K169" s="387"/>
      <c r="L169" s="387"/>
      <c r="M169" s="387"/>
      <c r="N169" s="387"/>
      <c r="O169" s="387"/>
      <c r="P169" s="387"/>
      <c r="Q169" s="387"/>
      <c r="R169" s="387"/>
      <c r="S169" s="387"/>
      <c r="T169" s="387"/>
      <c r="U169" s="387"/>
      <c r="V169" s="387"/>
      <c r="W169" s="387"/>
      <c r="X169" s="387"/>
      <c r="Y169" s="387"/>
      <c r="Z169" s="375"/>
      <c r="AA169" s="375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401">
        <v>4680115882935</v>
      </c>
      <c r="E170" s="392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7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92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401">
        <v>4680115880764</v>
      </c>
      <c r="E171" s="392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92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403"/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404"/>
      <c r="O172" s="397" t="s">
        <v>70</v>
      </c>
      <c r="P172" s="398"/>
      <c r="Q172" s="398"/>
      <c r="R172" s="398"/>
      <c r="S172" s="398"/>
      <c r="T172" s="398"/>
      <c r="U172" s="399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387"/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404"/>
      <c r="O173" s="397" t="s">
        <v>70</v>
      </c>
      <c r="P173" s="398"/>
      <c r="Q173" s="398"/>
      <c r="R173" s="398"/>
      <c r="S173" s="398"/>
      <c r="T173" s="398"/>
      <c r="U173" s="399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389" t="s">
        <v>61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401">
        <v>4680115882683</v>
      </c>
      <c r="E175" s="392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2">
        <v>32</v>
      </c>
      <c r="X175" s="383">
        <f t="shared" ref="X175:X182" si="28">IFERROR(IF(W175="",0,CEILING((W175/$H175),1)*$H175),"")</f>
        <v>32.400000000000006</v>
      </c>
      <c r="Y175" s="36">
        <f>IFERROR(IF(X175=0,"",ROUNDUP(X175/H175,0)*0.00937),"")</f>
        <v>5.6219999999999999E-2</v>
      </c>
      <c r="Z175" s="56"/>
      <c r="AA175" s="57"/>
      <c r="AE175" s="64"/>
      <c r="BB175" s="158" t="s">
        <v>1</v>
      </c>
      <c r="BL175" s="64">
        <f t="shared" ref="BL175:BL182" si="29">IFERROR(W175*I175/H175,"0")</f>
        <v>33.244444444444447</v>
      </c>
      <c r="BM175" s="64">
        <f t="shared" ref="BM175:BM182" si="30">IFERROR(X175*I175/H175,"0")</f>
        <v>33.660000000000004</v>
      </c>
      <c r="BN175" s="64">
        <f t="shared" ref="BN175:BN182" si="31">IFERROR(1/J175*(W175/H175),"0")</f>
        <v>4.9382716049382713E-2</v>
      </c>
      <c r="BO175" s="64">
        <f t="shared" ref="BO175:BO182" si="32">IFERROR(1/J175*(X175/H175),"0")</f>
        <v>5.000000000000001E-2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401">
        <v>4680115882690</v>
      </c>
      <c r="E176" s="392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2">
        <v>20</v>
      </c>
      <c r="X176" s="383">
        <f t="shared" si="28"/>
        <v>21.6</v>
      </c>
      <c r="Y176" s="36">
        <f>IFERROR(IF(X176=0,"",ROUNDUP(X176/H176,0)*0.00937),"")</f>
        <v>3.7479999999999999E-2</v>
      </c>
      <c r="Z176" s="56"/>
      <c r="AA176" s="57"/>
      <c r="AE176" s="64"/>
      <c r="BB176" s="159" t="s">
        <v>1</v>
      </c>
      <c r="BL176" s="64">
        <f t="shared" si="29"/>
        <v>20.777777777777779</v>
      </c>
      <c r="BM176" s="64">
        <f t="shared" si="30"/>
        <v>22.44</v>
      </c>
      <c r="BN176" s="64">
        <f t="shared" si="31"/>
        <v>3.0864197530864192E-2</v>
      </c>
      <c r="BO176" s="64">
        <f t="shared" si="32"/>
        <v>3.3333333333333333E-2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401">
        <v>4680115882669</v>
      </c>
      <c r="E177" s="392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2">
        <v>32</v>
      </c>
      <c r="X177" s="383">
        <f t="shared" si="28"/>
        <v>32.400000000000006</v>
      </c>
      <c r="Y177" s="36">
        <f>IFERROR(IF(X177=0,"",ROUNDUP(X177/H177,0)*0.00937),"")</f>
        <v>5.6219999999999999E-2</v>
      </c>
      <c r="Z177" s="56"/>
      <c r="AA177" s="57"/>
      <c r="AE177" s="64"/>
      <c r="BB177" s="160" t="s">
        <v>1</v>
      </c>
      <c r="BL177" s="64">
        <f t="shared" si="29"/>
        <v>33.244444444444447</v>
      </c>
      <c r="BM177" s="64">
        <f t="shared" si="30"/>
        <v>33.660000000000004</v>
      </c>
      <c r="BN177" s="64">
        <f t="shared" si="31"/>
        <v>4.9382716049382713E-2</v>
      </c>
      <c r="BO177" s="64">
        <f t="shared" si="32"/>
        <v>5.000000000000001E-2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401">
        <v>4680115882676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92"/>
      <c r="T178" s="34"/>
      <c r="U178" s="34"/>
      <c r="V178" s="35" t="s">
        <v>66</v>
      </c>
      <c r="W178" s="382">
        <v>24</v>
      </c>
      <c r="X178" s="383">
        <f t="shared" si="28"/>
        <v>27</v>
      </c>
      <c r="Y178" s="36">
        <f>IFERROR(IF(X178=0,"",ROUNDUP(X178/H178,0)*0.00937),"")</f>
        <v>4.6850000000000003E-2</v>
      </c>
      <c r="Z178" s="56"/>
      <c r="AA178" s="57"/>
      <c r="AE178" s="64"/>
      <c r="BB178" s="161" t="s">
        <v>1</v>
      </c>
      <c r="BL178" s="64">
        <f t="shared" si="29"/>
        <v>24.933333333333334</v>
      </c>
      <c r="BM178" s="64">
        <f t="shared" si="30"/>
        <v>28.049999999999997</v>
      </c>
      <c r="BN178" s="64">
        <f t="shared" si="31"/>
        <v>3.7037037037037028E-2</v>
      </c>
      <c r="BO178" s="64">
        <f t="shared" si="32"/>
        <v>4.1666666666666664E-2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401">
        <v>4680115884014</v>
      </c>
      <c r="E179" s="392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401">
        <v>4680115884007</v>
      </c>
      <c r="E180" s="392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92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401">
        <v>4680115884038</v>
      </c>
      <c r="E181" s="392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92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401">
        <v>4680115884021</v>
      </c>
      <c r="E182" s="392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92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403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404"/>
      <c r="O183" s="397" t="s">
        <v>70</v>
      </c>
      <c r="P183" s="398"/>
      <c r="Q183" s="398"/>
      <c r="R183" s="398"/>
      <c r="S183" s="398"/>
      <c r="T183" s="398"/>
      <c r="U183" s="399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20</v>
      </c>
      <c r="X183" s="384">
        <f>IFERROR(X175/H175,"0")+IFERROR(X176/H176,"0")+IFERROR(X177/H177,"0")+IFERROR(X178/H178,"0")+IFERROR(X179/H179,"0")+IFERROR(X180/H180,"0")+IFERROR(X181/H181,"0")+IFERROR(X182/H182,"0")</f>
        <v>21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0.19677</v>
      </c>
      <c r="Z183" s="385"/>
      <c r="AA183" s="385"/>
    </row>
    <row r="184" spans="1:67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404"/>
      <c r="O184" s="397" t="s">
        <v>70</v>
      </c>
      <c r="P184" s="398"/>
      <c r="Q184" s="398"/>
      <c r="R184" s="398"/>
      <c r="S184" s="398"/>
      <c r="T184" s="398"/>
      <c r="U184" s="399"/>
      <c r="V184" s="37" t="s">
        <v>66</v>
      </c>
      <c r="W184" s="384">
        <f>IFERROR(SUM(W175:W182),"0")</f>
        <v>108</v>
      </c>
      <c r="X184" s="384">
        <f>IFERROR(SUM(X175:X182),"0")</f>
        <v>113.4</v>
      </c>
      <c r="Y184" s="37"/>
      <c r="Z184" s="385"/>
      <c r="AA184" s="385"/>
    </row>
    <row r="185" spans="1:67" ht="14.25" customHeight="1" x14ac:dyDescent="0.25">
      <c r="A185" s="389" t="s">
        <v>72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75"/>
      <c r="AA185" s="375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401">
        <v>4680115881556</v>
      </c>
      <c r="E186" s="392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4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92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401">
        <v>4680115881594</v>
      </c>
      <c r="E187" s="392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92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401">
        <v>4680115880962</v>
      </c>
      <c r="E188" s="392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4" t="s">
        <v>299</v>
      </c>
      <c r="P188" s="391"/>
      <c r="Q188" s="391"/>
      <c r="R188" s="391"/>
      <c r="S188" s="392"/>
      <c r="T188" s="34"/>
      <c r="U188" s="34"/>
      <c r="V188" s="35" t="s">
        <v>66</v>
      </c>
      <c r="W188" s="382">
        <v>31</v>
      </c>
      <c r="X188" s="383">
        <f t="shared" si="33"/>
        <v>31.2</v>
      </c>
      <c r="Y188" s="36">
        <f>IFERROR(IF(X188=0,"",ROUNDUP(X188/H188,0)*0.02175),"")</f>
        <v>8.6999999999999994E-2</v>
      </c>
      <c r="Z188" s="56"/>
      <c r="AA188" s="57"/>
      <c r="AE188" s="64"/>
      <c r="BB188" s="168" t="s">
        <v>1</v>
      </c>
      <c r="BL188" s="64">
        <f t="shared" si="34"/>
        <v>33.241538461538468</v>
      </c>
      <c r="BM188" s="64">
        <f t="shared" si="35"/>
        <v>33.456000000000003</v>
      </c>
      <c r="BN188" s="64">
        <f t="shared" si="36"/>
        <v>7.0970695970695968E-2</v>
      </c>
      <c r="BO188" s="64">
        <f t="shared" si="37"/>
        <v>7.1428571428571425E-2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401">
        <v>4680115881617</v>
      </c>
      <c r="E189" s="392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4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92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401">
        <v>4680115880573</v>
      </c>
      <c r="E190" s="392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304</v>
      </c>
      <c r="P190" s="391"/>
      <c r="Q190" s="391"/>
      <c r="R190" s="391"/>
      <c r="S190" s="392"/>
      <c r="T190" s="34"/>
      <c r="U190" s="34"/>
      <c r="V190" s="35" t="s">
        <v>66</v>
      </c>
      <c r="W190" s="382">
        <v>0</v>
      </c>
      <c r="X190" s="383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401">
        <v>4680115881228</v>
      </c>
      <c r="E191" s="392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92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401">
        <v>4680115881037</v>
      </c>
      <c r="E192" s="392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3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92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401">
        <v>4680115881211</v>
      </c>
      <c r="E193" s="392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92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401">
        <v>4680115881020</v>
      </c>
      <c r="E194" s="392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92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401">
        <v>4680115882195</v>
      </c>
      <c r="E195" s="392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92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401">
        <v>4680115882607</v>
      </c>
      <c r="E196" s="392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47" t="s">
        <v>317</v>
      </c>
      <c r="P196" s="391"/>
      <c r="Q196" s="391"/>
      <c r="R196" s="391"/>
      <c r="S196" s="392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401">
        <v>4680115880092</v>
      </c>
      <c r="E197" s="392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92"/>
      <c r="T197" s="34"/>
      <c r="U197" s="34"/>
      <c r="V197" s="35" t="s">
        <v>66</v>
      </c>
      <c r="W197" s="382">
        <v>32.4</v>
      </c>
      <c r="X197" s="383">
        <f t="shared" si="33"/>
        <v>33.6</v>
      </c>
      <c r="Y197" s="36">
        <f t="shared" si="38"/>
        <v>0.10542</v>
      </c>
      <c r="Z197" s="56"/>
      <c r="AA197" s="57"/>
      <c r="AE197" s="64"/>
      <c r="BB197" s="177" t="s">
        <v>1</v>
      </c>
      <c r="BL197" s="64">
        <f t="shared" si="34"/>
        <v>36.072000000000003</v>
      </c>
      <c r="BM197" s="64">
        <f t="shared" si="35"/>
        <v>37.408000000000001</v>
      </c>
      <c r="BN197" s="64">
        <f t="shared" si="36"/>
        <v>8.6538461538461536E-2</v>
      </c>
      <c r="BO197" s="64">
        <f t="shared" si="37"/>
        <v>8.9743589743589758E-2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401">
        <v>4680115880221</v>
      </c>
      <c r="E198" s="392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4" t="s">
        <v>323</v>
      </c>
      <c r="P198" s="391"/>
      <c r="Q198" s="391"/>
      <c r="R198" s="391"/>
      <c r="S198" s="392"/>
      <c r="T198" s="34"/>
      <c r="U198" s="34"/>
      <c r="V198" s="35" t="s">
        <v>66</v>
      </c>
      <c r="W198" s="382">
        <v>13.5</v>
      </c>
      <c r="X198" s="383">
        <f t="shared" si="33"/>
        <v>14.399999999999999</v>
      </c>
      <c r="Y198" s="36">
        <f t="shared" si="38"/>
        <v>4.5179999999999998E-2</v>
      </c>
      <c r="Z198" s="56"/>
      <c r="AA198" s="57"/>
      <c r="AE198" s="64"/>
      <c r="BB198" s="178" t="s">
        <v>1</v>
      </c>
      <c r="BL198" s="64">
        <f t="shared" si="34"/>
        <v>15.030000000000001</v>
      </c>
      <c r="BM198" s="64">
        <f t="shared" si="35"/>
        <v>16.032</v>
      </c>
      <c r="BN198" s="64">
        <f t="shared" si="36"/>
        <v>3.6057692307692304E-2</v>
      </c>
      <c r="BO198" s="64">
        <f t="shared" si="37"/>
        <v>3.8461538461538464E-2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401">
        <v>4680115882942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0" t="s">
        <v>326</v>
      </c>
      <c r="P199" s="391"/>
      <c r="Q199" s="391"/>
      <c r="R199" s="391"/>
      <c r="S199" s="392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401">
        <v>4680115880504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2" t="s">
        <v>329</v>
      </c>
      <c r="P200" s="391"/>
      <c r="Q200" s="391"/>
      <c r="R200" s="391"/>
      <c r="S200" s="392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401">
        <v>4680115882164</v>
      </c>
      <c r="E201" s="392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403"/>
      <c r="B202" s="387"/>
      <c r="C202" s="387"/>
      <c r="D202" s="387"/>
      <c r="E202" s="387"/>
      <c r="F202" s="387"/>
      <c r="G202" s="387"/>
      <c r="H202" s="387"/>
      <c r="I202" s="387"/>
      <c r="J202" s="387"/>
      <c r="K202" s="387"/>
      <c r="L202" s="387"/>
      <c r="M202" s="387"/>
      <c r="N202" s="404"/>
      <c r="O202" s="397" t="s">
        <v>70</v>
      </c>
      <c r="P202" s="398"/>
      <c r="Q202" s="398"/>
      <c r="R202" s="398"/>
      <c r="S202" s="398"/>
      <c r="T202" s="398"/>
      <c r="U202" s="399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23.099358974358974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24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0.23759999999999998</v>
      </c>
      <c r="Z202" s="385"/>
      <c r="AA202" s="385"/>
    </row>
    <row r="203" spans="1:67" x14ac:dyDescent="0.2">
      <c r="A203" s="387"/>
      <c r="B203" s="387"/>
      <c r="C203" s="387"/>
      <c r="D203" s="387"/>
      <c r="E203" s="387"/>
      <c r="F203" s="387"/>
      <c r="G203" s="387"/>
      <c r="H203" s="387"/>
      <c r="I203" s="387"/>
      <c r="J203" s="387"/>
      <c r="K203" s="387"/>
      <c r="L203" s="387"/>
      <c r="M203" s="387"/>
      <c r="N203" s="404"/>
      <c r="O203" s="397" t="s">
        <v>70</v>
      </c>
      <c r="P203" s="398"/>
      <c r="Q203" s="398"/>
      <c r="R203" s="398"/>
      <c r="S203" s="398"/>
      <c r="T203" s="398"/>
      <c r="U203" s="399"/>
      <c r="V203" s="37" t="s">
        <v>66</v>
      </c>
      <c r="W203" s="384">
        <f>IFERROR(SUM(W186:W201),"0")</f>
        <v>76.900000000000006</v>
      </c>
      <c r="X203" s="384">
        <f>IFERROR(SUM(X186:X201),"0")</f>
        <v>79.199999999999989</v>
      </c>
      <c r="Y203" s="37"/>
      <c r="Z203" s="385"/>
      <c r="AA203" s="385"/>
    </row>
    <row r="204" spans="1:67" ht="14.25" customHeight="1" x14ac:dyDescent="0.25">
      <c r="A204" s="389" t="s">
        <v>215</v>
      </c>
      <c r="B204" s="387"/>
      <c r="C204" s="387"/>
      <c r="D204" s="387"/>
      <c r="E204" s="387"/>
      <c r="F204" s="387"/>
      <c r="G204" s="387"/>
      <c r="H204" s="387"/>
      <c r="I204" s="387"/>
      <c r="J204" s="387"/>
      <c r="K204" s="387"/>
      <c r="L204" s="387"/>
      <c r="M204" s="387"/>
      <c r="N204" s="387"/>
      <c r="O204" s="387"/>
      <c r="P204" s="387"/>
      <c r="Q204" s="387"/>
      <c r="R204" s="387"/>
      <c r="S204" s="387"/>
      <c r="T204" s="387"/>
      <c r="U204" s="387"/>
      <c r="V204" s="387"/>
      <c r="W204" s="387"/>
      <c r="X204" s="387"/>
      <c r="Y204" s="387"/>
      <c r="Z204" s="375"/>
      <c r="AA204" s="375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401">
        <v>4680115882874</v>
      </c>
      <c r="E205" s="392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92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401">
        <v>4680115882874</v>
      </c>
      <c r="E206" s="392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536" t="s">
        <v>335</v>
      </c>
      <c r="P206" s="391"/>
      <c r="Q206" s="391"/>
      <c r="R206" s="391"/>
      <c r="S206" s="392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401">
        <v>4680115884434</v>
      </c>
      <c r="E207" s="392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92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401">
        <v>4680115880818</v>
      </c>
      <c r="E208" s="392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9" t="s">
        <v>340</v>
      </c>
      <c r="P208" s="391"/>
      <c r="Q208" s="391"/>
      <c r="R208" s="391"/>
      <c r="S208" s="392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401">
        <v>4680115880801</v>
      </c>
      <c r="E209" s="392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4" t="s">
        <v>343</v>
      </c>
      <c r="P209" s="391"/>
      <c r="Q209" s="391"/>
      <c r="R209" s="391"/>
      <c r="S209" s="392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403"/>
      <c r="B210" s="387"/>
      <c r="C210" s="387"/>
      <c r="D210" s="387"/>
      <c r="E210" s="387"/>
      <c r="F210" s="387"/>
      <c r="G210" s="387"/>
      <c r="H210" s="387"/>
      <c r="I210" s="387"/>
      <c r="J210" s="387"/>
      <c r="K210" s="387"/>
      <c r="L210" s="387"/>
      <c r="M210" s="387"/>
      <c r="N210" s="404"/>
      <c r="O210" s="397" t="s">
        <v>70</v>
      </c>
      <c r="P210" s="398"/>
      <c r="Q210" s="398"/>
      <c r="R210" s="398"/>
      <c r="S210" s="398"/>
      <c r="T210" s="398"/>
      <c r="U210" s="399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x14ac:dyDescent="0.2">
      <c r="A211" s="387"/>
      <c r="B211" s="387"/>
      <c r="C211" s="387"/>
      <c r="D211" s="387"/>
      <c r="E211" s="387"/>
      <c r="F211" s="387"/>
      <c r="G211" s="387"/>
      <c r="H211" s="387"/>
      <c r="I211" s="387"/>
      <c r="J211" s="387"/>
      <c r="K211" s="387"/>
      <c r="L211" s="387"/>
      <c r="M211" s="387"/>
      <c r="N211" s="404"/>
      <c r="O211" s="397" t="s">
        <v>70</v>
      </c>
      <c r="P211" s="398"/>
      <c r="Q211" s="398"/>
      <c r="R211" s="398"/>
      <c r="S211" s="398"/>
      <c r="T211" s="398"/>
      <c r="U211" s="399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customHeight="1" x14ac:dyDescent="0.25">
      <c r="A212" s="388" t="s">
        <v>344</v>
      </c>
      <c r="B212" s="387"/>
      <c r="C212" s="387"/>
      <c r="D212" s="387"/>
      <c r="E212" s="387"/>
      <c r="F212" s="387"/>
      <c r="G212" s="387"/>
      <c r="H212" s="387"/>
      <c r="I212" s="387"/>
      <c r="J212" s="387"/>
      <c r="K212" s="387"/>
      <c r="L212" s="387"/>
      <c r="M212" s="387"/>
      <c r="N212" s="387"/>
      <c r="O212" s="387"/>
      <c r="P212" s="387"/>
      <c r="Q212" s="387"/>
      <c r="R212" s="387"/>
      <c r="S212" s="387"/>
      <c r="T212" s="387"/>
      <c r="U212" s="387"/>
      <c r="V212" s="387"/>
      <c r="W212" s="387"/>
      <c r="X212" s="387"/>
      <c r="Y212" s="387"/>
      <c r="Z212" s="376"/>
      <c r="AA212" s="376"/>
    </row>
    <row r="213" spans="1:67" ht="14.25" customHeight="1" x14ac:dyDescent="0.25">
      <c r="A213" s="389" t="s">
        <v>113</v>
      </c>
      <c r="B213" s="387"/>
      <c r="C213" s="387"/>
      <c r="D213" s="387"/>
      <c r="E213" s="387"/>
      <c r="F213" s="387"/>
      <c r="G213" s="387"/>
      <c r="H213" s="387"/>
      <c r="I213" s="387"/>
      <c r="J213" s="387"/>
      <c r="K213" s="387"/>
      <c r="L213" s="387"/>
      <c r="M213" s="387"/>
      <c r="N213" s="387"/>
      <c r="O213" s="387"/>
      <c r="P213" s="387"/>
      <c r="Q213" s="387"/>
      <c r="R213" s="387"/>
      <c r="S213" s="387"/>
      <c r="T213" s="387"/>
      <c r="U213" s="387"/>
      <c r="V213" s="387"/>
      <c r="W213" s="387"/>
      <c r="X213" s="387"/>
      <c r="Y213" s="387"/>
      <c r="Z213" s="375"/>
      <c r="AA213" s="375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401">
        <v>4680115884274</v>
      </c>
      <c r="E214" s="392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401">
        <v>4680115884274</v>
      </c>
      <c r="E215" s="392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736" t="s">
        <v>348</v>
      </c>
      <c r="P215" s="391"/>
      <c r="Q215" s="391"/>
      <c r="R215" s="391"/>
      <c r="S215" s="392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401">
        <v>4680115884298</v>
      </c>
      <c r="E216" s="392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92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401">
        <v>4680115884250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7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92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401">
        <v>4680115884250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553" t="s">
        <v>354</v>
      </c>
      <c r="P218" s="391"/>
      <c r="Q218" s="391"/>
      <c r="R218" s="391"/>
      <c r="S218" s="392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401">
        <v>4680115884281</v>
      </c>
      <c r="E219" s="392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92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401">
        <v>4680115884199</v>
      </c>
      <c r="E220" s="392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92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401">
        <v>4680115884267</v>
      </c>
      <c r="E221" s="392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7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401">
        <v>4680115882973</v>
      </c>
      <c r="E222" s="392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7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92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403"/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404"/>
      <c r="O223" s="397" t="s">
        <v>70</v>
      </c>
      <c r="P223" s="398"/>
      <c r="Q223" s="398"/>
      <c r="R223" s="398"/>
      <c r="S223" s="398"/>
      <c r="T223" s="398"/>
      <c r="U223" s="399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7"/>
      <c r="N224" s="404"/>
      <c r="O224" s="397" t="s">
        <v>70</v>
      </c>
      <c r="P224" s="398"/>
      <c r="Q224" s="398"/>
      <c r="R224" s="398"/>
      <c r="S224" s="398"/>
      <c r="T224" s="398"/>
      <c r="U224" s="399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customHeight="1" x14ac:dyDescent="0.25">
      <c r="A225" s="389" t="s">
        <v>61</v>
      </c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7"/>
      <c r="N225" s="387"/>
      <c r="O225" s="387"/>
      <c r="P225" s="387"/>
      <c r="Q225" s="387"/>
      <c r="R225" s="387"/>
      <c r="S225" s="387"/>
      <c r="T225" s="387"/>
      <c r="U225" s="387"/>
      <c r="V225" s="387"/>
      <c r="W225" s="387"/>
      <c r="X225" s="387"/>
      <c r="Y225" s="387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401">
        <v>4607091389845</v>
      </c>
      <c r="E226" s="392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8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92"/>
      <c r="T226" s="34"/>
      <c r="U226" s="34"/>
      <c r="V226" s="35" t="s">
        <v>66</v>
      </c>
      <c r="W226" s="382">
        <v>20.65</v>
      </c>
      <c r="X226" s="383">
        <f>IFERROR(IF(W226="",0,CEILING((W226/$H226),1)*$H226),"")</f>
        <v>21</v>
      </c>
      <c r="Y226" s="36">
        <f>IFERROR(IF(X226=0,"",ROUNDUP(X226/H226,0)*0.00502),"")</f>
        <v>5.0200000000000002E-2</v>
      </c>
      <c r="Z226" s="56"/>
      <c r="AA226" s="57"/>
      <c r="AE226" s="64"/>
      <c r="BB226" s="196" t="s">
        <v>1</v>
      </c>
      <c r="BL226" s="64">
        <f>IFERROR(W226*I226/H226,"0")</f>
        <v>21.633333333333333</v>
      </c>
      <c r="BM226" s="64">
        <f>IFERROR(X226*I226/H226,"0")</f>
        <v>22</v>
      </c>
      <c r="BN226" s="64">
        <f>IFERROR(1/J226*(W226/H226),"0")</f>
        <v>4.2022792022792022E-2</v>
      </c>
      <c r="BO226" s="64">
        <f>IFERROR(1/J226*(X226/H226),"0")</f>
        <v>4.2735042735042736E-2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401">
        <v>4680115882881</v>
      </c>
      <c r="E227" s="392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2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03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404"/>
      <c r="O228" s="397" t="s">
        <v>70</v>
      </c>
      <c r="P228" s="398"/>
      <c r="Q228" s="398"/>
      <c r="R228" s="398"/>
      <c r="S228" s="398"/>
      <c r="T228" s="398"/>
      <c r="U228" s="399"/>
      <c r="V228" s="37" t="s">
        <v>71</v>
      </c>
      <c r="W228" s="384">
        <f>IFERROR(W226/H226,"0")+IFERROR(W227/H227,"0")</f>
        <v>9.8333333333333321</v>
      </c>
      <c r="X228" s="384">
        <f>IFERROR(X226/H226,"0")+IFERROR(X227/H227,"0")</f>
        <v>10</v>
      </c>
      <c r="Y228" s="384">
        <f>IFERROR(IF(Y226="",0,Y226),"0")+IFERROR(IF(Y227="",0,Y227),"0")</f>
        <v>5.0200000000000002E-2</v>
      </c>
      <c r="Z228" s="385"/>
      <c r="AA228" s="385"/>
    </row>
    <row r="229" spans="1:67" x14ac:dyDescent="0.2">
      <c r="A229" s="387"/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404"/>
      <c r="O229" s="397" t="s">
        <v>70</v>
      </c>
      <c r="P229" s="398"/>
      <c r="Q229" s="398"/>
      <c r="R229" s="398"/>
      <c r="S229" s="398"/>
      <c r="T229" s="398"/>
      <c r="U229" s="399"/>
      <c r="V229" s="37" t="s">
        <v>66</v>
      </c>
      <c r="W229" s="384">
        <f>IFERROR(SUM(W226:W227),"0")</f>
        <v>20.65</v>
      </c>
      <c r="X229" s="384">
        <f>IFERROR(SUM(X226:X227),"0")</f>
        <v>21</v>
      </c>
      <c r="Y229" s="37"/>
      <c r="Z229" s="385"/>
      <c r="AA229" s="385"/>
    </row>
    <row r="230" spans="1:67" ht="16.5" customHeight="1" x14ac:dyDescent="0.25">
      <c r="A230" s="388" t="s">
        <v>367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76"/>
      <c r="AA230" s="376"/>
    </row>
    <row r="231" spans="1:67" ht="14.25" customHeight="1" x14ac:dyDescent="0.25">
      <c r="A231" s="389" t="s">
        <v>113</v>
      </c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87"/>
      <c r="P231" s="387"/>
      <c r="Q231" s="387"/>
      <c r="R231" s="387"/>
      <c r="S231" s="387"/>
      <c r="T231" s="387"/>
      <c r="U231" s="387"/>
      <c r="V231" s="387"/>
      <c r="W231" s="387"/>
      <c r="X231" s="387"/>
      <c r="Y231" s="387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401">
        <v>4680115884137</v>
      </c>
      <c r="E232" s="392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92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401">
        <v>4680115884137</v>
      </c>
      <c r="E233" s="392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496" t="s">
        <v>371</v>
      </c>
      <c r="P233" s="391"/>
      <c r="Q233" s="391"/>
      <c r="R233" s="391"/>
      <c r="S233" s="392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401">
        <v>4680115884236</v>
      </c>
      <c r="E234" s="392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92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401">
        <v>4680115884175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92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401">
        <v>4680115884144</v>
      </c>
      <c r="E236" s="392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92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401">
        <v>4680115885288</v>
      </c>
      <c r="E237" s="392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3" t="s">
        <v>380</v>
      </c>
      <c r="P237" s="391"/>
      <c r="Q237" s="391"/>
      <c r="R237" s="391"/>
      <c r="S237" s="392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401">
        <v>4680115884182</v>
      </c>
      <c r="E238" s="392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92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401">
        <v>4680115884205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6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92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403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404"/>
      <c r="O240" s="397" t="s">
        <v>70</v>
      </c>
      <c r="P240" s="398"/>
      <c r="Q240" s="398"/>
      <c r="R240" s="398"/>
      <c r="S240" s="398"/>
      <c r="T240" s="398"/>
      <c r="U240" s="399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x14ac:dyDescent="0.2">
      <c r="A241" s="387"/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404"/>
      <c r="O241" s="397" t="s">
        <v>70</v>
      </c>
      <c r="P241" s="398"/>
      <c r="Q241" s="398"/>
      <c r="R241" s="398"/>
      <c r="S241" s="398"/>
      <c r="T241" s="398"/>
      <c r="U241" s="399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customHeight="1" x14ac:dyDescent="0.25">
      <c r="A242" s="388" t="s">
        <v>385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76"/>
      <c r="AA242" s="376"/>
    </row>
    <row r="243" spans="1:67" ht="14.25" customHeight="1" x14ac:dyDescent="0.25">
      <c r="A243" s="389" t="s">
        <v>113</v>
      </c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7"/>
      <c r="N243" s="387"/>
      <c r="O243" s="387"/>
      <c r="P243" s="387"/>
      <c r="Q243" s="387"/>
      <c r="R243" s="387"/>
      <c r="S243" s="387"/>
      <c r="T243" s="387"/>
      <c r="U243" s="387"/>
      <c r="V243" s="387"/>
      <c r="W243" s="387"/>
      <c r="X243" s="387"/>
      <c r="Y243" s="387"/>
      <c r="Z243" s="375"/>
      <c r="AA243" s="375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401">
        <v>4680115885806</v>
      </c>
      <c r="E244" s="392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68" t="s">
        <v>388</v>
      </c>
      <c r="P244" s="391"/>
      <c r="Q244" s="391"/>
      <c r="R244" s="391"/>
      <c r="S244" s="392"/>
      <c r="T244" s="34"/>
      <c r="U244" s="34"/>
      <c r="V244" s="35" t="s">
        <v>66</v>
      </c>
      <c r="W244" s="382">
        <v>210</v>
      </c>
      <c r="X244" s="383">
        <f>IFERROR(IF(W244="",0,CEILING((W244/$H244),1)*$H244),"")</f>
        <v>216</v>
      </c>
      <c r="Y244" s="36">
        <f>IFERROR(IF(X244=0,"",ROUNDUP(X244/H244,0)*0.02175),"")</f>
        <v>0.43499999999999994</v>
      </c>
      <c r="Z244" s="56"/>
      <c r="AA244" s="57" t="s">
        <v>389</v>
      </c>
      <c r="AE244" s="64"/>
      <c r="BB244" s="206" t="s">
        <v>1</v>
      </c>
      <c r="BL244" s="64">
        <f>IFERROR(W244*I244/H244,"0")</f>
        <v>219.33333333333329</v>
      </c>
      <c r="BM244" s="64">
        <f>IFERROR(X244*I244/H244,"0")</f>
        <v>225.6</v>
      </c>
      <c r="BN244" s="64">
        <f>IFERROR(1/J244*(W244/H244),"0")</f>
        <v>0.34722222222222215</v>
      </c>
      <c r="BO244" s="64">
        <f>IFERROR(1/J244*(X244/H244),"0")</f>
        <v>0.3571428571428571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401">
        <v>4680115885820</v>
      </c>
      <c r="E245" s="392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64" t="s">
        <v>392</v>
      </c>
      <c r="P245" s="391"/>
      <c r="Q245" s="391"/>
      <c r="R245" s="391"/>
      <c r="S245" s="392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401">
        <v>4680115885844</v>
      </c>
      <c r="E246" s="392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495" t="s">
        <v>395</v>
      </c>
      <c r="P246" s="391"/>
      <c r="Q246" s="391"/>
      <c r="R246" s="391"/>
      <c r="S246" s="392"/>
      <c r="T246" s="34"/>
      <c r="U246" s="34"/>
      <c r="V246" s="35" t="s">
        <v>66</v>
      </c>
      <c r="W246" s="382">
        <v>30</v>
      </c>
      <c r="X246" s="383">
        <f>IFERROR(IF(W246="",0,CEILING((W246/$H246),1)*$H246),"")</f>
        <v>32</v>
      </c>
      <c r="Y246" s="36">
        <f>IFERROR(IF(X246=0,"",ROUNDUP(X246/H246,0)*0.00937),"")</f>
        <v>7.4959999999999999E-2</v>
      </c>
      <c r="Z246" s="56"/>
      <c r="AA246" s="57" t="s">
        <v>389</v>
      </c>
      <c r="AE246" s="64"/>
      <c r="BB246" s="208" t="s">
        <v>1</v>
      </c>
      <c r="BL246" s="64">
        <f>IFERROR(W246*I246/H246,"0")</f>
        <v>31.8</v>
      </c>
      <c r="BM246" s="64">
        <f>IFERROR(X246*I246/H246,"0")</f>
        <v>33.92</v>
      </c>
      <c r="BN246" s="64">
        <f>IFERROR(1/J246*(W246/H246),"0")</f>
        <v>6.25E-2</v>
      </c>
      <c r="BO246" s="64">
        <f>IFERROR(1/J246*(X246/H246),"0")</f>
        <v>6.6666666666666666E-2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401">
        <v>4680115885837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52" t="s">
        <v>398</v>
      </c>
      <c r="P247" s="391"/>
      <c r="Q247" s="391"/>
      <c r="R247" s="391"/>
      <c r="S247" s="392"/>
      <c r="T247" s="34"/>
      <c r="U247" s="34"/>
      <c r="V247" s="35" t="s">
        <v>66</v>
      </c>
      <c r="W247" s="382">
        <v>80</v>
      </c>
      <c r="X247" s="383">
        <f>IFERROR(IF(W247="",0,CEILING((W247/$H247),1)*$H247),"")</f>
        <v>86.4</v>
      </c>
      <c r="Y247" s="36">
        <f>IFERROR(IF(X247=0,"",ROUNDUP(X247/H247,0)*0.02175),"")</f>
        <v>0.17399999999999999</v>
      </c>
      <c r="Z247" s="56"/>
      <c r="AA247" s="57"/>
      <c r="AE247" s="64"/>
      <c r="BB247" s="209" t="s">
        <v>1</v>
      </c>
      <c r="BL247" s="64">
        <f>IFERROR(W247*I247/H247,"0")</f>
        <v>83.555555555555543</v>
      </c>
      <c r="BM247" s="64">
        <f>IFERROR(X247*I247/H247,"0")</f>
        <v>90.24</v>
      </c>
      <c r="BN247" s="64">
        <f>IFERROR(1/J247*(W247/H247),"0")</f>
        <v>0.13227513227513224</v>
      </c>
      <c r="BO247" s="64">
        <f>IFERROR(1/J247*(X247/H247),"0")</f>
        <v>0.14285714285714285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401">
        <v>4680115885851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485" t="s">
        <v>401</v>
      </c>
      <c r="P248" s="391"/>
      <c r="Q248" s="391"/>
      <c r="R248" s="391"/>
      <c r="S248" s="392"/>
      <c r="T248" s="34"/>
      <c r="U248" s="34"/>
      <c r="V248" s="35" t="s">
        <v>66</v>
      </c>
      <c r="W248" s="382">
        <v>80</v>
      </c>
      <c r="X248" s="383">
        <f>IFERROR(IF(W248="",0,CEILING((W248/$H248),1)*$H248),"")</f>
        <v>86.4</v>
      </c>
      <c r="Y248" s="36">
        <f>IFERROR(IF(X248=0,"",ROUNDUP(X248/H248,0)*0.02175),"")</f>
        <v>0.17399999999999999</v>
      </c>
      <c r="Z248" s="56"/>
      <c r="AA248" s="57"/>
      <c r="AE248" s="64"/>
      <c r="BB248" s="210" t="s">
        <v>1</v>
      </c>
      <c r="BL248" s="64">
        <f>IFERROR(W248*I248/H248,"0")</f>
        <v>83.555555555555543</v>
      </c>
      <c r="BM248" s="64">
        <f>IFERROR(X248*I248/H248,"0")</f>
        <v>90.24</v>
      </c>
      <c r="BN248" s="64">
        <f>IFERROR(1/J248*(W248/H248),"0")</f>
        <v>0.13227513227513224</v>
      </c>
      <c r="BO248" s="64">
        <f>IFERROR(1/J248*(X248/H248),"0")</f>
        <v>0.14285714285714285</v>
      </c>
    </row>
    <row r="249" spans="1:67" x14ac:dyDescent="0.2">
      <c r="A249" s="403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7"/>
      <c r="N249" s="404"/>
      <c r="O249" s="397" t="s">
        <v>70</v>
      </c>
      <c r="P249" s="398"/>
      <c r="Q249" s="398"/>
      <c r="R249" s="398"/>
      <c r="S249" s="398"/>
      <c r="T249" s="398"/>
      <c r="U249" s="399"/>
      <c r="V249" s="37" t="s">
        <v>71</v>
      </c>
      <c r="W249" s="384">
        <f>IFERROR(W244/H244,"0")+IFERROR(W245/H245,"0")+IFERROR(W246/H246,"0")+IFERROR(W247/H247,"0")+IFERROR(W248/H248,"0")</f>
        <v>41.759259259259252</v>
      </c>
      <c r="X249" s="384">
        <f>IFERROR(X244/H244,"0")+IFERROR(X245/H245,"0")+IFERROR(X246/H246,"0")+IFERROR(X247/H247,"0")+IFERROR(X248/H248,"0")</f>
        <v>44</v>
      </c>
      <c r="Y249" s="384">
        <f>IFERROR(IF(Y244="",0,Y244),"0")+IFERROR(IF(Y245="",0,Y245),"0")+IFERROR(IF(Y246="",0,Y246),"0")+IFERROR(IF(Y247="",0,Y247),"0")+IFERROR(IF(Y248="",0,Y248),"0")</f>
        <v>0.85795999999999983</v>
      </c>
      <c r="Z249" s="385"/>
      <c r="AA249" s="385"/>
    </row>
    <row r="250" spans="1:67" x14ac:dyDescent="0.2">
      <c r="A250" s="387"/>
      <c r="B250" s="387"/>
      <c r="C250" s="387"/>
      <c r="D250" s="387"/>
      <c r="E250" s="387"/>
      <c r="F250" s="387"/>
      <c r="G250" s="387"/>
      <c r="H250" s="387"/>
      <c r="I250" s="387"/>
      <c r="J250" s="387"/>
      <c r="K250" s="387"/>
      <c r="L250" s="387"/>
      <c r="M250" s="387"/>
      <c r="N250" s="404"/>
      <c r="O250" s="397" t="s">
        <v>70</v>
      </c>
      <c r="P250" s="398"/>
      <c r="Q250" s="398"/>
      <c r="R250" s="398"/>
      <c r="S250" s="398"/>
      <c r="T250" s="398"/>
      <c r="U250" s="399"/>
      <c r="V250" s="37" t="s">
        <v>66</v>
      </c>
      <c r="W250" s="384">
        <f>IFERROR(SUM(W244:W248),"0")</f>
        <v>400</v>
      </c>
      <c r="X250" s="384">
        <f>IFERROR(SUM(X244:X248),"0")</f>
        <v>420.79999999999995</v>
      </c>
      <c r="Y250" s="37"/>
      <c r="Z250" s="385"/>
      <c r="AA250" s="385"/>
    </row>
    <row r="251" spans="1:67" ht="16.5" customHeight="1" x14ac:dyDescent="0.25">
      <c r="A251" s="388" t="s">
        <v>402</v>
      </c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87"/>
      <c r="S251" s="387"/>
      <c r="T251" s="387"/>
      <c r="U251" s="387"/>
      <c r="V251" s="387"/>
      <c r="W251" s="387"/>
      <c r="X251" s="387"/>
      <c r="Y251" s="387"/>
      <c r="Z251" s="376"/>
      <c r="AA251" s="376"/>
    </row>
    <row r="252" spans="1:67" ht="14.25" customHeight="1" x14ac:dyDescent="0.25">
      <c r="A252" s="389" t="s">
        <v>113</v>
      </c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87"/>
      <c r="P252" s="387"/>
      <c r="Q252" s="387"/>
      <c r="R252" s="387"/>
      <c r="S252" s="387"/>
      <c r="T252" s="387"/>
      <c r="U252" s="387"/>
      <c r="V252" s="387"/>
      <c r="W252" s="387"/>
      <c r="X252" s="387"/>
      <c r="Y252" s="387"/>
      <c r="Z252" s="375"/>
      <c r="AA252" s="375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401">
        <v>4680115885608</v>
      </c>
      <c r="E253" s="392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09" t="s">
        <v>405</v>
      </c>
      <c r="P253" s="391"/>
      <c r="Q253" s="391"/>
      <c r="R253" s="391"/>
      <c r="S253" s="392"/>
      <c r="T253" s="34"/>
      <c r="U253" s="34"/>
      <c r="V253" s="35" t="s">
        <v>66</v>
      </c>
      <c r="W253" s="382">
        <v>325</v>
      </c>
      <c r="X253" s="383">
        <f t="shared" ref="X253:X261" si="49">IFERROR(IF(W253="",0,CEILING((W253/$H253),1)*$H253),"")</f>
        <v>328</v>
      </c>
      <c r="Y253" s="36">
        <f>IFERROR(IF(X253=0,"",ROUNDUP(X253/H253,0)*0.00937),"")</f>
        <v>0.76834000000000002</v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344.5</v>
      </c>
      <c r="BM253" s="64">
        <f t="shared" ref="BM253:BM261" si="51">IFERROR(X253*I253/H253,"0")</f>
        <v>347.68</v>
      </c>
      <c r="BN253" s="64">
        <f t="shared" ref="BN253:BN261" si="52">IFERROR(1/J253*(W253/H253),"0")</f>
        <v>0.67708333333333337</v>
      </c>
      <c r="BO253" s="64">
        <f t="shared" ref="BO253:BO261" si="53">IFERROR(1/J253*(X253/H253),"0")</f>
        <v>0.68333333333333335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401">
        <v>4680115885622</v>
      </c>
      <c r="E254" s="392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590" t="s">
        <v>408</v>
      </c>
      <c r="P254" s="391"/>
      <c r="Q254" s="391"/>
      <c r="R254" s="391"/>
      <c r="S254" s="392"/>
      <c r="T254" s="34"/>
      <c r="U254" s="34"/>
      <c r="V254" s="35" t="s">
        <v>66</v>
      </c>
      <c r="W254" s="382">
        <v>12</v>
      </c>
      <c r="X254" s="383">
        <f t="shared" si="49"/>
        <v>12</v>
      </c>
      <c r="Y254" s="36">
        <f>IFERROR(IF(X254=0,"",ROUNDUP(X254/H254,0)*0.00937),"")</f>
        <v>2.811E-2</v>
      </c>
      <c r="Z254" s="56"/>
      <c r="AA254" s="57" t="s">
        <v>389</v>
      </c>
      <c r="AE254" s="64"/>
      <c r="BB254" s="212" t="s">
        <v>1</v>
      </c>
      <c r="BL254" s="64">
        <f t="shared" si="50"/>
        <v>12.72</v>
      </c>
      <c r="BM254" s="64">
        <f t="shared" si="51"/>
        <v>12.72</v>
      </c>
      <c r="BN254" s="64">
        <f t="shared" si="52"/>
        <v>2.5000000000000001E-2</v>
      </c>
      <c r="BO254" s="64">
        <f t="shared" si="53"/>
        <v>2.5000000000000001E-2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401">
        <v>4680115885554</v>
      </c>
      <c r="E255" s="392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27" t="s">
        <v>411</v>
      </c>
      <c r="P255" s="391"/>
      <c r="Q255" s="391"/>
      <c r="R255" s="391"/>
      <c r="S255" s="392"/>
      <c r="T255" s="34"/>
      <c r="U255" s="34"/>
      <c r="V255" s="35" t="s">
        <v>66</v>
      </c>
      <c r="W255" s="382">
        <v>1370</v>
      </c>
      <c r="X255" s="383">
        <f t="shared" si="49"/>
        <v>1371.6000000000001</v>
      </c>
      <c r="Y255" s="36">
        <f>IFERROR(IF(X255=0,"",ROUNDUP(X255/H255,0)*0.02175),"")</f>
        <v>2.7622499999999999</v>
      </c>
      <c r="Z255" s="56"/>
      <c r="AA255" s="57"/>
      <c r="AE255" s="64"/>
      <c r="BB255" s="213" t="s">
        <v>1</v>
      </c>
      <c r="BL255" s="64">
        <f t="shared" si="50"/>
        <v>1430.8888888888887</v>
      </c>
      <c r="BM255" s="64">
        <f t="shared" si="51"/>
        <v>1432.56</v>
      </c>
      <c r="BN255" s="64">
        <f t="shared" si="52"/>
        <v>2.26521164021164</v>
      </c>
      <c r="BO255" s="64">
        <f t="shared" si="53"/>
        <v>2.2678571428571428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401">
        <v>4680115885615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579" t="s">
        <v>414</v>
      </c>
      <c r="P256" s="391"/>
      <c r="Q256" s="391"/>
      <c r="R256" s="391"/>
      <c r="S256" s="392"/>
      <c r="T256" s="34"/>
      <c r="U256" s="34"/>
      <c r="V256" s="35" t="s">
        <v>66</v>
      </c>
      <c r="W256" s="382">
        <v>200</v>
      </c>
      <c r="X256" s="383">
        <f t="shared" si="49"/>
        <v>205.20000000000002</v>
      </c>
      <c r="Y256" s="36">
        <f>IFERROR(IF(X256=0,"",ROUNDUP(X256/H256,0)*0.02175),"")</f>
        <v>0.41324999999999995</v>
      </c>
      <c r="Z256" s="56"/>
      <c r="AA256" s="57"/>
      <c r="AE256" s="64"/>
      <c r="BB256" s="214" t="s">
        <v>1</v>
      </c>
      <c r="BL256" s="64">
        <f t="shared" si="50"/>
        <v>208.88888888888889</v>
      </c>
      <c r="BM256" s="64">
        <f t="shared" si="51"/>
        <v>214.32</v>
      </c>
      <c r="BN256" s="64">
        <f t="shared" si="52"/>
        <v>0.3306878306878307</v>
      </c>
      <c r="BO256" s="64">
        <f t="shared" si="53"/>
        <v>0.33928571428571425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401">
        <v>4680115885646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571" t="s">
        <v>417</v>
      </c>
      <c r="P257" s="391"/>
      <c r="Q257" s="391"/>
      <c r="R257" s="391"/>
      <c r="S257" s="392"/>
      <c r="T257" s="34"/>
      <c r="U257" s="34"/>
      <c r="V257" s="35" t="s">
        <v>66</v>
      </c>
      <c r="W257" s="382">
        <v>180</v>
      </c>
      <c r="X257" s="383">
        <f t="shared" si="49"/>
        <v>183.60000000000002</v>
      </c>
      <c r="Y257" s="36">
        <f>IFERROR(IF(X257=0,"",ROUNDUP(X257/H257,0)*0.02175),"")</f>
        <v>0.36974999999999997</v>
      </c>
      <c r="Z257" s="56"/>
      <c r="AA257" s="57"/>
      <c r="AE257" s="64"/>
      <c r="BB257" s="215" t="s">
        <v>1</v>
      </c>
      <c r="BL257" s="64">
        <f t="shared" si="50"/>
        <v>187.99999999999997</v>
      </c>
      <c r="BM257" s="64">
        <f t="shared" si="51"/>
        <v>191.76000000000002</v>
      </c>
      <c r="BN257" s="64">
        <f t="shared" si="52"/>
        <v>0.29761904761904756</v>
      </c>
      <c r="BO257" s="64">
        <f t="shared" si="53"/>
        <v>0.30357142857142855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401">
        <v>4607091387308</v>
      </c>
      <c r="E258" s="392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92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401">
        <v>4607091387339</v>
      </c>
      <c r="E259" s="392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5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401">
        <v>4680115881938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92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401">
        <v>4607091387346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92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403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404"/>
      <c r="O262" s="397" t="s">
        <v>70</v>
      </c>
      <c r="P262" s="398"/>
      <c r="Q262" s="398"/>
      <c r="R262" s="398"/>
      <c r="S262" s="398"/>
      <c r="T262" s="398"/>
      <c r="U262" s="399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246.28703703703704</v>
      </c>
      <c r="X262" s="384">
        <f>IFERROR(X253/H253,"0")+IFERROR(X254/H254,"0")+IFERROR(X255/H255,"0")+IFERROR(X256/H256,"0")+IFERROR(X257/H257,"0")+IFERROR(X258/H258,"0")+IFERROR(X259/H259,"0")+IFERROR(X260/H260,"0")+IFERROR(X261/H261,"0")</f>
        <v>248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4.3417000000000003</v>
      </c>
      <c r="Z262" s="385"/>
      <c r="AA262" s="385"/>
    </row>
    <row r="263" spans="1:67" x14ac:dyDescent="0.2">
      <c r="A263" s="387"/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404"/>
      <c r="O263" s="397" t="s">
        <v>70</v>
      </c>
      <c r="P263" s="398"/>
      <c r="Q263" s="398"/>
      <c r="R263" s="398"/>
      <c r="S263" s="398"/>
      <c r="T263" s="398"/>
      <c r="U263" s="399"/>
      <c r="V263" s="37" t="s">
        <v>66</v>
      </c>
      <c r="W263" s="384">
        <f>IFERROR(SUM(W253:W261),"0")</f>
        <v>2087</v>
      </c>
      <c r="X263" s="384">
        <f>IFERROR(SUM(X253:X261),"0")</f>
        <v>2100.4</v>
      </c>
      <c r="Y263" s="37"/>
      <c r="Z263" s="385"/>
      <c r="AA263" s="385"/>
    </row>
    <row r="264" spans="1:67" ht="14.25" customHeight="1" x14ac:dyDescent="0.25">
      <c r="A264" s="389" t="s">
        <v>61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75"/>
      <c r="AA264" s="375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401">
        <v>4607091387193</v>
      </c>
      <c r="E265" s="392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7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2">
        <v>86</v>
      </c>
      <c r="X265" s="383">
        <f>IFERROR(IF(W265="",0,CEILING((W265/$H265),1)*$H265),"")</f>
        <v>88.2</v>
      </c>
      <c r="Y265" s="36">
        <f>IFERROR(IF(X265=0,"",ROUNDUP(X265/H265,0)*0.00753),"")</f>
        <v>0.15812999999999999</v>
      </c>
      <c r="Z265" s="56"/>
      <c r="AA265" s="57"/>
      <c r="AE265" s="64"/>
      <c r="BB265" s="220" t="s">
        <v>1</v>
      </c>
      <c r="BL265" s="64">
        <f>IFERROR(W265*I265/H265,"0")</f>
        <v>91.323809523809516</v>
      </c>
      <c r="BM265" s="64">
        <f>IFERROR(X265*I265/H265,"0")</f>
        <v>93.66</v>
      </c>
      <c r="BN265" s="64">
        <f>IFERROR(1/J265*(W265/H265),"0")</f>
        <v>0.13125763125763124</v>
      </c>
      <c r="BO265" s="64">
        <f>IFERROR(1/J265*(X265/H265),"0")</f>
        <v>0.13461538461538461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401">
        <v>4607091387230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92"/>
      <c r="T266" s="34"/>
      <c r="U266" s="34"/>
      <c r="V266" s="35" t="s">
        <v>66</v>
      </c>
      <c r="W266" s="382">
        <v>248</v>
      </c>
      <c r="X266" s="383">
        <f>IFERROR(IF(W266="",0,CEILING((W266/$H266),1)*$H266),"")</f>
        <v>252</v>
      </c>
      <c r="Y266" s="36">
        <f>IFERROR(IF(X266=0,"",ROUNDUP(X266/H266,0)*0.00753),"")</f>
        <v>0.45180000000000003</v>
      </c>
      <c r="Z266" s="56"/>
      <c r="AA266" s="57"/>
      <c r="AE266" s="64"/>
      <c r="BB266" s="221" t="s">
        <v>1</v>
      </c>
      <c r="BL266" s="64">
        <f>IFERROR(W266*I266/H266,"0")</f>
        <v>263.35238095238094</v>
      </c>
      <c r="BM266" s="64">
        <f>IFERROR(X266*I266/H266,"0")</f>
        <v>267.60000000000002</v>
      </c>
      <c r="BN266" s="64">
        <f>IFERROR(1/J266*(W266/H266),"0")</f>
        <v>0.3785103785103785</v>
      </c>
      <c r="BO266" s="64">
        <f>IFERROR(1/J266*(X266/H266),"0")</f>
        <v>0.38461538461538458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401">
        <v>4607091387285</v>
      </c>
      <c r="E267" s="392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92"/>
      <c r="T267" s="34"/>
      <c r="U267" s="34"/>
      <c r="V267" s="35" t="s">
        <v>66</v>
      </c>
      <c r="W267" s="382">
        <v>87.5</v>
      </c>
      <c r="X267" s="383">
        <f>IFERROR(IF(W267="",0,CEILING((W267/$H267),1)*$H267),"")</f>
        <v>88.2</v>
      </c>
      <c r="Y267" s="36">
        <f>IFERROR(IF(X267=0,"",ROUNDUP(X267/H267,0)*0.00502),"")</f>
        <v>0.21084</v>
      </c>
      <c r="Z267" s="56"/>
      <c r="AA267" s="57"/>
      <c r="AE267" s="64"/>
      <c r="BB267" s="222" t="s">
        <v>1</v>
      </c>
      <c r="BL267" s="64">
        <f>IFERROR(W267*I267/H267,"0")</f>
        <v>92.916666666666657</v>
      </c>
      <c r="BM267" s="64">
        <f>IFERROR(X267*I267/H267,"0")</f>
        <v>93.66</v>
      </c>
      <c r="BN267" s="64">
        <f>IFERROR(1/J267*(W267/H267),"0")</f>
        <v>0.17806267806267806</v>
      </c>
      <c r="BO267" s="64">
        <f>IFERROR(1/J267*(X267/H267),"0")</f>
        <v>0.17948717948717952</v>
      </c>
    </row>
    <row r="268" spans="1:67" x14ac:dyDescent="0.2">
      <c r="A268" s="403"/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404"/>
      <c r="O268" s="397" t="s">
        <v>70</v>
      </c>
      <c r="P268" s="398"/>
      <c r="Q268" s="398"/>
      <c r="R268" s="398"/>
      <c r="S268" s="398"/>
      <c r="T268" s="398"/>
      <c r="U268" s="399"/>
      <c r="V268" s="37" t="s">
        <v>71</v>
      </c>
      <c r="W268" s="384">
        <f>IFERROR(W265/H265,"0")+IFERROR(W266/H266,"0")+IFERROR(W267/H267,"0")</f>
        <v>121.19047619047618</v>
      </c>
      <c r="X268" s="384">
        <f>IFERROR(X265/H265,"0")+IFERROR(X266/H266,"0")+IFERROR(X267/H267,"0")</f>
        <v>123</v>
      </c>
      <c r="Y268" s="384">
        <f>IFERROR(IF(Y265="",0,Y265),"0")+IFERROR(IF(Y266="",0,Y266),"0")+IFERROR(IF(Y267="",0,Y267),"0")</f>
        <v>0.82077000000000011</v>
      </c>
      <c r="Z268" s="385"/>
      <c r="AA268" s="385"/>
    </row>
    <row r="269" spans="1:67" x14ac:dyDescent="0.2">
      <c r="A269" s="387"/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404"/>
      <c r="O269" s="397" t="s">
        <v>70</v>
      </c>
      <c r="P269" s="398"/>
      <c r="Q269" s="398"/>
      <c r="R269" s="398"/>
      <c r="S269" s="398"/>
      <c r="T269" s="398"/>
      <c r="U269" s="399"/>
      <c r="V269" s="37" t="s">
        <v>66</v>
      </c>
      <c r="W269" s="384">
        <f>IFERROR(SUM(W265:W267),"0")</f>
        <v>421.5</v>
      </c>
      <c r="X269" s="384">
        <f>IFERROR(SUM(X265:X267),"0")</f>
        <v>428.4</v>
      </c>
      <c r="Y269" s="37"/>
      <c r="Z269" s="385"/>
      <c r="AA269" s="385"/>
    </row>
    <row r="270" spans="1:67" ht="14.25" customHeight="1" x14ac:dyDescent="0.25">
      <c r="A270" s="389" t="s">
        <v>72</v>
      </c>
      <c r="B270" s="387"/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7"/>
      <c r="N270" s="387"/>
      <c r="O270" s="387"/>
      <c r="P270" s="387"/>
      <c r="Q270" s="387"/>
      <c r="R270" s="387"/>
      <c r="S270" s="387"/>
      <c r="T270" s="387"/>
      <c r="U270" s="387"/>
      <c r="V270" s="387"/>
      <c r="W270" s="387"/>
      <c r="X270" s="387"/>
      <c r="Y270" s="387"/>
      <c r="Z270" s="375"/>
      <c r="AA270" s="375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401">
        <v>4607091387766</v>
      </c>
      <c r="E271" s="392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92"/>
      <c r="T271" s="34"/>
      <c r="U271" s="34"/>
      <c r="V271" s="35" t="s">
        <v>66</v>
      </c>
      <c r="W271" s="382">
        <v>5870</v>
      </c>
      <c r="X271" s="383">
        <f t="shared" ref="X271:X277" si="54">IFERROR(IF(W271="",0,CEILING((W271/$H271),1)*$H271),"")</f>
        <v>5873.4</v>
      </c>
      <c r="Y271" s="36">
        <f>IFERROR(IF(X271=0,"",ROUNDUP(X271/H271,0)*0.02175),"")</f>
        <v>16.377749999999999</v>
      </c>
      <c r="Z271" s="56"/>
      <c r="AA271" s="57"/>
      <c r="AE271" s="64"/>
      <c r="BB271" s="223" t="s">
        <v>1</v>
      </c>
      <c r="BL271" s="64">
        <f t="shared" ref="BL271:BL277" si="55">IFERROR(W271*I271/H271,"0")</f>
        <v>6289.9307692307702</v>
      </c>
      <c r="BM271" s="64">
        <f t="shared" ref="BM271:BM277" si="56">IFERROR(X271*I271/H271,"0")</f>
        <v>6293.5740000000005</v>
      </c>
      <c r="BN271" s="64">
        <f t="shared" ref="BN271:BN277" si="57">IFERROR(1/J271*(W271/H271),"0")</f>
        <v>13.438644688644688</v>
      </c>
      <c r="BO271" s="64">
        <f t="shared" ref="BO271:BO277" si="58">IFERROR(1/J271*(X271/H271),"0")</f>
        <v>13.446428571428571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401">
        <v>4607091387957</v>
      </c>
      <c r="E272" s="392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401">
        <v>4607091387964</v>
      </c>
      <c r="E273" s="392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7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401">
        <v>4680115884618</v>
      </c>
      <c r="E274" s="392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4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92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401">
        <v>4680115884588</v>
      </c>
      <c r="E275" s="392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92"/>
      <c r="T275" s="34"/>
      <c r="U275" s="34"/>
      <c r="V275" s="35" t="s">
        <v>66</v>
      </c>
      <c r="W275" s="382">
        <v>7.1999999999999993</v>
      </c>
      <c r="X275" s="383">
        <f t="shared" si="54"/>
        <v>9</v>
      </c>
      <c r="Y275" s="36">
        <f>IFERROR(IF(X275=0,"",ROUNDUP(X275/H275,0)*0.00753),"")</f>
        <v>2.2589999999999999E-2</v>
      </c>
      <c r="Z275" s="56"/>
      <c r="AA275" s="57"/>
      <c r="AE275" s="64"/>
      <c r="BB275" s="227" t="s">
        <v>1</v>
      </c>
      <c r="BL275" s="64">
        <f t="shared" si="55"/>
        <v>7.8383999999999991</v>
      </c>
      <c r="BM275" s="64">
        <f t="shared" si="56"/>
        <v>9.798</v>
      </c>
      <c r="BN275" s="64">
        <f t="shared" si="57"/>
        <v>1.5384615384615384E-2</v>
      </c>
      <c r="BO275" s="64">
        <f t="shared" si="58"/>
        <v>1.9230769230769232E-2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401">
        <v>4607091387537</v>
      </c>
      <c r="E276" s="392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92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401">
        <v>4607091387513</v>
      </c>
      <c r="E277" s="392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92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403"/>
      <c r="B278" s="387"/>
      <c r="C278" s="387"/>
      <c r="D278" s="387"/>
      <c r="E278" s="387"/>
      <c r="F278" s="387"/>
      <c r="G278" s="387"/>
      <c r="H278" s="387"/>
      <c r="I278" s="387"/>
      <c r="J278" s="387"/>
      <c r="K278" s="387"/>
      <c r="L278" s="387"/>
      <c r="M278" s="387"/>
      <c r="N278" s="404"/>
      <c r="O278" s="397" t="s">
        <v>70</v>
      </c>
      <c r="P278" s="398"/>
      <c r="Q278" s="398"/>
      <c r="R278" s="398"/>
      <c r="S278" s="398"/>
      <c r="T278" s="398"/>
      <c r="U278" s="399"/>
      <c r="V278" s="37" t="s">
        <v>71</v>
      </c>
      <c r="W278" s="384">
        <f>IFERROR(W271/H271,"0")+IFERROR(W272/H272,"0")+IFERROR(W273/H273,"0")+IFERROR(W274/H274,"0")+IFERROR(W275/H275,"0")+IFERROR(W276/H276,"0")+IFERROR(W277/H277,"0")</f>
        <v>754.96410256410252</v>
      </c>
      <c r="X278" s="384">
        <f>IFERROR(X271/H271,"0")+IFERROR(X272/H272,"0")+IFERROR(X273/H273,"0")+IFERROR(X274/H274,"0")+IFERROR(X275/H275,"0")+IFERROR(X276/H276,"0")+IFERROR(X277/H277,"0")</f>
        <v>756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16.40034</v>
      </c>
      <c r="Z278" s="385"/>
      <c r="AA278" s="385"/>
    </row>
    <row r="279" spans="1:67" x14ac:dyDescent="0.2">
      <c r="A279" s="387"/>
      <c r="B279" s="387"/>
      <c r="C279" s="387"/>
      <c r="D279" s="387"/>
      <c r="E279" s="387"/>
      <c r="F279" s="387"/>
      <c r="G279" s="387"/>
      <c r="H279" s="387"/>
      <c r="I279" s="387"/>
      <c r="J279" s="387"/>
      <c r="K279" s="387"/>
      <c r="L279" s="387"/>
      <c r="M279" s="387"/>
      <c r="N279" s="404"/>
      <c r="O279" s="397" t="s">
        <v>70</v>
      </c>
      <c r="P279" s="398"/>
      <c r="Q279" s="398"/>
      <c r="R279" s="398"/>
      <c r="S279" s="398"/>
      <c r="T279" s="398"/>
      <c r="U279" s="399"/>
      <c r="V279" s="37" t="s">
        <v>66</v>
      </c>
      <c r="W279" s="384">
        <f>IFERROR(SUM(W271:W277),"0")</f>
        <v>5877.2</v>
      </c>
      <c r="X279" s="384">
        <f>IFERROR(SUM(X271:X277),"0")</f>
        <v>5882.4</v>
      </c>
      <c r="Y279" s="37"/>
      <c r="Z279" s="385"/>
      <c r="AA279" s="385"/>
    </row>
    <row r="280" spans="1:67" ht="14.25" customHeight="1" x14ac:dyDescent="0.25">
      <c r="A280" s="389" t="s">
        <v>215</v>
      </c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  <c r="R280" s="387"/>
      <c r="S280" s="387"/>
      <c r="T280" s="387"/>
      <c r="U280" s="387"/>
      <c r="V280" s="387"/>
      <c r="W280" s="387"/>
      <c r="X280" s="387"/>
      <c r="Y280" s="387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401">
        <v>4607091380880</v>
      </c>
      <c r="E281" s="392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78" t="s">
        <v>448</v>
      </c>
      <c r="P281" s="391"/>
      <c r="Q281" s="391"/>
      <c r="R281" s="391"/>
      <c r="S281" s="392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401">
        <v>4607091384482</v>
      </c>
      <c r="E282" s="392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92"/>
      <c r="T282" s="34"/>
      <c r="U282" s="34"/>
      <c r="V282" s="35" t="s">
        <v>66</v>
      </c>
      <c r="W282" s="382">
        <v>174</v>
      </c>
      <c r="X282" s="383">
        <f>IFERROR(IF(W282="",0,CEILING((W282/$H282),1)*$H282),"")</f>
        <v>179.4</v>
      </c>
      <c r="Y282" s="36">
        <f>IFERROR(IF(X282=0,"",ROUNDUP(X282/H282,0)*0.02175),"")</f>
        <v>0.50024999999999997</v>
      </c>
      <c r="Z282" s="56"/>
      <c r="AA282" s="57"/>
      <c r="AE282" s="64"/>
      <c r="BB282" s="231" t="s">
        <v>1</v>
      </c>
      <c r="BL282" s="64">
        <f>IFERROR(W282*I282/H282,"0")</f>
        <v>186.58153846153849</v>
      </c>
      <c r="BM282" s="64">
        <f>IFERROR(X282*I282/H282,"0")</f>
        <v>192.37200000000004</v>
      </c>
      <c r="BN282" s="64">
        <f>IFERROR(1/J282*(W282/H282),"0")</f>
        <v>0.39835164835164832</v>
      </c>
      <c r="BO282" s="64">
        <f>IFERROR(1/J282*(X282/H282),"0")</f>
        <v>0.4107142857142857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401">
        <v>4607091380897</v>
      </c>
      <c r="E283" s="392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92"/>
      <c r="T283" s="34"/>
      <c r="U283" s="34"/>
      <c r="V283" s="35" t="s">
        <v>66</v>
      </c>
      <c r="W283" s="382">
        <v>96</v>
      </c>
      <c r="X283" s="383">
        <f>IFERROR(IF(W283="",0,CEILING((W283/$H283),1)*$H283),"")</f>
        <v>100.80000000000001</v>
      </c>
      <c r="Y283" s="36">
        <f>IFERROR(IF(X283=0,"",ROUNDUP(X283/H283,0)*0.02175),"")</f>
        <v>0.26100000000000001</v>
      </c>
      <c r="Z283" s="56"/>
      <c r="AA283" s="57"/>
      <c r="AE283" s="64"/>
      <c r="BB283" s="232" t="s">
        <v>1</v>
      </c>
      <c r="BL283" s="64">
        <f>IFERROR(W283*I283/H283,"0")</f>
        <v>102.44571428571429</v>
      </c>
      <c r="BM283" s="64">
        <f>IFERROR(X283*I283/H283,"0")</f>
        <v>107.56800000000001</v>
      </c>
      <c r="BN283" s="64">
        <f>IFERROR(1/J283*(W283/H283),"0")</f>
        <v>0.20408163265306123</v>
      </c>
      <c r="BO283" s="64">
        <f>IFERROR(1/J283*(X283/H283),"0")</f>
        <v>0.21428571428571427</v>
      </c>
    </row>
    <row r="284" spans="1:67" x14ac:dyDescent="0.2">
      <c r="A284" s="403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404"/>
      <c r="O284" s="397" t="s">
        <v>70</v>
      </c>
      <c r="P284" s="398"/>
      <c r="Q284" s="398"/>
      <c r="R284" s="398"/>
      <c r="S284" s="398"/>
      <c r="T284" s="398"/>
      <c r="U284" s="399"/>
      <c r="V284" s="37" t="s">
        <v>71</v>
      </c>
      <c r="W284" s="384">
        <f>IFERROR(W281/H281,"0")+IFERROR(W282/H282,"0")+IFERROR(W283/H283,"0")</f>
        <v>33.736263736263737</v>
      </c>
      <c r="X284" s="384">
        <f>IFERROR(X281/H281,"0")+IFERROR(X282/H282,"0")+IFERROR(X283/H283,"0")</f>
        <v>35</v>
      </c>
      <c r="Y284" s="384">
        <f>IFERROR(IF(Y281="",0,Y281),"0")+IFERROR(IF(Y282="",0,Y282),"0")+IFERROR(IF(Y283="",0,Y283),"0")</f>
        <v>0.76124999999999998</v>
      </c>
      <c r="Z284" s="385"/>
      <c r="AA284" s="385"/>
    </row>
    <row r="285" spans="1:67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404"/>
      <c r="O285" s="397" t="s">
        <v>70</v>
      </c>
      <c r="P285" s="398"/>
      <c r="Q285" s="398"/>
      <c r="R285" s="398"/>
      <c r="S285" s="398"/>
      <c r="T285" s="398"/>
      <c r="U285" s="399"/>
      <c r="V285" s="37" t="s">
        <v>66</v>
      </c>
      <c r="W285" s="384">
        <f>IFERROR(SUM(W281:W283),"0")</f>
        <v>270</v>
      </c>
      <c r="X285" s="384">
        <f>IFERROR(SUM(X281:X283),"0")</f>
        <v>280.20000000000005</v>
      </c>
      <c r="Y285" s="37"/>
      <c r="Z285" s="385"/>
      <c r="AA285" s="385"/>
    </row>
    <row r="286" spans="1:67" ht="14.25" customHeight="1" x14ac:dyDescent="0.25">
      <c r="A286" s="389" t="s">
        <v>91</v>
      </c>
      <c r="B286" s="387"/>
      <c r="C286" s="387"/>
      <c r="D286" s="387"/>
      <c r="E286" s="387"/>
      <c r="F286" s="387"/>
      <c r="G286" s="387"/>
      <c r="H286" s="387"/>
      <c r="I286" s="387"/>
      <c r="J286" s="387"/>
      <c r="K286" s="387"/>
      <c r="L286" s="387"/>
      <c r="M286" s="387"/>
      <c r="N286" s="387"/>
      <c r="O286" s="387"/>
      <c r="P286" s="387"/>
      <c r="Q286" s="387"/>
      <c r="R286" s="387"/>
      <c r="S286" s="387"/>
      <c r="T286" s="387"/>
      <c r="U286" s="387"/>
      <c r="V286" s="387"/>
      <c r="W286" s="387"/>
      <c r="X286" s="387"/>
      <c r="Y286" s="387"/>
      <c r="Z286" s="375"/>
      <c r="AA286" s="375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401">
        <v>4607091388374</v>
      </c>
      <c r="E287" s="392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69" t="s">
        <v>455</v>
      </c>
      <c r="P287" s="391"/>
      <c r="Q287" s="391"/>
      <c r="R287" s="391"/>
      <c r="S287" s="392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401">
        <v>4607091388381</v>
      </c>
      <c r="E288" s="392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19" t="s">
        <v>458</v>
      </c>
      <c r="P288" s="391"/>
      <c r="Q288" s="391"/>
      <c r="R288" s="391"/>
      <c r="S288" s="392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401">
        <v>4607091388404</v>
      </c>
      <c r="E289" s="392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6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92"/>
      <c r="T289" s="34"/>
      <c r="U289" s="34"/>
      <c r="V289" s="35" t="s">
        <v>66</v>
      </c>
      <c r="W289" s="382">
        <v>10.199999999999999</v>
      </c>
      <c r="X289" s="383">
        <f>IFERROR(IF(W289="",0,CEILING((W289/$H289),1)*$H289),"")</f>
        <v>10.199999999999999</v>
      </c>
      <c r="Y289" s="36">
        <f>IFERROR(IF(X289=0,"",ROUNDUP(X289/H289,0)*0.00753),"")</f>
        <v>3.0120000000000001E-2</v>
      </c>
      <c r="Z289" s="56"/>
      <c r="AA289" s="57"/>
      <c r="AE289" s="64"/>
      <c r="BB289" s="235" t="s">
        <v>1</v>
      </c>
      <c r="BL289" s="64">
        <f>IFERROR(W289*I289/H289,"0")</f>
        <v>11.6</v>
      </c>
      <c r="BM289" s="64">
        <f>IFERROR(X289*I289/H289,"0")</f>
        <v>11.6</v>
      </c>
      <c r="BN289" s="64">
        <f>IFERROR(1/J289*(W289/H289),"0")</f>
        <v>2.564102564102564E-2</v>
      </c>
      <c r="BO289" s="64">
        <f>IFERROR(1/J289*(X289/H289),"0")</f>
        <v>2.564102564102564E-2</v>
      </c>
    </row>
    <row r="290" spans="1:67" x14ac:dyDescent="0.2">
      <c r="A290" s="403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404"/>
      <c r="O290" s="397" t="s">
        <v>70</v>
      </c>
      <c r="P290" s="398"/>
      <c r="Q290" s="398"/>
      <c r="R290" s="398"/>
      <c r="S290" s="398"/>
      <c r="T290" s="398"/>
      <c r="U290" s="399"/>
      <c r="V290" s="37" t="s">
        <v>71</v>
      </c>
      <c r="W290" s="384">
        <f>IFERROR(W287/H287,"0")+IFERROR(W288/H288,"0")+IFERROR(W289/H289,"0")</f>
        <v>4</v>
      </c>
      <c r="X290" s="384">
        <f>IFERROR(X287/H287,"0")+IFERROR(X288/H288,"0")+IFERROR(X289/H289,"0")</f>
        <v>4</v>
      </c>
      <c r="Y290" s="384">
        <f>IFERROR(IF(Y287="",0,Y287),"0")+IFERROR(IF(Y288="",0,Y288),"0")+IFERROR(IF(Y289="",0,Y289),"0")</f>
        <v>3.0120000000000001E-2</v>
      </c>
      <c r="Z290" s="385"/>
      <c r="AA290" s="385"/>
    </row>
    <row r="291" spans="1:67" x14ac:dyDescent="0.2">
      <c r="A291" s="387"/>
      <c r="B291" s="387"/>
      <c r="C291" s="387"/>
      <c r="D291" s="387"/>
      <c r="E291" s="387"/>
      <c r="F291" s="387"/>
      <c r="G291" s="387"/>
      <c r="H291" s="387"/>
      <c r="I291" s="387"/>
      <c r="J291" s="387"/>
      <c r="K291" s="387"/>
      <c r="L291" s="387"/>
      <c r="M291" s="387"/>
      <c r="N291" s="404"/>
      <c r="O291" s="397" t="s">
        <v>70</v>
      </c>
      <c r="P291" s="398"/>
      <c r="Q291" s="398"/>
      <c r="R291" s="398"/>
      <c r="S291" s="398"/>
      <c r="T291" s="398"/>
      <c r="U291" s="399"/>
      <c r="V291" s="37" t="s">
        <v>66</v>
      </c>
      <c r="W291" s="384">
        <f>IFERROR(SUM(W287:W289),"0")</f>
        <v>10.199999999999999</v>
      </c>
      <c r="X291" s="384">
        <f>IFERROR(SUM(X287:X289),"0")</f>
        <v>10.199999999999999</v>
      </c>
      <c r="Y291" s="37"/>
      <c r="Z291" s="385"/>
      <c r="AA291" s="385"/>
    </row>
    <row r="292" spans="1:67" ht="14.25" customHeight="1" x14ac:dyDescent="0.25">
      <c r="A292" s="389" t="s">
        <v>461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387"/>
      <c r="Z292" s="375"/>
      <c r="AA292" s="375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401">
        <v>4680115881808</v>
      </c>
      <c r="E293" s="392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7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92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401">
        <v>4680115881822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92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401">
        <v>4680115880016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403"/>
      <c r="B296" s="387"/>
      <c r="C296" s="387"/>
      <c r="D296" s="387"/>
      <c r="E296" s="387"/>
      <c r="F296" s="387"/>
      <c r="G296" s="387"/>
      <c r="H296" s="387"/>
      <c r="I296" s="387"/>
      <c r="J296" s="387"/>
      <c r="K296" s="387"/>
      <c r="L296" s="387"/>
      <c r="M296" s="387"/>
      <c r="N296" s="404"/>
      <c r="O296" s="397" t="s">
        <v>70</v>
      </c>
      <c r="P296" s="398"/>
      <c r="Q296" s="398"/>
      <c r="R296" s="398"/>
      <c r="S296" s="398"/>
      <c r="T296" s="398"/>
      <c r="U296" s="399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x14ac:dyDescent="0.2">
      <c r="A297" s="387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404"/>
      <c r="O297" s="397" t="s">
        <v>70</v>
      </c>
      <c r="P297" s="398"/>
      <c r="Q297" s="398"/>
      <c r="R297" s="398"/>
      <c r="S297" s="398"/>
      <c r="T297" s="398"/>
      <c r="U297" s="399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customHeight="1" x14ac:dyDescent="0.25">
      <c r="A298" s="388" t="s">
        <v>470</v>
      </c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387"/>
      <c r="W298" s="387"/>
      <c r="X298" s="387"/>
      <c r="Y298" s="387"/>
      <c r="Z298" s="376"/>
      <c r="AA298" s="376"/>
    </row>
    <row r="299" spans="1:67" ht="14.25" customHeight="1" x14ac:dyDescent="0.25">
      <c r="A299" s="389" t="s">
        <v>113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75"/>
      <c r="AA299" s="375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401">
        <v>4607091387421</v>
      </c>
      <c r="E300" s="392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401">
        <v>4607091387438</v>
      </c>
      <c r="E301" s="392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2">
        <v>100</v>
      </c>
      <c r="X301" s="383">
        <f>IFERROR(IF(W301="",0,CEILING((W301/$H301),1)*$H301),"")</f>
        <v>100</v>
      </c>
      <c r="Y301" s="36">
        <f>IFERROR(IF(X301=0,"",ROUNDUP(X301/H301,0)*0.00937),"")</f>
        <v>0.18740000000000001</v>
      </c>
      <c r="Z301" s="56"/>
      <c r="AA301" s="57"/>
      <c r="AE301" s="64"/>
      <c r="BB301" s="240" t="s">
        <v>1</v>
      </c>
      <c r="BL301" s="64">
        <f>IFERROR(W301*I301/H301,"0")</f>
        <v>104.8</v>
      </c>
      <c r="BM301" s="64">
        <f>IFERROR(X301*I301/H301,"0")</f>
        <v>104.8</v>
      </c>
      <c r="BN301" s="64">
        <f>IFERROR(1/J301*(W301/H301),"0")</f>
        <v>0.16666666666666666</v>
      </c>
      <c r="BO301" s="64">
        <f>IFERROR(1/J301*(X301/H301),"0")</f>
        <v>0.16666666666666666</v>
      </c>
    </row>
    <row r="302" spans="1:67" x14ac:dyDescent="0.2">
      <c r="A302" s="403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404"/>
      <c r="O302" s="397" t="s">
        <v>70</v>
      </c>
      <c r="P302" s="398"/>
      <c r="Q302" s="398"/>
      <c r="R302" s="398"/>
      <c r="S302" s="398"/>
      <c r="T302" s="398"/>
      <c r="U302" s="399"/>
      <c r="V302" s="37" t="s">
        <v>71</v>
      </c>
      <c r="W302" s="384">
        <f>IFERROR(W300/H300,"0")+IFERROR(W301/H301,"0")</f>
        <v>20</v>
      </c>
      <c r="X302" s="384">
        <f>IFERROR(X300/H300,"0")+IFERROR(X301/H301,"0")</f>
        <v>20</v>
      </c>
      <c r="Y302" s="384">
        <f>IFERROR(IF(Y300="",0,Y300),"0")+IFERROR(IF(Y301="",0,Y301),"0")</f>
        <v>0.18740000000000001</v>
      </c>
      <c r="Z302" s="385"/>
      <c r="AA302" s="385"/>
    </row>
    <row r="303" spans="1:67" x14ac:dyDescent="0.2">
      <c r="A303" s="387"/>
      <c r="B303" s="387"/>
      <c r="C303" s="387"/>
      <c r="D303" s="387"/>
      <c r="E303" s="387"/>
      <c r="F303" s="387"/>
      <c r="G303" s="387"/>
      <c r="H303" s="387"/>
      <c r="I303" s="387"/>
      <c r="J303" s="387"/>
      <c r="K303" s="387"/>
      <c r="L303" s="387"/>
      <c r="M303" s="387"/>
      <c r="N303" s="404"/>
      <c r="O303" s="397" t="s">
        <v>70</v>
      </c>
      <c r="P303" s="398"/>
      <c r="Q303" s="398"/>
      <c r="R303" s="398"/>
      <c r="S303" s="398"/>
      <c r="T303" s="398"/>
      <c r="U303" s="399"/>
      <c r="V303" s="37" t="s">
        <v>66</v>
      </c>
      <c r="W303" s="384">
        <f>IFERROR(SUM(W300:W301),"0")</f>
        <v>100</v>
      </c>
      <c r="X303" s="384">
        <f>IFERROR(SUM(X300:X301),"0")</f>
        <v>100</v>
      </c>
      <c r="Y303" s="37"/>
      <c r="Z303" s="385"/>
      <c r="AA303" s="385"/>
    </row>
    <row r="304" spans="1:67" ht="14.25" customHeight="1" x14ac:dyDescent="0.25">
      <c r="A304" s="389" t="s">
        <v>61</v>
      </c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  <c r="U304" s="387"/>
      <c r="V304" s="387"/>
      <c r="W304" s="387"/>
      <c r="X304" s="387"/>
      <c r="Y304" s="387"/>
      <c r="Z304" s="375"/>
      <c r="AA304" s="375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401">
        <v>4607091387292</v>
      </c>
      <c r="E305" s="392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6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92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03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404"/>
      <c r="O306" s="397" t="s">
        <v>70</v>
      </c>
      <c r="P306" s="398"/>
      <c r="Q306" s="398"/>
      <c r="R306" s="398"/>
      <c r="S306" s="398"/>
      <c r="T306" s="398"/>
      <c r="U306" s="399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404"/>
      <c r="O307" s="397" t="s">
        <v>70</v>
      </c>
      <c r="P307" s="398"/>
      <c r="Q307" s="398"/>
      <c r="R307" s="398"/>
      <c r="S307" s="398"/>
      <c r="T307" s="398"/>
      <c r="U307" s="399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388" t="s">
        <v>477</v>
      </c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  <c r="U308" s="387"/>
      <c r="V308" s="387"/>
      <c r="W308" s="387"/>
      <c r="X308" s="387"/>
      <c r="Y308" s="387"/>
      <c r="Z308" s="376"/>
      <c r="AA308" s="376"/>
    </row>
    <row r="309" spans="1:67" ht="14.25" customHeight="1" x14ac:dyDescent="0.25">
      <c r="A309" s="389" t="s">
        <v>61</v>
      </c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7"/>
      <c r="X309" s="387"/>
      <c r="Y309" s="387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401">
        <v>4607091383836</v>
      </c>
      <c r="E310" s="392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403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404"/>
      <c r="O311" s="397" t="s">
        <v>70</v>
      </c>
      <c r="P311" s="398"/>
      <c r="Q311" s="398"/>
      <c r="R311" s="398"/>
      <c r="S311" s="398"/>
      <c r="T311" s="398"/>
      <c r="U311" s="399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7"/>
      <c r="N312" s="404"/>
      <c r="O312" s="397" t="s">
        <v>70</v>
      </c>
      <c r="P312" s="398"/>
      <c r="Q312" s="398"/>
      <c r="R312" s="398"/>
      <c r="S312" s="398"/>
      <c r="T312" s="398"/>
      <c r="U312" s="399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customHeight="1" x14ac:dyDescent="0.25">
      <c r="A313" s="389" t="s">
        <v>72</v>
      </c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7"/>
      <c r="R313" s="387"/>
      <c r="S313" s="387"/>
      <c r="T313" s="387"/>
      <c r="U313" s="387"/>
      <c r="V313" s="387"/>
      <c r="W313" s="387"/>
      <c r="X313" s="387"/>
      <c r="Y313" s="387"/>
      <c r="Z313" s="375"/>
      <c r="AA313" s="375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401">
        <v>4607091387919</v>
      </c>
      <c r="E314" s="392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92"/>
      <c r="T314" s="34"/>
      <c r="U314" s="34"/>
      <c r="V314" s="35" t="s">
        <v>66</v>
      </c>
      <c r="W314" s="382">
        <v>130</v>
      </c>
      <c r="X314" s="383">
        <f>IFERROR(IF(W314="",0,CEILING((W314/$H314),1)*$H314),"")</f>
        <v>137.69999999999999</v>
      </c>
      <c r="Y314" s="36">
        <f>IFERROR(IF(X314=0,"",ROUNDUP(X314/H314,0)*0.02175),"")</f>
        <v>0.36974999999999997</v>
      </c>
      <c r="Z314" s="56"/>
      <c r="AA314" s="57"/>
      <c r="AE314" s="64"/>
      <c r="BB314" s="243" t="s">
        <v>1</v>
      </c>
      <c r="BL314" s="64">
        <f>IFERROR(W314*I314/H314,"0")</f>
        <v>139.05185185185184</v>
      </c>
      <c r="BM314" s="64">
        <f>IFERROR(X314*I314/H314,"0")</f>
        <v>147.28800000000001</v>
      </c>
      <c r="BN314" s="64">
        <f>IFERROR(1/J314*(W314/H314),"0")</f>
        <v>0.28659611992945327</v>
      </c>
      <c r="BO314" s="64">
        <f>IFERROR(1/J314*(X314/H314),"0")</f>
        <v>0.30357142857142855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401">
        <v>4680115883604</v>
      </c>
      <c r="E315" s="392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92"/>
      <c r="T315" s="34"/>
      <c r="U315" s="34"/>
      <c r="V315" s="35" t="s">
        <v>66</v>
      </c>
      <c r="W315" s="382">
        <v>152.6</v>
      </c>
      <c r="X315" s="383">
        <f>IFERROR(IF(W315="",0,CEILING((W315/$H315),1)*$H315),"")</f>
        <v>153.30000000000001</v>
      </c>
      <c r="Y315" s="36">
        <f>IFERROR(IF(X315=0,"",ROUNDUP(X315/H315,0)*0.00753),"")</f>
        <v>0.54969000000000001</v>
      </c>
      <c r="Z315" s="56"/>
      <c r="AA315" s="57"/>
      <c r="AE315" s="64"/>
      <c r="BB315" s="244" t="s">
        <v>1</v>
      </c>
      <c r="BL315" s="64">
        <f>IFERROR(W315*I315/H315,"0")</f>
        <v>172.36533333333333</v>
      </c>
      <c r="BM315" s="64">
        <f>IFERROR(X315*I315/H315,"0")</f>
        <v>173.15600000000001</v>
      </c>
      <c r="BN315" s="64">
        <f>IFERROR(1/J315*(W315/H315),"0")</f>
        <v>0.46581196581196571</v>
      </c>
      <c r="BO315" s="64">
        <f>IFERROR(1/J315*(X315/H315),"0")</f>
        <v>0.46794871794871795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401">
        <v>4680115883567</v>
      </c>
      <c r="E316" s="392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3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92"/>
      <c r="T316" s="34"/>
      <c r="U316" s="34"/>
      <c r="V316" s="35" t="s">
        <v>66</v>
      </c>
      <c r="W316" s="382">
        <v>99.399999999999991</v>
      </c>
      <c r="X316" s="383">
        <f>IFERROR(IF(W316="",0,CEILING((W316/$H316),1)*$H316),"")</f>
        <v>100.80000000000001</v>
      </c>
      <c r="Y316" s="36">
        <f>IFERROR(IF(X316=0,"",ROUNDUP(X316/H316,0)*0.00753),"")</f>
        <v>0.36143999999999998</v>
      </c>
      <c r="Z316" s="56"/>
      <c r="AA316" s="57"/>
      <c r="AE316" s="64"/>
      <c r="BB316" s="245" t="s">
        <v>1</v>
      </c>
      <c r="BL316" s="64">
        <f>IFERROR(W316*I316/H316,"0")</f>
        <v>111.70666666666665</v>
      </c>
      <c r="BM316" s="64">
        <f>IFERROR(X316*I316/H316,"0")</f>
        <v>113.28</v>
      </c>
      <c r="BN316" s="64">
        <f>IFERROR(1/J316*(W316/H316),"0")</f>
        <v>0.3034188034188034</v>
      </c>
      <c r="BO316" s="64">
        <f>IFERROR(1/J316*(X316/H316),"0")</f>
        <v>0.30769230769230771</v>
      </c>
    </row>
    <row r="317" spans="1:67" x14ac:dyDescent="0.2">
      <c r="A317" s="403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404"/>
      <c r="O317" s="397" t="s">
        <v>70</v>
      </c>
      <c r="P317" s="398"/>
      <c r="Q317" s="398"/>
      <c r="R317" s="398"/>
      <c r="S317" s="398"/>
      <c r="T317" s="398"/>
      <c r="U317" s="399"/>
      <c r="V317" s="37" t="s">
        <v>71</v>
      </c>
      <c r="W317" s="384">
        <f>IFERROR(W314/H314,"0")+IFERROR(W315/H315,"0")+IFERROR(W316/H316,"0")</f>
        <v>136.04938271604937</v>
      </c>
      <c r="X317" s="384">
        <f>IFERROR(X314/H314,"0")+IFERROR(X315/H315,"0")+IFERROR(X316/H316,"0")</f>
        <v>138</v>
      </c>
      <c r="Y317" s="384">
        <f>IFERROR(IF(Y314="",0,Y314),"0")+IFERROR(IF(Y315="",0,Y315),"0")+IFERROR(IF(Y316="",0,Y316),"0")</f>
        <v>1.28088</v>
      </c>
      <c r="Z317" s="385"/>
      <c r="AA317" s="385"/>
    </row>
    <row r="318" spans="1:67" x14ac:dyDescent="0.2">
      <c r="A318" s="387"/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404"/>
      <c r="O318" s="397" t="s">
        <v>70</v>
      </c>
      <c r="P318" s="398"/>
      <c r="Q318" s="398"/>
      <c r="R318" s="398"/>
      <c r="S318" s="398"/>
      <c r="T318" s="398"/>
      <c r="U318" s="399"/>
      <c r="V318" s="37" t="s">
        <v>66</v>
      </c>
      <c r="W318" s="384">
        <f>IFERROR(SUM(W314:W316),"0")</f>
        <v>382</v>
      </c>
      <c r="X318" s="384">
        <f>IFERROR(SUM(X314:X316),"0")</f>
        <v>391.8</v>
      </c>
      <c r="Y318" s="37"/>
      <c r="Z318" s="385"/>
      <c r="AA318" s="385"/>
    </row>
    <row r="319" spans="1:67" ht="14.25" customHeight="1" x14ac:dyDescent="0.25">
      <c r="A319" s="389" t="s">
        <v>91</v>
      </c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87"/>
      <c r="P319" s="387"/>
      <c r="Q319" s="387"/>
      <c r="R319" s="387"/>
      <c r="S319" s="387"/>
      <c r="T319" s="387"/>
      <c r="U319" s="387"/>
      <c r="V319" s="387"/>
      <c r="W319" s="387"/>
      <c r="X319" s="387"/>
      <c r="Y319" s="387"/>
      <c r="Z319" s="375"/>
      <c r="AA319" s="375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401">
        <v>4607091383102</v>
      </c>
      <c r="E320" s="392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5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03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404"/>
      <c r="O321" s="397" t="s">
        <v>70</v>
      </c>
      <c r="P321" s="398"/>
      <c r="Q321" s="398"/>
      <c r="R321" s="398"/>
      <c r="S321" s="398"/>
      <c r="T321" s="398"/>
      <c r="U321" s="399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387"/>
      <c r="B322" s="387"/>
      <c r="C322" s="387"/>
      <c r="D322" s="387"/>
      <c r="E322" s="387"/>
      <c r="F322" s="387"/>
      <c r="G322" s="387"/>
      <c r="H322" s="387"/>
      <c r="I322" s="387"/>
      <c r="J322" s="387"/>
      <c r="K322" s="387"/>
      <c r="L322" s="387"/>
      <c r="M322" s="387"/>
      <c r="N322" s="404"/>
      <c r="O322" s="397" t="s">
        <v>70</v>
      </c>
      <c r="P322" s="398"/>
      <c r="Q322" s="398"/>
      <c r="R322" s="398"/>
      <c r="S322" s="398"/>
      <c r="T322" s="398"/>
      <c r="U322" s="399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458" t="s">
        <v>488</v>
      </c>
      <c r="B323" s="459"/>
      <c r="C323" s="459"/>
      <c r="D323" s="459"/>
      <c r="E323" s="459"/>
      <c r="F323" s="459"/>
      <c r="G323" s="459"/>
      <c r="H323" s="459"/>
      <c r="I323" s="459"/>
      <c r="J323" s="459"/>
      <c r="K323" s="459"/>
      <c r="L323" s="459"/>
      <c r="M323" s="459"/>
      <c r="N323" s="459"/>
      <c r="O323" s="459"/>
      <c r="P323" s="459"/>
      <c r="Q323" s="459"/>
      <c r="R323" s="459"/>
      <c r="S323" s="459"/>
      <c r="T323" s="459"/>
      <c r="U323" s="459"/>
      <c r="V323" s="459"/>
      <c r="W323" s="459"/>
      <c r="X323" s="459"/>
      <c r="Y323" s="459"/>
      <c r="Z323" s="48"/>
      <c r="AA323" s="48"/>
    </row>
    <row r="324" spans="1:67" ht="16.5" customHeight="1" x14ac:dyDescent="0.25">
      <c r="A324" s="388" t="s">
        <v>489</v>
      </c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387"/>
      <c r="Z324" s="376"/>
      <c r="AA324" s="376"/>
    </row>
    <row r="325" spans="1:67" ht="14.25" customHeight="1" x14ac:dyDescent="0.25">
      <c r="A325" s="389" t="s">
        <v>113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387"/>
      <c r="Z325" s="375"/>
      <c r="AA325" s="375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401">
        <v>4680115884885</v>
      </c>
      <c r="E326" s="392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77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92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401">
        <v>4680115884892</v>
      </c>
      <c r="E327" s="392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44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92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401">
        <v>4680115884830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92"/>
      <c r="T328" s="34"/>
      <c r="U328" s="34"/>
      <c r="V328" s="35" t="s">
        <v>66</v>
      </c>
      <c r="W328" s="382">
        <v>1460</v>
      </c>
      <c r="X328" s="383">
        <f t="shared" si="59"/>
        <v>1470</v>
      </c>
      <c r="Y328" s="36">
        <f>IFERROR(IF(X328=0,"",ROUNDUP(X328/H328,0)*0.02175),"")</f>
        <v>2.1315</v>
      </c>
      <c r="Z328" s="56"/>
      <c r="AA328" s="57"/>
      <c r="AE328" s="64"/>
      <c r="BB328" s="249" t="s">
        <v>1</v>
      </c>
      <c r="BL328" s="64">
        <f t="shared" si="60"/>
        <v>1506.72</v>
      </c>
      <c r="BM328" s="64">
        <f t="shared" si="61"/>
        <v>1517.0400000000002</v>
      </c>
      <c r="BN328" s="64">
        <f t="shared" si="62"/>
        <v>2.0277777777777777</v>
      </c>
      <c r="BO328" s="64">
        <f t="shared" si="63"/>
        <v>2.0416666666666665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401">
        <v>4680115884830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401">
        <v>4680115884847</v>
      </c>
      <c r="E330" s="392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92"/>
      <c r="T330" s="34"/>
      <c r="U330" s="34"/>
      <c r="V330" s="35" t="s">
        <v>66</v>
      </c>
      <c r="W330" s="382">
        <v>300</v>
      </c>
      <c r="X330" s="383">
        <f t="shared" si="59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51" t="s">
        <v>1</v>
      </c>
      <c r="BL330" s="64">
        <f t="shared" si="60"/>
        <v>309.60000000000002</v>
      </c>
      <c r="BM330" s="64">
        <f t="shared" si="61"/>
        <v>309.60000000000002</v>
      </c>
      <c r="BN330" s="64">
        <f t="shared" si="62"/>
        <v>0.41666666666666663</v>
      </c>
      <c r="BO330" s="64">
        <f t="shared" si="63"/>
        <v>0.41666666666666663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401">
        <v>4680115884847</v>
      </c>
      <c r="E331" s="392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92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401">
        <v>4680115884854</v>
      </c>
      <c r="E332" s="392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5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92"/>
      <c r="T332" s="34"/>
      <c r="U332" s="34"/>
      <c r="V332" s="35" t="s">
        <v>66</v>
      </c>
      <c r="W332" s="382">
        <v>1120</v>
      </c>
      <c r="X332" s="383">
        <f t="shared" si="59"/>
        <v>1125</v>
      </c>
      <c r="Y332" s="36">
        <f>IFERROR(IF(X332=0,"",ROUNDUP(X332/H332,0)*0.02175),"")</f>
        <v>1.6312499999999999</v>
      </c>
      <c r="Z332" s="56"/>
      <c r="AA332" s="57"/>
      <c r="AE332" s="64"/>
      <c r="BB332" s="253" t="s">
        <v>1</v>
      </c>
      <c r="BL332" s="64">
        <f t="shared" si="60"/>
        <v>1155.8400000000001</v>
      </c>
      <c r="BM332" s="64">
        <f t="shared" si="61"/>
        <v>1161</v>
      </c>
      <c r="BN332" s="64">
        <f t="shared" si="62"/>
        <v>1.5555555555555556</v>
      </c>
      <c r="BO332" s="64">
        <f t="shared" si="63"/>
        <v>1.5625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401">
        <v>4680115884854</v>
      </c>
      <c r="E333" s="392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401">
        <v>4680115884908</v>
      </c>
      <c r="E334" s="392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92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401">
        <v>4680115884861</v>
      </c>
      <c r="E335" s="392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92"/>
      <c r="T335" s="34"/>
      <c r="U335" s="34"/>
      <c r="V335" s="35" t="s">
        <v>66</v>
      </c>
      <c r="W335" s="382">
        <v>20</v>
      </c>
      <c r="X335" s="383">
        <f t="shared" si="59"/>
        <v>20</v>
      </c>
      <c r="Y335" s="36">
        <f>IFERROR(IF(X335=0,"",ROUNDUP(X335/H335,0)*0.00937),"")</f>
        <v>3.7479999999999999E-2</v>
      </c>
      <c r="Z335" s="56"/>
      <c r="AA335" s="57"/>
      <c r="AE335" s="64"/>
      <c r="BB335" s="256" t="s">
        <v>1</v>
      </c>
      <c r="BL335" s="64">
        <f t="shared" si="60"/>
        <v>20.84</v>
      </c>
      <c r="BM335" s="64">
        <f t="shared" si="61"/>
        <v>20.84</v>
      </c>
      <c r="BN335" s="64">
        <f t="shared" si="62"/>
        <v>3.3333333333333333E-2</v>
      </c>
      <c r="BO335" s="64">
        <f t="shared" si="63"/>
        <v>3.3333333333333333E-2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401">
        <v>4680115884922</v>
      </c>
      <c r="E336" s="392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92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401">
        <v>4680115882638</v>
      </c>
      <c r="E337" s="392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7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92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3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404"/>
      <c r="O338" s="397" t="s">
        <v>70</v>
      </c>
      <c r="P338" s="398"/>
      <c r="Q338" s="398"/>
      <c r="R338" s="398"/>
      <c r="S338" s="398"/>
      <c r="T338" s="398"/>
      <c r="U338" s="399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196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197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4.2352300000000005</v>
      </c>
      <c r="Z338" s="385"/>
      <c r="AA338" s="385"/>
    </row>
    <row r="339" spans="1:67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404"/>
      <c r="O339" s="397" t="s">
        <v>70</v>
      </c>
      <c r="P339" s="398"/>
      <c r="Q339" s="398"/>
      <c r="R339" s="398"/>
      <c r="S339" s="398"/>
      <c r="T339" s="398"/>
      <c r="U339" s="399"/>
      <c r="V339" s="37" t="s">
        <v>66</v>
      </c>
      <c r="W339" s="384">
        <f>IFERROR(SUM(W326:W337),"0")</f>
        <v>2900</v>
      </c>
      <c r="X339" s="384">
        <f>IFERROR(SUM(X326:X337),"0")</f>
        <v>2915</v>
      </c>
      <c r="Y339" s="37"/>
      <c r="Z339" s="385"/>
      <c r="AA339" s="385"/>
    </row>
    <row r="340" spans="1:67" ht="14.25" customHeight="1" x14ac:dyDescent="0.25">
      <c r="A340" s="389" t="s">
        <v>105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401">
        <v>4607091383980</v>
      </c>
      <c r="E341" s="392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92"/>
      <c r="T341" s="34"/>
      <c r="U341" s="34"/>
      <c r="V341" s="35" t="s">
        <v>66</v>
      </c>
      <c r="W341" s="382">
        <v>1040</v>
      </c>
      <c r="X341" s="383">
        <f>IFERROR(IF(W341="",0,CEILING((W341/$H341),1)*$H341),"")</f>
        <v>1050</v>
      </c>
      <c r="Y341" s="36">
        <f>IFERROR(IF(X341=0,"",ROUNDUP(X341/H341,0)*0.02175),"")</f>
        <v>1.5225</v>
      </c>
      <c r="Z341" s="56"/>
      <c r="AA341" s="57"/>
      <c r="AE341" s="64"/>
      <c r="BB341" s="259" t="s">
        <v>1</v>
      </c>
      <c r="BL341" s="64">
        <f>IFERROR(W341*I341/H341,"0")</f>
        <v>1073.28</v>
      </c>
      <c r="BM341" s="64">
        <f>IFERROR(X341*I341/H341,"0")</f>
        <v>1083.5999999999999</v>
      </c>
      <c r="BN341" s="64">
        <f>IFERROR(1/J341*(W341/H341),"0")</f>
        <v>1.4444444444444442</v>
      </c>
      <c r="BO341" s="64">
        <f>IFERROR(1/J341*(X341/H341),"0")</f>
        <v>1.4583333333333333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401">
        <v>4607091384178</v>
      </c>
      <c r="E342" s="392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92"/>
      <c r="T342" s="34"/>
      <c r="U342" s="34"/>
      <c r="V342" s="35" t="s">
        <v>66</v>
      </c>
      <c r="W342" s="382">
        <v>4</v>
      </c>
      <c r="X342" s="383">
        <f>IFERROR(IF(W342="",0,CEILING((W342/$H342),1)*$H342),"")</f>
        <v>4</v>
      </c>
      <c r="Y342" s="36">
        <f>IFERROR(IF(X342=0,"",ROUNDUP(X342/H342,0)*0.00937),"")</f>
        <v>9.3699999999999999E-3</v>
      </c>
      <c r="Z342" s="56"/>
      <c r="AA342" s="57"/>
      <c r="AE342" s="64"/>
      <c r="BB342" s="260" t="s">
        <v>1</v>
      </c>
      <c r="BL342" s="64">
        <f>IFERROR(W342*I342/H342,"0")</f>
        <v>4.24</v>
      </c>
      <c r="BM342" s="64">
        <f>IFERROR(X342*I342/H342,"0")</f>
        <v>4.24</v>
      </c>
      <c r="BN342" s="64">
        <f>IFERROR(1/J342*(W342/H342),"0")</f>
        <v>8.3333333333333332E-3</v>
      </c>
      <c r="BO342" s="64">
        <f>IFERROR(1/J342*(X342/H342),"0")</f>
        <v>8.3333333333333332E-3</v>
      </c>
    </row>
    <row r="343" spans="1:67" x14ac:dyDescent="0.2">
      <c r="A343" s="403"/>
      <c r="B343" s="387"/>
      <c r="C343" s="387"/>
      <c r="D343" s="387"/>
      <c r="E343" s="387"/>
      <c r="F343" s="387"/>
      <c r="G343" s="387"/>
      <c r="H343" s="387"/>
      <c r="I343" s="387"/>
      <c r="J343" s="387"/>
      <c r="K343" s="387"/>
      <c r="L343" s="387"/>
      <c r="M343" s="387"/>
      <c r="N343" s="404"/>
      <c r="O343" s="397" t="s">
        <v>70</v>
      </c>
      <c r="P343" s="398"/>
      <c r="Q343" s="398"/>
      <c r="R343" s="398"/>
      <c r="S343" s="398"/>
      <c r="T343" s="398"/>
      <c r="U343" s="399"/>
      <c r="V343" s="37" t="s">
        <v>71</v>
      </c>
      <c r="W343" s="384">
        <f>IFERROR(W341/H341,"0")+IFERROR(W342/H342,"0")</f>
        <v>70.333333333333329</v>
      </c>
      <c r="X343" s="384">
        <f>IFERROR(X341/H341,"0")+IFERROR(X342/H342,"0")</f>
        <v>71</v>
      </c>
      <c r="Y343" s="384">
        <f>IFERROR(IF(Y341="",0,Y341),"0")+IFERROR(IF(Y342="",0,Y342),"0")</f>
        <v>1.5318700000000001</v>
      </c>
      <c r="Z343" s="385"/>
      <c r="AA343" s="385"/>
    </row>
    <row r="344" spans="1:67" x14ac:dyDescent="0.2">
      <c r="A344" s="387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404"/>
      <c r="O344" s="397" t="s">
        <v>70</v>
      </c>
      <c r="P344" s="398"/>
      <c r="Q344" s="398"/>
      <c r="R344" s="398"/>
      <c r="S344" s="398"/>
      <c r="T344" s="398"/>
      <c r="U344" s="399"/>
      <c r="V344" s="37" t="s">
        <v>66</v>
      </c>
      <c r="W344" s="384">
        <f>IFERROR(SUM(W341:W342),"0")</f>
        <v>1044</v>
      </c>
      <c r="X344" s="384">
        <f>IFERROR(SUM(X341:X342),"0")</f>
        <v>1054</v>
      </c>
      <c r="Y344" s="37"/>
      <c r="Z344" s="385"/>
      <c r="AA344" s="385"/>
    </row>
    <row r="345" spans="1:67" ht="14.25" customHeight="1" x14ac:dyDescent="0.25">
      <c r="A345" s="389" t="s">
        <v>72</v>
      </c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7"/>
      <c r="X345" s="387"/>
      <c r="Y345" s="387"/>
      <c r="Z345" s="375"/>
      <c r="AA345" s="375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401">
        <v>4607091383928</v>
      </c>
      <c r="E346" s="392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92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401">
        <v>4607091383928</v>
      </c>
      <c r="E347" s="392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92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401">
        <v>4607091384260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4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92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03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404"/>
      <c r="O349" s="397" t="s">
        <v>70</v>
      </c>
      <c r="P349" s="398"/>
      <c r="Q349" s="398"/>
      <c r="R349" s="398"/>
      <c r="S349" s="398"/>
      <c r="T349" s="398"/>
      <c r="U349" s="399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404"/>
      <c r="O350" s="397" t="s">
        <v>70</v>
      </c>
      <c r="P350" s="398"/>
      <c r="Q350" s="398"/>
      <c r="R350" s="398"/>
      <c r="S350" s="398"/>
      <c r="T350" s="398"/>
      <c r="U350" s="399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customHeight="1" x14ac:dyDescent="0.25">
      <c r="A351" s="389" t="s">
        <v>215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75"/>
      <c r="AA351" s="375"/>
    </row>
    <row r="352" spans="1:67" ht="16.5" customHeight="1" x14ac:dyDescent="0.25">
      <c r="A352" s="54" t="s">
        <v>520</v>
      </c>
      <c r="B352" s="54" t="s">
        <v>521</v>
      </c>
      <c r="C352" s="31">
        <v>4301060314</v>
      </c>
      <c r="D352" s="401">
        <v>4607091384673</v>
      </c>
      <c r="E352" s="392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5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1"/>
      <c r="Q352" s="391"/>
      <c r="R352" s="391"/>
      <c r="S352" s="392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4301060345</v>
      </c>
      <c r="D353" s="401">
        <v>4607091384673</v>
      </c>
      <c r="E353" s="392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68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1"/>
      <c r="Q353" s="391"/>
      <c r="R353" s="391"/>
      <c r="S353" s="392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3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404"/>
      <c r="O354" s="397" t="s">
        <v>70</v>
      </c>
      <c r="P354" s="398"/>
      <c r="Q354" s="398"/>
      <c r="R354" s="398"/>
      <c r="S354" s="398"/>
      <c r="T354" s="398"/>
      <c r="U354" s="399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x14ac:dyDescent="0.2">
      <c r="A355" s="387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404"/>
      <c r="O355" s="397" t="s">
        <v>70</v>
      </c>
      <c r="P355" s="398"/>
      <c r="Q355" s="398"/>
      <c r="R355" s="398"/>
      <c r="S355" s="398"/>
      <c r="T355" s="398"/>
      <c r="U355" s="399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customHeight="1" x14ac:dyDescent="0.25">
      <c r="A356" s="388" t="s">
        <v>523</v>
      </c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  <c r="U356" s="387"/>
      <c r="V356" s="387"/>
      <c r="W356" s="387"/>
      <c r="X356" s="387"/>
      <c r="Y356" s="387"/>
      <c r="Z356" s="376"/>
      <c r="AA356" s="376"/>
    </row>
    <row r="357" spans="1:67" ht="14.25" customHeight="1" x14ac:dyDescent="0.25">
      <c r="A357" s="389" t="s">
        <v>113</v>
      </c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  <c r="R357" s="387"/>
      <c r="S357" s="387"/>
      <c r="T357" s="387"/>
      <c r="U357" s="387"/>
      <c r="V357" s="387"/>
      <c r="W357" s="387"/>
      <c r="X357" s="387"/>
      <c r="Y357" s="387"/>
      <c r="Z357" s="375"/>
      <c r="AA357" s="375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401">
        <v>4680115881907</v>
      </c>
      <c r="E358" s="392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6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92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401">
        <v>4680115883925</v>
      </c>
      <c r="E359" s="392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5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92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403"/>
      <c r="B360" s="387"/>
      <c r="C360" s="387"/>
      <c r="D360" s="387"/>
      <c r="E360" s="387"/>
      <c r="F360" s="387"/>
      <c r="G360" s="387"/>
      <c r="H360" s="387"/>
      <c r="I360" s="387"/>
      <c r="J360" s="387"/>
      <c r="K360" s="387"/>
      <c r="L360" s="387"/>
      <c r="M360" s="387"/>
      <c r="N360" s="404"/>
      <c r="O360" s="397" t="s">
        <v>70</v>
      </c>
      <c r="P360" s="398"/>
      <c r="Q360" s="398"/>
      <c r="R360" s="398"/>
      <c r="S360" s="398"/>
      <c r="T360" s="398"/>
      <c r="U360" s="399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387"/>
      <c r="B361" s="387"/>
      <c r="C361" s="387"/>
      <c r="D361" s="387"/>
      <c r="E361" s="387"/>
      <c r="F361" s="387"/>
      <c r="G361" s="387"/>
      <c r="H361" s="387"/>
      <c r="I361" s="387"/>
      <c r="J361" s="387"/>
      <c r="K361" s="387"/>
      <c r="L361" s="387"/>
      <c r="M361" s="387"/>
      <c r="N361" s="404"/>
      <c r="O361" s="397" t="s">
        <v>70</v>
      </c>
      <c r="P361" s="398"/>
      <c r="Q361" s="398"/>
      <c r="R361" s="398"/>
      <c r="S361" s="398"/>
      <c r="T361" s="398"/>
      <c r="U361" s="399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389" t="s">
        <v>61</v>
      </c>
      <c r="B362" s="387"/>
      <c r="C362" s="387"/>
      <c r="D362" s="387"/>
      <c r="E362" s="387"/>
      <c r="F362" s="387"/>
      <c r="G362" s="387"/>
      <c r="H362" s="387"/>
      <c r="I362" s="387"/>
      <c r="J362" s="387"/>
      <c r="K362" s="387"/>
      <c r="L362" s="387"/>
      <c r="M362" s="387"/>
      <c r="N362" s="387"/>
      <c r="O362" s="387"/>
      <c r="P362" s="387"/>
      <c r="Q362" s="387"/>
      <c r="R362" s="387"/>
      <c r="S362" s="387"/>
      <c r="T362" s="387"/>
      <c r="U362" s="387"/>
      <c r="V362" s="387"/>
      <c r="W362" s="387"/>
      <c r="X362" s="387"/>
      <c r="Y362" s="387"/>
      <c r="Z362" s="375"/>
      <c r="AA362" s="375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401">
        <v>4607091384802</v>
      </c>
      <c r="E363" s="392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7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92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401">
        <v>4607091384802</v>
      </c>
      <c r="E364" s="392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7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92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401">
        <v>4607091384826</v>
      </c>
      <c r="E365" s="392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7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92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03"/>
      <c r="B366" s="387"/>
      <c r="C366" s="387"/>
      <c r="D366" s="387"/>
      <c r="E366" s="387"/>
      <c r="F366" s="387"/>
      <c r="G366" s="387"/>
      <c r="H366" s="387"/>
      <c r="I366" s="387"/>
      <c r="J366" s="387"/>
      <c r="K366" s="387"/>
      <c r="L366" s="387"/>
      <c r="M366" s="387"/>
      <c r="N366" s="404"/>
      <c r="O366" s="397" t="s">
        <v>70</v>
      </c>
      <c r="P366" s="398"/>
      <c r="Q366" s="398"/>
      <c r="R366" s="398"/>
      <c r="S366" s="398"/>
      <c r="T366" s="398"/>
      <c r="U366" s="399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7"/>
      <c r="N367" s="404"/>
      <c r="O367" s="397" t="s">
        <v>70</v>
      </c>
      <c r="P367" s="398"/>
      <c r="Q367" s="398"/>
      <c r="R367" s="398"/>
      <c r="S367" s="398"/>
      <c r="T367" s="398"/>
      <c r="U367" s="399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customHeight="1" x14ac:dyDescent="0.25">
      <c r="A368" s="389" t="s">
        <v>72</v>
      </c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7"/>
      <c r="N368" s="387"/>
      <c r="O368" s="387"/>
      <c r="P368" s="387"/>
      <c r="Q368" s="387"/>
      <c r="R368" s="387"/>
      <c r="S368" s="387"/>
      <c r="T368" s="387"/>
      <c r="U368" s="387"/>
      <c r="V368" s="387"/>
      <c r="W368" s="387"/>
      <c r="X368" s="387"/>
      <c r="Y368" s="387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401">
        <v>4607091384246</v>
      </c>
      <c r="E369" s="392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43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92"/>
      <c r="T369" s="34"/>
      <c r="U369" s="34"/>
      <c r="V369" s="35" t="s">
        <v>66</v>
      </c>
      <c r="W369" s="382">
        <v>0</v>
      </c>
      <c r="X369" s="383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401">
        <v>4680115881976</v>
      </c>
      <c r="E370" s="392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4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92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4301051297</v>
      </c>
      <c r="D371" s="401">
        <v>4607091384253</v>
      </c>
      <c r="E371" s="392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1"/>
      <c r="Q371" s="391"/>
      <c r="R371" s="391"/>
      <c r="S371" s="392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537</v>
      </c>
      <c r="B372" s="54" t="s">
        <v>539</v>
      </c>
      <c r="C372" s="31">
        <v>4301051634</v>
      </c>
      <c r="D372" s="401">
        <v>4607091384253</v>
      </c>
      <c r="E372" s="392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6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1"/>
      <c r="Q372" s="391"/>
      <c r="R372" s="391"/>
      <c r="S372" s="392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401">
        <v>4680115881969</v>
      </c>
      <c r="E373" s="392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5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92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03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404"/>
      <c r="O374" s="397" t="s">
        <v>70</v>
      </c>
      <c r="P374" s="398"/>
      <c r="Q374" s="398"/>
      <c r="R374" s="398"/>
      <c r="S374" s="398"/>
      <c r="T374" s="398"/>
      <c r="U374" s="399"/>
      <c r="V374" s="37" t="s">
        <v>71</v>
      </c>
      <c r="W374" s="384">
        <f>IFERROR(W369/H369,"0")+IFERROR(W370/H370,"0")+IFERROR(W371/H371,"0")+IFERROR(W372/H372,"0")+IFERROR(W373/H373,"0")</f>
        <v>0</v>
      </c>
      <c r="X374" s="384">
        <f>IFERROR(X369/H369,"0")+IFERROR(X370/H370,"0")+IFERROR(X371/H371,"0")+IFERROR(X372/H372,"0")+IFERROR(X373/H373,"0")</f>
        <v>0</v>
      </c>
      <c r="Y374" s="384">
        <f>IFERROR(IF(Y369="",0,Y369),"0")+IFERROR(IF(Y370="",0,Y370),"0")+IFERROR(IF(Y371="",0,Y371),"0")+IFERROR(IF(Y372="",0,Y372),"0")+IFERROR(IF(Y373="",0,Y373),"0")</f>
        <v>0</v>
      </c>
      <c r="Z374" s="385"/>
      <c r="AA374" s="385"/>
    </row>
    <row r="375" spans="1:67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404"/>
      <c r="O375" s="397" t="s">
        <v>70</v>
      </c>
      <c r="P375" s="398"/>
      <c r="Q375" s="398"/>
      <c r="R375" s="398"/>
      <c r="S375" s="398"/>
      <c r="T375" s="398"/>
      <c r="U375" s="399"/>
      <c r="V375" s="37" t="s">
        <v>66</v>
      </c>
      <c r="W375" s="384">
        <f>IFERROR(SUM(W369:W373),"0")</f>
        <v>0</v>
      </c>
      <c r="X375" s="384">
        <f>IFERROR(SUM(X369:X373),"0")</f>
        <v>0</v>
      </c>
      <c r="Y375" s="37"/>
      <c r="Z375" s="385"/>
      <c r="AA375" s="385"/>
    </row>
    <row r="376" spans="1:67" ht="14.25" customHeight="1" x14ac:dyDescent="0.25">
      <c r="A376" s="389" t="s">
        <v>215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75"/>
      <c r="AA376" s="375"/>
    </row>
    <row r="377" spans="1:67" ht="27" customHeight="1" x14ac:dyDescent="0.25">
      <c r="A377" s="54" t="s">
        <v>542</v>
      </c>
      <c r="B377" s="54" t="s">
        <v>543</v>
      </c>
      <c r="C377" s="31">
        <v>4301060322</v>
      </c>
      <c r="D377" s="401">
        <v>4607091389357</v>
      </c>
      <c r="E377" s="392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5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1"/>
      <c r="Q377" s="391"/>
      <c r="R377" s="391"/>
      <c r="S377" s="392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4301060377</v>
      </c>
      <c r="D378" s="401">
        <v>4607091389357</v>
      </c>
      <c r="E378" s="392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68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1"/>
      <c r="Q378" s="391"/>
      <c r="R378" s="391"/>
      <c r="S378" s="392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3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404"/>
      <c r="O379" s="397" t="s">
        <v>70</v>
      </c>
      <c r="P379" s="398"/>
      <c r="Q379" s="398"/>
      <c r="R379" s="398"/>
      <c r="S379" s="398"/>
      <c r="T379" s="398"/>
      <c r="U379" s="399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387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404"/>
      <c r="O380" s="397" t="s">
        <v>70</v>
      </c>
      <c r="P380" s="398"/>
      <c r="Q380" s="398"/>
      <c r="R380" s="398"/>
      <c r="S380" s="398"/>
      <c r="T380" s="398"/>
      <c r="U380" s="399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458" t="s">
        <v>545</v>
      </c>
      <c r="B381" s="459"/>
      <c r="C381" s="459"/>
      <c r="D381" s="459"/>
      <c r="E381" s="459"/>
      <c r="F381" s="459"/>
      <c r="G381" s="459"/>
      <c r="H381" s="459"/>
      <c r="I381" s="459"/>
      <c r="J381" s="459"/>
      <c r="K381" s="459"/>
      <c r="L381" s="459"/>
      <c r="M381" s="459"/>
      <c r="N381" s="459"/>
      <c r="O381" s="459"/>
      <c r="P381" s="459"/>
      <c r="Q381" s="459"/>
      <c r="R381" s="459"/>
      <c r="S381" s="459"/>
      <c r="T381" s="459"/>
      <c r="U381" s="459"/>
      <c r="V381" s="459"/>
      <c r="W381" s="459"/>
      <c r="X381" s="459"/>
      <c r="Y381" s="459"/>
      <c r="Z381" s="48"/>
      <c r="AA381" s="48"/>
    </row>
    <row r="382" spans="1:67" ht="16.5" customHeight="1" x14ac:dyDescent="0.25">
      <c r="A382" s="388" t="s">
        <v>546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76"/>
      <c r="AA382" s="376"/>
    </row>
    <row r="383" spans="1:67" ht="14.25" customHeight="1" x14ac:dyDescent="0.25">
      <c r="A383" s="389" t="s">
        <v>113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375"/>
      <c r="AA383" s="375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401">
        <v>4607091389708</v>
      </c>
      <c r="E384" s="392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7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92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401">
        <v>4607091389692</v>
      </c>
      <c r="E385" s="392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92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3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404"/>
      <c r="O386" s="397" t="s">
        <v>70</v>
      </c>
      <c r="P386" s="398"/>
      <c r="Q386" s="398"/>
      <c r="R386" s="398"/>
      <c r="S386" s="398"/>
      <c r="T386" s="398"/>
      <c r="U386" s="399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x14ac:dyDescent="0.2">
      <c r="A387" s="387"/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404"/>
      <c r="O387" s="397" t="s">
        <v>70</v>
      </c>
      <c r="P387" s="398"/>
      <c r="Q387" s="398"/>
      <c r="R387" s="398"/>
      <c r="S387" s="398"/>
      <c r="T387" s="398"/>
      <c r="U387" s="399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customHeight="1" x14ac:dyDescent="0.25">
      <c r="A388" s="389" t="s">
        <v>61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401">
        <v>4607091389753</v>
      </c>
      <c r="E389" s="392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92"/>
      <c r="T389" s="34"/>
      <c r="U389" s="34"/>
      <c r="V389" s="35" t="s">
        <v>66</v>
      </c>
      <c r="W389" s="382">
        <v>15</v>
      </c>
      <c r="X389" s="383">
        <f t="shared" ref="X389:X411" si="64">IFERROR(IF(W389="",0,CEILING((W389/$H389),1)*$H389),"")</f>
        <v>16.8</v>
      </c>
      <c r="Y389" s="36">
        <f t="shared" ref="Y389:Y395" si="65">IFERROR(IF(X389=0,"",ROUNDUP(X389/H389,0)*0.00753),"")</f>
        <v>3.0120000000000001E-2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15.821428571428568</v>
      </c>
      <c r="BM389" s="64">
        <f t="shared" ref="BM389:BM411" si="67">IFERROR(X389*I389/H389,"0")</f>
        <v>17.72</v>
      </c>
      <c r="BN389" s="64">
        <f t="shared" ref="BN389:BN411" si="68">IFERROR(1/J389*(W389/H389),"0")</f>
        <v>2.2893772893772892E-2</v>
      </c>
      <c r="BO389" s="64">
        <f t="shared" ref="BO389:BO411" si="69">IFERROR(1/J389*(X389/H389),"0")</f>
        <v>2.564102564102564E-2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401">
        <v>4607091389753</v>
      </c>
      <c r="E390" s="392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23" t="s">
        <v>554</v>
      </c>
      <c r="P390" s="391"/>
      <c r="Q390" s="391"/>
      <c r="R390" s="391"/>
      <c r="S390" s="392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401">
        <v>4607091389760</v>
      </c>
      <c r="E391" s="392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2">
        <v>15</v>
      </c>
      <c r="X391" s="383">
        <f t="shared" si="64"/>
        <v>16.8</v>
      </c>
      <c r="Y391" s="36">
        <f t="shared" si="65"/>
        <v>3.0120000000000001E-2</v>
      </c>
      <c r="Z391" s="56"/>
      <c r="AA391" s="57"/>
      <c r="AE391" s="64"/>
      <c r="BB391" s="282" t="s">
        <v>1</v>
      </c>
      <c r="BL391" s="64">
        <f t="shared" si="66"/>
        <v>15.821428571428568</v>
      </c>
      <c r="BM391" s="64">
        <f t="shared" si="67"/>
        <v>17.72</v>
      </c>
      <c r="BN391" s="64">
        <f t="shared" si="68"/>
        <v>2.2893772893772892E-2</v>
      </c>
      <c r="BO391" s="64">
        <f t="shared" si="69"/>
        <v>2.564102564102564E-2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401">
        <v>4607091389760</v>
      </c>
      <c r="E392" s="392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70" t="s">
        <v>558</v>
      </c>
      <c r="P392" s="391"/>
      <c r="Q392" s="391"/>
      <c r="R392" s="391"/>
      <c r="S392" s="392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401">
        <v>4607091389746</v>
      </c>
      <c r="E393" s="392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21" t="s">
        <v>561</v>
      </c>
      <c r="P393" s="391"/>
      <c r="Q393" s="391"/>
      <c r="R393" s="391"/>
      <c r="S393" s="392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401">
        <v>4607091389746</v>
      </c>
      <c r="E394" s="392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474" t="s">
        <v>561</v>
      </c>
      <c r="P394" s="391"/>
      <c r="Q394" s="391"/>
      <c r="R394" s="391"/>
      <c r="S394" s="392"/>
      <c r="T394" s="34"/>
      <c r="U394" s="34"/>
      <c r="V394" s="35" t="s">
        <v>66</v>
      </c>
      <c r="W394" s="382">
        <v>15</v>
      </c>
      <c r="X394" s="383">
        <f t="shared" si="64"/>
        <v>16.8</v>
      </c>
      <c r="Y394" s="36">
        <f t="shared" si="65"/>
        <v>3.0120000000000001E-2</v>
      </c>
      <c r="Z394" s="56"/>
      <c r="AA394" s="57"/>
      <c r="AE394" s="64"/>
      <c r="BB394" s="285" t="s">
        <v>1</v>
      </c>
      <c r="BL394" s="64">
        <f t="shared" si="66"/>
        <v>15.821428571428568</v>
      </c>
      <c r="BM394" s="64">
        <f t="shared" si="67"/>
        <v>17.72</v>
      </c>
      <c r="BN394" s="64">
        <f t="shared" si="68"/>
        <v>2.2893772893772892E-2</v>
      </c>
      <c r="BO394" s="64">
        <f t="shared" si="69"/>
        <v>2.564102564102564E-2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401">
        <v>4680115882928</v>
      </c>
      <c r="E395" s="392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4301031335</v>
      </c>
      <c r="D396" s="401">
        <v>4680115883147</v>
      </c>
      <c r="E396" s="392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22" t="s">
        <v>567</v>
      </c>
      <c r="P396" s="391"/>
      <c r="Q396" s="391"/>
      <c r="R396" s="391"/>
      <c r="S396" s="392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568</v>
      </c>
      <c r="C397" s="31">
        <v>4301031257</v>
      </c>
      <c r="D397" s="401">
        <v>4680115883147</v>
      </c>
      <c r="E397" s="392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401">
        <v>4607091384338</v>
      </c>
      <c r="E398" s="392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2">
        <v>9.4499999999999993</v>
      </c>
      <c r="X398" s="383">
        <f t="shared" si="64"/>
        <v>10.5</v>
      </c>
      <c r="Y398" s="36">
        <f t="shared" si="70"/>
        <v>2.5100000000000001E-2</v>
      </c>
      <c r="Z398" s="56"/>
      <c r="AA398" s="57"/>
      <c r="AE398" s="64"/>
      <c r="BB398" s="289" t="s">
        <v>1</v>
      </c>
      <c r="BL398" s="64">
        <f t="shared" si="66"/>
        <v>10.034999999999998</v>
      </c>
      <c r="BM398" s="64">
        <f t="shared" si="67"/>
        <v>11.149999999999999</v>
      </c>
      <c r="BN398" s="64">
        <f t="shared" si="68"/>
        <v>1.9230769230769228E-2</v>
      </c>
      <c r="BO398" s="64">
        <f t="shared" si="69"/>
        <v>2.1367521367521368E-2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401">
        <v>4607091384338</v>
      </c>
      <c r="E399" s="392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2" t="s">
        <v>572</v>
      </c>
      <c r="P399" s="391"/>
      <c r="Q399" s="391"/>
      <c r="R399" s="391"/>
      <c r="S399" s="392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4301031336</v>
      </c>
      <c r="D400" s="401">
        <v>4680115883154</v>
      </c>
      <c r="E400" s="392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676" t="s">
        <v>575</v>
      </c>
      <c r="P400" s="391"/>
      <c r="Q400" s="391"/>
      <c r="R400" s="391"/>
      <c r="S400" s="392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576</v>
      </c>
      <c r="C401" s="31">
        <v>4301031254</v>
      </c>
      <c r="D401" s="401">
        <v>4680115883154</v>
      </c>
      <c r="E401" s="392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401">
        <v>4607091389524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2">
        <v>11.55</v>
      </c>
      <c r="X402" s="383">
        <f t="shared" si="64"/>
        <v>12.600000000000001</v>
      </c>
      <c r="Y402" s="36">
        <f t="shared" si="70"/>
        <v>3.0120000000000001E-2</v>
      </c>
      <c r="Z402" s="56"/>
      <c r="AA402" s="57"/>
      <c r="AE402" s="64"/>
      <c r="BB402" s="293" t="s">
        <v>1</v>
      </c>
      <c r="BL402" s="64">
        <f t="shared" si="66"/>
        <v>12.265000000000001</v>
      </c>
      <c r="BM402" s="64">
        <f t="shared" si="67"/>
        <v>13.38</v>
      </c>
      <c r="BN402" s="64">
        <f t="shared" si="68"/>
        <v>2.3504273504273508E-2</v>
      </c>
      <c r="BO402" s="64">
        <f t="shared" si="69"/>
        <v>2.5641025641025644E-2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401">
        <v>4607091389524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655" t="s">
        <v>580</v>
      </c>
      <c r="P403" s="391"/>
      <c r="Q403" s="391"/>
      <c r="R403" s="391"/>
      <c r="S403" s="392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4301031337</v>
      </c>
      <c r="D404" s="401">
        <v>4680115883161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699" t="s">
        <v>583</v>
      </c>
      <c r="P404" s="391"/>
      <c r="Q404" s="391"/>
      <c r="R404" s="391"/>
      <c r="S404" s="392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584</v>
      </c>
      <c r="C405" s="31">
        <v>4301031258</v>
      </c>
      <c r="D405" s="401">
        <v>4680115883161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1"/>
      <c r="Q405" s="391"/>
      <c r="R405" s="391"/>
      <c r="S405" s="392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401">
        <v>4607091384345</v>
      </c>
      <c r="E406" s="392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1" t="s">
        <v>587</v>
      </c>
      <c r="P406" s="391"/>
      <c r="Q406" s="391"/>
      <c r="R406" s="391"/>
      <c r="S406" s="392"/>
      <c r="T406" s="34"/>
      <c r="U406" s="34"/>
      <c r="V406" s="35" t="s">
        <v>66</v>
      </c>
      <c r="W406" s="382">
        <v>9.4499999999999993</v>
      </c>
      <c r="X406" s="383">
        <f t="shared" si="64"/>
        <v>10.5</v>
      </c>
      <c r="Y406" s="36">
        <f t="shared" si="70"/>
        <v>2.5100000000000001E-2</v>
      </c>
      <c r="Z406" s="56"/>
      <c r="AA406" s="57"/>
      <c r="AE406" s="64"/>
      <c r="BB406" s="297" t="s">
        <v>1</v>
      </c>
      <c r="BL406" s="64">
        <f t="shared" si="66"/>
        <v>10.034999999999998</v>
      </c>
      <c r="BM406" s="64">
        <f t="shared" si="67"/>
        <v>11.149999999999999</v>
      </c>
      <c r="BN406" s="64">
        <f t="shared" si="68"/>
        <v>1.9230769230769228E-2</v>
      </c>
      <c r="BO406" s="64">
        <f t="shared" si="69"/>
        <v>2.1367521367521368E-2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401">
        <v>4680115883178</v>
      </c>
      <c r="E407" s="392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92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4301031333</v>
      </c>
      <c r="D408" s="401">
        <v>4607091389531</v>
      </c>
      <c r="E408" s="392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46" t="s">
        <v>592</v>
      </c>
      <c r="P408" s="391"/>
      <c r="Q408" s="391"/>
      <c r="R408" s="391"/>
      <c r="S408" s="392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4301031172</v>
      </c>
      <c r="D409" s="401">
        <v>4607091389531</v>
      </c>
      <c r="E409" s="392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2">
        <v>13.65</v>
      </c>
      <c r="X409" s="383">
        <f t="shared" si="64"/>
        <v>14.700000000000001</v>
      </c>
      <c r="Y409" s="36">
        <f t="shared" si="70"/>
        <v>3.5140000000000005E-2</v>
      </c>
      <c r="Z409" s="56"/>
      <c r="AA409" s="57"/>
      <c r="AE409" s="64"/>
      <c r="BB409" s="300" t="s">
        <v>1</v>
      </c>
      <c r="BL409" s="64">
        <f t="shared" si="66"/>
        <v>14.494999999999999</v>
      </c>
      <c r="BM409" s="64">
        <f t="shared" si="67"/>
        <v>15.61</v>
      </c>
      <c r="BN409" s="64">
        <f t="shared" si="68"/>
        <v>2.777777777777778E-2</v>
      </c>
      <c r="BO409" s="64">
        <f t="shared" si="69"/>
        <v>2.9914529914529919E-2</v>
      </c>
    </row>
    <row r="410" spans="1:67" ht="27" customHeight="1" x14ac:dyDescent="0.25">
      <c r="A410" s="54" t="s">
        <v>594</v>
      </c>
      <c r="B410" s="54" t="s">
        <v>595</v>
      </c>
      <c r="C410" s="31">
        <v>4301031338</v>
      </c>
      <c r="D410" s="401">
        <v>4680115883185</v>
      </c>
      <c r="E410" s="392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415" t="s">
        <v>596</v>
      </c>
      <c r="P410" s="391"/>
      <c r="Q410" s="391"/>
      <c r="R410" s="391"/>
      <c r="S410" s="392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597</v>
      </c>
      <c r="C411" s="31">
        <v>4301031255</v>
      </c>
      <c r="D411" s="401">
        <v>4680115883185</v>
      </c>
      <c r="E411" s="392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1"/>
      <c r="Q411" s="391"/>
      <c r="R411" s="391"/>
      <c r="S411" s="392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3"/>
      <c r="B412" s="387"/>
      <c r="C412" s="387"/>
      <c r="D412" s="387"/>
      <c r="E412" s="387"/>
      <c r="F412" s="387"/>
      <c r="G412" s="387"/>
      <c r="H412" s="387"/>
      <c r="I412" s="387"/>
      <c r="J412" s="387"/>
      <c r="K412" s="387"/>
      <c r="L412" s="387"/>
      <c r="M412" s="387"/>
      <c r="N412" s="404"/>
      <c r="O412" s="397" t="s">
        <v>70</v>
      </c>
      <c r="P412" s="398"/>
      <c r="Q412" s="398"/>
      <c r="R412" s="398"/>
      <c r="S412" s="398"/>
      <c r="T412" s="398"/>
      <c r="U412" s="399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31.714285714285712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35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0.20582</v>
      </c>
      <c r="Z412" s="385"/>
      <c r="AA412" s="385"/>
    </row>
    <row r="413" spans="1:67" x14ac:dyDescent="0.2">
      <c r="A413" s="387"/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404"/>
      <c r="O413" s="397" t="s">
        <v>70</v>
      </c>
      <c r="P413" s="398"/>
      <c r="Q413" s="398"/>
      <c r="R413" s="398"/>
      <c r="S413" s="398"/>
      <c r="T413" s="398"/>
      <c r="U413" s="399"/>
      <c r="V413" s="37" t="s">
        <v>66</v>
      </c>
      <c r="W413" s="384">
        <f>IFERROR(SUM(W389:W411),"0")</f>
        <v>89.100000000000009</v>
      </c>
      <c r="X413" s="384">
        <f>IFERROR(SUM(X389:X411),"0")</f>
        <v>98.7</v>
      </c>
      <c r="Y413" s="37"/>
      <c r="Z413" s="385"/>
      <c r="AA413" s="385"/>
    </row>
    <row r="414" spans="1:67" ht="14.25" customHeight="1" x14ac:dyDescent="0.25">
      <c r="A414" s="389" t="s">
        <v>72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75"/>
      <c r="AA414" s="375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401">
        <v>4607091389654</v>
      </c>
      <c r="E415" s="392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3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92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401">
        <v>4607091384352</v>
      </c>
      <c r="E416" s="392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92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03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404"/>
      <c r="O417" s="397" t="s">
        <v>70</v>
      </c>
      <c r="P417" s="398"/>
      <c r="Q417" s="398"/>
      <c r="R417" s="398"/>
      <c r="S417" s="398"/>
      <c r="T417" s="398"/>
      <c r="U417" s="399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387"/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404"/>
      <c r="O418" s="397" t="s">
        <v>70</v>
      </c>
      <c r="P418" s="398"/>
      <c r="Q418" s="398"/>
      <c r="R418" s="398"/>
      <c r="S418" s="398"/>
      <c r="T418" s="398"/>
      <c r="U418" s="399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389" t="s">
        <v>91</v>
      </c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7"/>
      <c r="N419" s="387"/>
      <c r="O419" s="387"/>
      <c r="P419" s="387"/>
      <c r="Q419" s="387"/>
      <c r="R419" s="387"/>
      <c r="S419" s="387"/>
      <c r="T419" s="387"/>
      <c r="U419" s="387"/>
      <c r="V419" s="387"/>
      <c r="W419" s="387"/>
      <c r="X419" s="387"/>
      <c r="Y419" s="387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401">
        <v>4680115884335</v>
      </c>
      <c r="E420" s="392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92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401">
        <v>4680115884342</v>
      </c>
      <c r="E421" s="392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6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92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401">
        <v>4680115884113</v>
      </c>
      <c r="E422" s="392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92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03"/>
      <c r="B423" s="387"/>
      <c r="C423" s="387"/>
      <c r="D423" s="387"/>
      <c r="E423" s="387"/>
      <c r="F423" s="387"/>
      <c r="G423" s="387"/>
      <c r="H423" s="387"/>
      <c r="I423" s="387"/>
      <c r="J423" s="387"/>
      <c r="K423" s="387"/>
      <c r="L423" s="387"/>
      <c r="M423" s="387"/>
      <c r="N423" s="404"/>
      <c r="O423" s="397" t="s">
        <v>70</v>
      </c>
      <c r="P423" s="398"/>
      <c r="Q423" s="398"/>
      <c r="R423" s="398"/>
      <c r="S423" s="398"/>
      <c r="T423" s="398"/>
      <c r="U423" s="399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7"/>
      <c r="N424" s="404"/>
      <c r="O424" s="397" t="s">
        <v>70</v>
      </c>
      <c r="P424" s="398"/>
      <c r="Q424" s="398"/>
      <c r="R424" s="398"/>
      <c r="S424" s="398"/>
      <c r="T424" s="398"/>
      <c r="U424" s="399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customHeight="1" x14ac:dyDescent="0.25">
      <c r="A425" s="388" t="s">
        <v>610</v>
      </c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7"/>
      <c r="N425" s="387"/>
      <c r="O425" s="387"/>
      <c r="P425" s="387"/>
      <c r="Q425" s="387"/>
      <c r="R425" s="387"/>
      <c r="S425" s="387"/>
      <c r="T425" s="387"/>
      <c r="U425" s="387"/>
      <c r="V425" s="387"/>
      <c r="W425" s="387"/>
      <c r="X425" s="387"/>
      <c r="Y425" s="387"/>
      <c r="Z425" s="376"/>
      <c r="AA425" s="376"/>
    </row>
    <row r="426" spans="1:67" ht="14.25" customHeight="1" x14ac:dyDescent="0.25">
      <c r="A426" s="389" t="s">
        <v>105</v>
      </c>
      <c r="B426" s="387"/>
      <c r="C426" s="387"/>
      <c r="D426" s="387"/>
      <c r="E426" s="387"/>
      <c r="F426" s="387"/>
      <c r="G426" s="387"/>
      <c r="H426" s="387"/>
      <c r="I426" s="387"/>
      <c r="J426" s="387"/>
      <c r="K426" s="387"/>
      <c r="L426" s="387"/>
      <c r="M426" s="387"/>
      <c r="N426" s="387"/>
      <c r="O426" s="387"/>
      <c r="P426" s="387"/>
      <c r="Q426" s="387"/>
      <c r="R426" s="387"/>
      <c r="S426" s="387"/>
      <c r="T426" s="387"/>
      <c r="U426" s="387"/>
      <c r="V426" s="387"/>
      <c r="W426" s="387"/>
      <c r="X426" s="387"/>
      <c r="Y426" s="387"/>
      <c r="Z426" s="375"/>
      <c r="AA426" s="375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401">
        <v>4607091389364</v>
      </c>
      <c r="E427" s="392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580" t="s">
        <v>613</v>
      </c>
      <c r="P427" s="391"/>
      <c r="Q427" s="391"/>
      <c r="R427" s="391"/>
      <c r="S427" s="392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03"/>
      <c r="B428" s="387"/>
      <c r="C428" s="387"/>
      <c r="D428" s="387"/>
      <c r="E428" s="387"/>
      <c r="F428" s="387"/>
      <c r="G428" s="387"/>
      <c r="H428" s="387"/>
      <c r="I428" s="387"/>
      <c r="J428" s="387"/>
      <c r="K428" s="387"/>
      <c r="L428" s="387"/>
      <c r="M428" s="387"/>
      <c r="N428" s="404"/>
      <c r="O428" s="397" t="s">
        <v>70</v>
      </c>
      <c r="P428" s="398"/>
      <c r="Q428" s="398"/>
      <c r="R428" s="398"/>
      <c r="S428" s="398"/>
      <c r="T428" s="398"/>
      <c r="U428" s="399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387"/>
      <c r="B429" s="387"/>
      <c r="C429" s="387"/>
      <c r="D429" s="387"/>
      <c r="E429" s="387"/>
      <c r="F429" s="387"/>
      <c r="G429" s="387"/>
      <c r="H429" s="387"/>
      <c r="I429" s="387"/>
      <c r="J429" s="387"/>
      <c r="K429" s="387"/>
      <c r="L429" s="387"/>
      <c r="M429" s="387"/>
      <c r="N429" s="404"/>
      <c r="O429" s="397" t="s">
        <v>70</v>
      </c>
      <c r="P429" s="398"/>
      <c r="Q429" s="398"/>
      <c r="R429" s="398"/>
      <c r="S429" s="398"/>
      <c r="T429" s="398"/>
      <c r="U429" s="399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389" t="s">
        <v>61</v>
      </c>
      <c r="B430" s="387"/>
      <c r="C430" s="387"/>
      <c r="D430" s="387"/>
      <c r="E430" s="387"/>
      <c r="F430" s="387"/>
      <c r="G430" s="387"/>
      <c r="H430" s="387"/>
      <c r="I430" s="387"/>
      <c r="J430" s="387"/>
      <c r="K430" s="387"/>
      <c r="L430" s="387"/>
      <c r="M430" s="387"/>
      <c r="N430" s="387"/>
      <c r="O430" s="387"/>
      <c r="P430" s="387"/>
      <c r="Q430" s="387"/>
      <c r="R430" s="387"/>
      <c r="S430" s="387"/>
      <c r="T430" s="387"/>
      <c r="U430" s="387"/>
      <c r="V430" s="387"/>
      <c r="W430" s="387"/>
      <c r="X430" s="387"/>
      <c r="Y430" s="387"/>
      <c r="Z430" s="375"/>
      <c r="AA430" s="375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401">
        <v>4607091389739</v>
      </c>
      <c r="E431" s="392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7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92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401">
        <v>4607091389739</v>
      </c>
      <c r="E432" s="392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724" t="s">
        <v>617</v>
      </c>
      <c r="P432" s="391"/>
      <c r="Q432" s="391"/>
      <c r="R432" s="391"/>
      <c r="S432" s="392"/>
      <c r="T432" s="34"/>
      <c r="U432" s="34"/>
      <c r="V432" s="35" t="s">
        <v>66</v>
      </c>
      <c r="W432" s="382">
        <v>4</v>
      </c>
      <c r="X432" s="383">
        <f t="shared" si="71"/>
        <v>4.2</v>
      </c>
      <c r="Y432" s="36">
        <f>IFERROR(IF(X432=0,"",ROUNDUP(X432/H432,0)*0.00753),"")</f>
        <v>7.5300000000000002E-3</v>
      </c>
      <c r="Z432" s="56"/>
      <c r="AA432" s="57"/>
      <c r="AE432" s="64"/>
      <c r="BB432" s="310" t="s">
        <v>1</v>
      </c>
      <c r="BL432" s="64">
        <f t="shared" si="72"/>
        <v>4.2190476190476183</v>
      </c>
      <c r="BM432" s="64">
        <f t="shared" si="73"/>
        <v>4.43</v>
      </c>
      <c r="BN432" s="64">
        <f t="shared" si="74"/>
        <v>6.1050061050061041E-3</v>
      </c>
      <c r="BO432" s="64">
        <f t="shared" si="75"/>
        <v>6.41025641025641E-3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401">
        <v>4607091389425</v>
      </c>
      <c r="E433" s="392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9" t="s">
        <v>620</v>
      </c>
      <c r="P433" s="391"/>
      <c r="Q433" s="391"/>
      <c r="R433" s="391"/>
      <c r="S433" s="392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401">
        <v>4680115882911</v>
      </c>
      <c r="E434" s="392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92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401">
        <v>4680115880771</v>
      </c>
      <c r="E435" s="392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22" t="s">
        <v>625</v>
      </c>
      <c r="P435" s="391"/>
      <c r="Q435" s="391"/>
      <c r="R435" s="391"/>
      <c r="S435" s="392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401">
        <v>4680115880771</v>
      </c>
      <c r="E436" s="392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92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401">
        <v>4607091389500</v>
      </c>
      <c r="E437" s="392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92"/>
      <c r="T437" s="34"/>
      <c r="U437" s="34"/>
      <c r="V437" s="35" t="s">
        <v>66</v>
      </c>
      <c r="W437" s="382">
        <v>5.25</v>
      </c>
      <c r="X437" s="383">
        <f t="shared" si="71"/>
        <v>6.3000000000000007</v>
      </c>
      <c r="Y437" s="36">
        <f t="shared" si="76"/>
        <v>1.506E-2</v>
      </c>
      <c r="Z437" s="56"/>
      <c r="AA437" s="57"/>
      <c r="AE437" s="64"/>
      <c r="BB437" s="315" t="s">
        <v>1</v>
      </c>
      <c r="BL437" s="64">
        <f t="shared" si="72"/>
        <v>5.5749999999999993</v>
      </c>
      <c r="BM437" s="64">
        <f t="shared" si="73"/>
        <v>6.69</v>
      </c>
      <c r="BN437" s="64">
        <f t="shared" si="74"/>
        <v>1.0683760683760684E-2</v>
      </c>
      <c r="BO437" s="64">
        <f t="shared" si="75"/>
        <v>1.2820512820512822E-2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401">
        <v>4607091389500</v>
      </c>
      <c r="E438" s="392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567" t="s">
        <v>630</v>
      </c>
      <c r="P438" s="391"/>
      <c r="Q438" s="391"/>
      <c r="R438" s="391"/>
      <c r="S438" s="392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3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7"/>
      <c r="N439" s="404"/>
      <c r="O439" s="397" t="s">
        <v>70</v>
      </c>
      <c r="P439" s="398"/>
      <c r="Q439" s="398"/>
      <c r="R439" s="398"/>
      <c r="S439" s="398"/>
      <c r="T439" s="398"/>
      <c r="U439" s="399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3.4523809523809526</v>
      </c>
      <c r="X439" s="384">
        <f>IFERROR(X431/H431,"0")+IFERROR(X432/H432,"0")+IFERROR(X433/H433,"0")+IFERROR(X434/H434,"0")+IFERROR(X435/H435,"0")+IFERROR(X436/H436,"0")+IFERROR(X437/H437,"0")+IFERROR(X438/H438,"0")</f>
        <v>4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2.2589999999999999E-2</v>
      </c>
      <c r="Z439" s="385"/>
      <c r="AA439" s="385"/>
    </row>
    <row r="440" spans="1:67" x14ac:dyDescent="0.2">
      <c r="A440" s="387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404"/>
      <c r="O440" s="397" t="s">
        <v>70</v>
      </c>
      <c r="P440" s="398"/>
      <c r="Q440" s="398"/>
      <c r="R440" s="398"/>
      <c r="S440" s="398"/>
      <c r="T440" s="398"/>
      <c r="U440" s="399"/>
      <c r="V440" s="37" t="s">
        <v>66</v>
      </c>
      <c r="W440" s="384">
        <f>IFERROR(SUM(W431:W438),"0")</f>
        <v>9.25</v>
      </c>
      <c r="X440" s="384">
        <f>IFERROR(SUM(X431:X438),"0")</f>
        <v>10.5</v>
      </c>
      <c r="Y440" s="37"/>
      <c r="Z440" s="385"/>
      <c r="AA440" s="385"/>
    </row>
    <row r="441" spans="1:67" ht="14.25" customHeight="1" x14ac:dyDescent="0.25">
      <c r="A441" s="389" t="s">
        <v>91</v>
      </c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87"/>
      <c r="P441" s="387"/>
      <c r="Q441" s="387"/>
      <c r="R441" s="387"/>
      <c r="S441" s="387"/>
      <c r="T441" s="387"/>
      <c r="U441" s="387"/>
      <c r="V441" s="387"/>
      <c r="W441" s="387"/>
      <c r="X441" s="387"/>
      <c r="Y441" s="387"/>
      <c r="Z441" s="375"/>
      <c r="AA441" s="375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401">
        <v>4680115884571</v>
      </c>
      <c r="E442" s="392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75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92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3"/>
      <c r="B443" s="387"/>
      <c r="C443" s="387"/>
      <c r="D443" s="387"/>
      <c r="E443" s="387"/>
      <c r="F443" s="387"/>
      <c r="G443" s="387"/>
      <c r="H443" s="387"/>
      <c r="I443" s="387"/>
      <c r="J443" s="387"/>
      <c r="K443" s="387"/>
      <c r="L443" s="387"/>
      <c r="M443" s="387"/>
      <c r="N443" s="404"/>
      <c r="O443" s="397" t="s">
        <v>70</v>
      </c>
      <c r="P443" s="398"/>
      <c r="Q443" s="398"/>
      <c r="R443" s="398"/>
      <c r="S443" s="398"/>
      <c r="T443" s="398"/>
      <c r="U443" s="399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387"/>
      <c r="B444" s="387"/>
      <c r="C444" s="387"/>
      <c r="D444" s="387"/>
      <c r="E444" s="387"/>
      <c r="F444" s="387"/>
      <c r="G444" s="387"/>
      <c r="H444" s="387"/>
      <c r="I444" s="387"/>
      <c r="J444" s="387"/>
      <c r="K444" s="387"/>
      <c r="L444" s="387"/>
      <c r="M444" s="387"/>
      <c r="N444" s="404"/>
      <c r="O444" s="397" t="s">
        <v>70</v>
      </c>
      <c r="P444" s="398"/>
      <c r="Q444" s="398"/>
      <c r="R444" s="398"/>
      <c r="S444" s="398"/>
      <c r="T444" s="398"/>
      <c r="U444" s="399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389" t="s">
        <v>100</v>
      </c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87"/>
      <c r="P445" s="387"/>
      <c r="Q445" s="387"/>
      <c r="R445" s="387"/>
      <c r="S445" s="387"/>
      <c r="T445" s="387"/>
      <c r="U445" s="387"/>
      <c r="V445" s="387"/>
      <c r="W445" s="387"/>
      <c r="X445" s="387"/>
      <c r="Y445" s="387"/>
      <c r="Z445" s="375"/>
      <c r="AA445" s="375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401">
        <v>4680115884090</v>
      </c>
      <c r="E446" s="392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5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92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3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404"/>
      <c r="O447" s="397" t="s">
        <v>70</v>
      </c>
      <c r="P447" s="398"/>
      <c r="Q447" s="398"/>
      <c r="R447" s="398"/>
      <c r="S447" s="398"/>
      <c r="T447" s="398"/>
      <c r="U447" s="399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x14ac:dyDescent="0.2">
      <c r="A448" s="387"/>
      <c r="B448" s="387"/>
      <c r="C448" s="387"/>
      <c r="D448" s="387"/>
      <c r="E448" s="387"/>
      <c r="F448" s="387"/>
      <c r="G448" s="387"/>
      <c r="H448" s="387"/>
      <c r="I448" s="387"/>
      <c r="J448" s="387"/>
      <c r="K448" s="387"/>
      <c r="L448" s="387"/>
      <c r="M448" s="387"/>
      <c r="N448" s="404"/>
      <c r="O448" s="397" t="s">
        <v>70</v>
      </c>
      <c r="P448" s="398"/>
      <c r="Q448" s="398"/>
      <c r="R448" s="398"/>
      <c r="S448" s="398"/>
      <c r="T448" s="398"/>
      <c r="U448" s="399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customHeight="1" x14ac:dyDescent="0.25">
      <c r="A449" s="389" t="s">
        <v>635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387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401">
        <v>4680115884564</v>
      </c>
      <c r="E450" s="392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5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92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3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404"/>
      <c r="O451" s="397" t="s">
        <v>70</v>
      </c>
      <c r="P451" s="398"/>
      <c r="Q451" s="398"/>
      <c r="R451" s="398"/>
      <c r="S451" s="398"/>
      <c r="T451" s="398"/>
      <c r="U451" s="399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x14ac:dyDescent="0.2">
      <c r="A452" s="387"/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404"/>
      <c r="O452" s="397" t="s">
        <v>70</v>
      </c>
      <c r="P452" s="398"/>
      <c r="Q452" s="398"/>
      <c r="R452" s="398"/>
      <c r="S452" s="398"/>
      <c r="T452" s="398"/>
      <c r="U452" s="399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customHeight="1" x14ac:dyDescent="0.25">
      <c r="A453" s="388" t="s">
        <v>638</v>
      </c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7"/>
      <c r="O453" s="387"/>
      <c r="P453" s="387"/>
      <c r="Q453" s="387"/>
      <c r="R453" s="387"/>
      <c r="S453" s="387"/>
      <c r="T453" s="387"/>
      <c r="U453" s="387"/>
      <c r="V453" s="387"/>
      <c r="W453" s="387"/>
      <c r="X453" s="387"/>
      <c r="Y453" s="387"/>
      <c r="Z453" s="376"/>
      <c r="AA453" s="376"/>
    </row>
    <row r="454" spans="1:67" ht="14.25" customHeight="1" x14ac:dyDescent="0.25">
      <c r="A454" s="389" t="s">
        <v>61</v>
      </c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87"/>
      <c r="P454" s="387"/>
      <c r="Q454" s="387"/>
      <c r="R454" s="387"/>
      <c r="S454" s="387"/>
      <c r="T454" s="387"/>
      <c r="U454" s="387"/>
      <c r="V454" s="387"/>
      <c r="W454" s="387"/>
      <c r="X454" s="387"/>
      <c r="Y454" s="387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401">
        <v>4680115885189</v>
      </c>
      <c r="E455" s="392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92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401">
        <v>4680115885172</v>
      </c>
      <c r="E456" s="392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92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401">
        <v>4680115885110</v>
      </c>
      <c r="E457" s="392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92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03"/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404"/>
      <c r="O458" s="397" t="s">
        <v>70</v>
      </c>
      <c r="P458" s="398"/>
      <c r="Q458" s="398"/>
      <c r="R458" s="398"/>
      <c r="S458" s="398"/>
      <c r="T458" s="398"/>
      <c r="U458" s="399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x14ac:dyDescent="0.2">
      <c r="A459" s="387"/>
      <c r="B459" s="387"/>
      <c r="C459" s="387"/>
      <c r="D459" s="387"/>
      <c r="E459" s="387"/>
      <c r="F459" s="387"/>
      <c r="G459" s="387"/>
      <c r="H459" s="387"/>
      <c r="I459" s="387"/>
      <c r="J459" s="387"/>
      <c r="K459" s="387"/>
      <c r="L459" s="387"/>
      <c r="M459" s="387"/>
      <c r="N459" s="404"/>
      <c r="O459" s="397" t="s">
        <v>70</v>
      </c>
      <c r="P459" s="398"/>
      <c r="Q459" s="398"/>
      <c r="R459" s="398"/>
      <c r="S459" s="398"/>
      <c r="T459" s="398"/>
      <c r="U459" s="399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customHeight="1" x14ac:dyDescent="0.25">
      <c r="A460" s="388" t="s">
        <v>645</v>
      </c>
      <c r="B460" s="387"/>
      <c r="C460" s="387"/>
      <c r="D460" s="387"/>
      <c r="E460" s="387"/>
      <c r="F460" s="387"/>
      <c r="G460" s="387"/>
      <c r="H460" s="387"/>
      <c r="I460" s="387"/>
      <c r="J460" s="387"/>
      <c r="K460" s="387"/>
      <c r="L460" s="387"/>
      <c r="M460" s="387"/>
      <c r="N460" s="387"/>
      <c r="O460" s="387"/>
      <c r="P460" s="387"/>
      <c r="Q460" s="387"/>
      <c r="R460" s="387"/>
      <c r="S460" s="387"/>
      <c r="T460" s="387"/>
      <c r="U460" s="387"/>
      <c r="V460" s="387"/>
      <c r="W460" s="387"/>
      <c r="X460" s="387"/>
      <c r="Y460" s="387"/>
      <c r="Z460" s="376"/>
      <c r="AA460" s="376"/>
    </row>
    <row r="461" spans="1:67" ht="14.25" customHeight="1" x14ac:dyDescent="0.25">
      <c r="A461" s="389" t="s">
        <v>61</v>
      </c>
      <c r="B461" s="387"/>
      <c r="C461" s="387"/>
      <c r="D461" s="387"/>
      <c r="E461" s="387"/>
      <c r="F461" s="387"/>
      <c r="G461" s="387"/>
      <c r="H461" s="387"/>
      <c r="I461" s="387"/>
      <c r="J461" s="387"/>
      <c r="K461" s="387"/>
      <c r="L461" s="387"/>
      <c r="M461" s="387"/>
      <c r="N461" s="387"/>
      <c r="O461" s="387"/>
      <c r="P461" s="387"/>
      <c r="Q461" s="387"/>
      <c r="R461" s="387"/>
      <c r="S461" s="387"/>
      <c r="T461" s="387"/>
      <c r="U461" s="387"/>
      <c r="V461" s="387"/>
      <c r="W461" s="387"/>
      <c r="X461" s="387"/>
      <c r="Y461" s="387"/>
      <c r="Z461" s="375"/>
      <c r="AA461" s="375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401">
        <v>4680115885738</v>
      </c>
      <c r="E462" s="392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489" t="s">
        <v>648</v>
      </c>
      <c r="P462" s="391"/>
      <c r="Q462" s="391"/>
      <c r="R462" s="391"/>
      <c r="S462" s="392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401">
        <v>4680115885103</v>
      </c>
      <c r="E463" s="392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92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03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404"/>
      <c r="O464" s="397" t="s">
        <v>70</v>
      </c>
      <c r="P464" s="398"/>
      <c r="Q464" s="398"/>
      <c r="R464" s="398"/>
      <c r="S464" s="398"/>
      <c r="T464" s="398"/>
      <c r="U464" s="399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404"/>
      <c r="O465" s="397" t="s">
        <v>70</v>
      </c>
      <c r="P465" s="398"/>
      <c r="Q465" s="398"/>
      <c r="R465" s="398"/>
      <c r="S465" s="398"/>
      <c r="T465" s="398"/>
      <c r="U465" s="399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customHeight="1" x14ac:dyDescent="0.25">
      <c r="A466" s="389" t="s">
        <v>215</v>
      </c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387"/>
      <c r="N466" s="387"/>
      <c r="O466" s="387"/>
      <c r="P466" s="387"/>
      <c r="Q466" s="387"/>
      <c r="R466" s="387"/>
      <c r="S466" s="387"/>
      <c r="T466" s="387"/>
      <c r="U466" s="387"/>
      <c r="V466" s="387"/>
      <c r="W466" s="387"/>
      <c r="X466" s="387"/>
      <c r="Y466" s="387"/>
      <c r="Z466" s="375"/>
      <c r="AA466" s="375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401">
        <v>4680115885509</v>
      </c>
      <c r="E467" s="392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93" t="s">
        <v>653</v>
      </c>
      <c r="P467" s="391"/>
      <c r="Q467" s="391"/>
      <c r="R467" s="391"/>
      <c r="S467" s="392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03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404"/>
      <c r="O468" s="397" t="s">
        <v>70</v>
      </c>
      <c r="P468" s="398"/>
      <c r="Q468" s="398"/>
      <c r="R468" s="398"/>
      <c r="S468" s="398"/>
      <c r="T468" s="398"/>
      <c r="U468" s="399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404"/>
      <c r="O469" s="397" t="s">
        <v>70</v>
      </c>
      <c r="P469" s="398"/>
      <c r="Q469" s="398"/>
      <c r="R469" s="398"/>
      <c r="S469" s="398"/>
      <c r="T469" s="398"/>
      <c r="U469" s="399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458" t="s">
        <v>654</v>
      </c>
      <c r="B470" s="459"/>
      <c r="C470" s="459"/>
      <c r="D470" s="459"/>
      <c r="E470" s="459"/>
      <c r="F470" s="459"/>
      <c r="G470" s="459"/>
      <c r="H470" s="459"/>
      <c r="I470" s="459"/>
      <c r="J470" s="459"/>
      <c r="K470" s="459"/>
      <c r="L470" s="459"/>
      <c r="M470" s="459"/>
      <c r="N470" s="459"/>
      <c r="O470" s="459"/>
      <c r="P470" s="459"/>
      <c r="Q470" s="459"/>
      <c r="R470" s="459"/>
      <c r="S470" s="459"/>
      <c r="T470" s="459"/>
      <c r="U470" s="459"/>
      <c r="V470" s="459"/>
      <c r="W470" s="459"/>
      <c r="X470" s="459"/>
      <c r="Y470" s="459"/>
      <c r="Z470" s="48"/>
      <c r="AA470" s="48"/>
    </row>
    <row r="471" spans="1:67" ht="16.5" customHeight="1" x14ac:dyDescent="0.25">
      <c r="A471" s="388" t="s">
        <v>654</v>
      </c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387"/>
      <c r="N471" s="387"/>
      <c r="O471" s="387"/>
      <c r="P471" s="387"/>
      <c r="Q471" s="387"/>
      <c r="R471" s="387"/>
      <c r="S471" s="387"/>
      <c r="T471" s="387"/>
      <c r="U471" s="387"/>
      <c r="V471" s="387"/>
      <c r="W471" s="387"/>
      <c r="X471" s="387"/>
      <c r="Y471" s="387"/>
      <c r="Z471" s="376"/>
      <c r="AA471" s="376"/>
    </row>
    <row r="472" spans="1:67" ht="14.25" customHeight="1" x14ac:dyDescent="0.25">
      <c r="A472" s="389" t="s">
        <v>113</v>
      </c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387"/>
      <c r="O472" s="387"/>
      <c r="P472" s="387"/>
      <c r="Q472" s="387"/>
      <c r="R472" s="387"/>
      <c r="S472" s="387"/>
      <c r="T472" s="387"/>
      <c r="U472" s="387"/>
      <c r="V472" s="387"/>
      <c r="W472" s="387"/>
      <c r="X472" s="387"/>
      <c r="Y472" s="387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401">
        <v>4607091389067</v>
      </c>
      <c r="E473" s="392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2">
        <v>115</v>
      </c>
      <c r="X473" s="383">
        <f t="shared" ref="X473:X482" si="77">IFERROR(IF(W473="",0,CEILING((W473/$H473),1)*$H473),"")</f>
        <v>116.16000000000001</v>
      </c>
      <c r="Y473" s="36">
        <f t="shared" ref="Y473:Y478" si="78">IFERROR(IF(X473=0,"",ROUNDUP(X473/H473,0)*0.01196),"")</f>
        <v>0.26312000000000002</v>
      </c>
      <c r="Z473" s="56"/>
      <c r="AA473" s="57"/>
      <c r="AE473" s="64"/>
      <c r="BB473" s="326" t="s">
        <v>1</v>
      </c>
      <c r="BL473" s="64">
        <f t="shared" ref="BL473:BL482" si="79">IFERROR(W473*I473/H473,"0")</f>
        <v>122.84090909090907</v>
      </c>
      <c r="BM473" s="64">
        <f t="shared" ref="BM473:BM482" si="80">IFERROR(X473*I473/H473,"0")</f>
        <v>124.08000000000001</v>
      </c>
      <c r="BN473" s="64">
        <f t="shared" ref="BN473:BN482" si="81">IFERROR(1/J473*(W473/H473),"0")</f>
        <v>0.20942599067599066</v>
      </c>
      <c r="BO473" s="64">
        <f t="shared" ref="BO473:BO482" si="82">IFERROR(1/J473*(X473/H473),"0")</f>
        <v>0.21153846153846156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401">
        <v>4680115885226</v>
      </c>
      <c r="E474" s="392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5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2">
        <v>10</v>
      </c>
      <c r="X474" s="383">
        <f t="shared" si="77"/>
        <v>10.56</v>
      </c>
      <c r="Y474" s="36">
        <f t="shared" si="78"/>
        <v>2.392E-2</v>
      </c>
      <c r="Z474" s="56"/>
      <c r="AA474" s="57"/>
      <c r="AE474" s="64"/>
      <c r="BB474" s="327" t="s">
        <v>1</v>
      </c>
      <c r="BL474" s="64">
        <f t="shared" si="79"/>
        <v>10.681818181818182</v>
      </c>
      <c r="BM474" s="64">
        <f t="shared" si="80"/>
        <v>11.28</v>
      </c>
      <c r="BN474" s="64">
        <f t="shared" si="81"/>
        <v>1.8210955710955712E-2</v>
      </c>
      <c r="BO474" s="64">
        <f t="shared" si="82"/>
        <v>1.9230769230769232E-2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401">
        <v>4680115885271</v>
      </c>
      <c r="E475" s="392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87" t="s">
        <v>661</v>
      </c>
      <c r="P475" s="391"/>
      <c r="Q475" s="391"/>
      <c r="R475" s="391"/>
      <c r="S475" s="392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401">
        <v>4680115884502</v>
      </c>
      <c r="E476" s="392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401">
        <v>4607091389104</v>
      </c>
      <c r="E477" s="392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2">
        <v>15</v>
      </c>
      <c r="X477" s="383">
        <f t="shared" si="77"/>
        <v>15.84</v>
      </c>
      <c r="Y477" s="36">
        <f t="shared" si="78"/>
        <v>3.5880000000000002E-2</v>
      </c>
      <c r="Z477" s="56"/>
      <c r="AA477" s="57"/>
      <c r="AE477" s="64"/>
      <c r="BB477" s="330" t="s">
        <v>1</v>
      </c>
      <c r="BL477" s="64">
        <f t="shared" si="79"/>
        <v>16.02272727272727</v>
      </c>
      <c r="BM477" s="64">
        <f t="shared" si="80"/>
        <v>16.919999999999998</v>
      </c>
      <c r="BN477" s="64">
        <f t="shared" si="81"/>
        <v>2.7316433566433568E-2</v>
      </c>
      <c r="BO477" s="64">
        <f t="shared" si="82"/>
        <v>2.8846153846153848E-2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401">
        <v>4680115884519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401">
        <v>4680115880603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401">
        <v>4680115882782</v>
      </c>
      <c r="E480" s="392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64" t="s">
        <v>672</v>
      </c>
      <c r="P480" s="391"/>
      <c r="Q480" s="391"/>
      <c r="R480" s="391"/>
      <c r="S480" s="392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401">
        <v>4607091389098</v>
      </c>
      <c r="E481" s="392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92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401">
        <v>4607091389982</v>
      </c>
      <c r="E482" s="392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92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403"/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404"/>
      <c r="O483" s="397" t="s">
        <v>70</v>
      </c>
      <c r="P483" s="398"/>
      <c r="Q483" s="398"/>
      <c r="R483" s="398"/>
      <c r="S483" s="398"/>
      <c r="T483" s="398"/>
      <c r="U483" s="399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26.515151515151512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27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0.32292000000000004</v>
      </c>
      <c r="Z483" s="385"/>
      <c r="AA483" s="385"/>
    </row>
    <row r="484" spans="1:67" x14ac:dyDescent="0.2">
      <c r="A484" s="387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404"/>
      <c r="O484" s="397" t="s">
        <v>70</v>
      </c>
      <c r="P484" s="398"/>
      <c r="Q484" s="398"/>
      <c r="R484" s="398"/>
      <c r="S484" s="398"/>
      <c r="T484" s="398"/>
      <c r="U484" s="399"/>
      <c r="V484" s="37" t="s">
        <v>66</v>
      </c>
      <c r="W484" s="384">
        <f>IFERROR(SUM(W473:W482),"0")</f>
        <v>140</v>
      </c>
      <c r="X484" s="384">
        <f>IFERROR(SUM(X473:X482),"0")</f>
        <v>142.56</v>
      </c>
      <c r="Y484" s="37"/>
      <c r="Z484" s="385"/>
      <c r="AA484" s="385"/>
    </row>
    <row r="485" spans="1:67" ht="14.25" customHeight="1" x14ac:dyDescent="0.25">
      <c r="A485" s="389" t="s">
        <v>105</v>
      </c>
      <c r="B485" s="387"/>
      <c r="C485" s="387"/>
      <c r="D485" s="387"/>
      <c r="E485" s="387"/>
      <c r="F485" s="387"/>
      <c r="G485" s="387"/>
      <c r="H485" s="387"/>
      <c r="I485" s="387"/>
      <c r="J485" s="387"/>
      <c r="K485" s="387"/>
      <c r="L485" s="387"/>
      <c r="M485" s="387"/>
      <c r="N485" s="387"/>
      <c r="O485" s="387"/>
      <c r="P485" s="387"/>
      <c r="Q485" s="387"/>
      <c r="R485" s="387"/>
      <c r="S485" s="387"/>
      <c r="T485" s="387"/>
      <c r="U485" s="387"/>
      <c r="V485" s="387"/>
      <c r="W485" s="387"/>
      <c r="X485" s="387"/>
      <c r="Y485" s="387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401">
        <v>4607091388930</v>
      </c>
      <c r="E486" s="392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92"/>
      <c r="T486" s="34"/>
      <c r="U486" s="34"/>
      <c r="V486" s="35" t="s">
        <v>66</v>
      </c>
      <c r="W486" s="382">
        <v>135</v>
      </c>
      <c r="X486" s="383">
        <f>IFERROR(IF(W486="",0,CEILING((W486/$H486),1)*$H486),"")</f>
        <v>137.28</v>
      </c>
      <c r="Y486" s="36">
        <f>IFERROR(IF(X486=0,"",ROUNDUP(X486/H486,0)*0.01196),"")</f>
        <v>0.31096000000000001</v>
      </c>
      <c r="Z486" s="56"/>
      <c r="AA486" s="57"/>
      <c r="AE486" s="64"/>
      <c r="BB486" s="336" t="s">
        <v>1</v>
      </c>
      <c r="BL486" s="64">
        <f>IFERROR(W486*I486/H486,"0")</f>
        <v>144.20454545454544</v>
      </c>
      <c r="BM486" s="64">
        <f>IFERROR(X486*I486/H486,"0")</f>
        <v>146.63999999999999</v>
      </c>
      <c r="BN486" s="64">
        <f>IFERROR(1/J486*(W486/H486),"0")</f>
        <v>0.24584790209790208</v>
      </c>
      <c r="BO486" s="64">
        <f>IFERROR(1/J486*(X486/H486),"0")</f>
        <v>0.25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401">
        <v>4680115880054</v>
      </c>
      <c r="E487" s="392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5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92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3"/>
      <c r="B488" s="387"/>
      <c r="C488" s="387"/>
      <c r="D488" s="387"/>
      <c r="E488" s="387"/>
      <c r="F488" s="387"/>
      <c r="G488" s="387"/>
      <c r="H488" s="387"/>
      <c r="I488" s="387"/>
      <c r="J488" s="387"/>
      <c r="K488" s="387"/>
      <c r="L488" s="387"/>
      <c r="M488" s="387"/>
      <c r="N488" s="404"/>
      <c r="O488" s="397" t="s">
        <v>70</v>
      </c>
      <c r="P488" s="398"/>
      <c r="Q488" s="398"/>
      <c r="R488" s="398"/>
      <c r="S488" s="398"/>
      <c r="T488" s="398"/>
      <c r="U488" s="399"/>
      <c r="V488" s="37" t="s">
        <v>71</v>
      </c>
      <c r="W488" s="384">
        <f>IFERROR(W486/H486,"0")+IFERROR(W487/H487,"0")</f>
        <v>25.568181818181817</v>
      </c>
      <c r="X488" s="384">
        <f>IFERROR(X486/H486,"0")+IFERROR(X487/H487,"0")</f>
        <v>26</v>
      </c>
      <c r="Y488" s="384">
        <f>IFERROR(IF(Y486="",0,Y486),"0")+IFERROR(IF(Y487="",0,Y487),"0")</f>
        <v>0.31096000000000001</v>
      </c>
      <c r="Z488" s="385"/>
      <c r="AA488" s="385"/>
    </row>
    <row r="489" spans="1:67" x14ac:dyDescent="0.2">
      <c r="A489" s="387"/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404"/>
      <c r="O489" s="397" t="s">
        <v>70</v>
      </c>
      <c r="P489" s="398"/>
      <c r="Q489" s="398"/>
      <c r="R489" s="398"/>
      <c r="S489" s="398"/>
      <c r="T489" s="398"/>
      <c r="U489" s="399"/>
      <c r="V489" s="37" t="s">
        <v>66</v>
      </c>
      <c r="W489" s="384">
        <f>IFERROR(SUM(W486:W487),"0")</f>
        <v>135</v>
      </c>
      <c r="X489" s="384">
        <f>IFERROR(SUM(X486:X487),"0")</f>
        <v>137.28</v>
      </c>
      <c r="Y489" s="37"/>
      <c r="Z489" s="385"/>
      <c r="AA489" s="385"/>
    </row>
    <row r="490" spans="1:67" ht="14.25" customHeight="1" x14ac:dyDescent="0.25">
      <c r="A490" s="389" t="s">
        <v>61</v>
      </c>
      <c r="B490" s="387"/>
      <c r="C490" s="387"/>
      <c r="D490" s="387"/>
      <c r="E490" s="387"/>
      <c r="F490" s="387"/>
      <c r="G490" s="387"/>
      <c r="H490" s="387"/>
      <c r="I490" s="387"/>
      <c r="J490" s="387"/>
      <c r="K490" s="387"/>
      <c r="L490" s="387"/>
      <c r="M490" s="387"/>
      <c r="N490" s="387"/>
      <c r="O490" s="387"/>
      <c r="P490" s="387"/>
      <c r="Q490" s="387"/>
      <c r="R490" s="387"/>
      <c r="S490" s="387"/>
      <c r="T490" s="387"/>
      <c r="U490" s="387"/>
      <c r="V490" s="387"/>
      <c r="W490" s="387"/>
      <c r="X490" s="387"/>
      <c r="Y490" s="387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401">
        <v>4680115883116</v>
      </c>
      <c r="E491" s="392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2">
        <v>30</v>
      </c>
      <c r="X491" s="383">
        <f t="shared" ref="X491:X496" si="83">IFERROR(IF(W491="",0,CEILING((W491/$H491),1)*$H491),"")</f>
        <v>31.68</v>
      </c>
      <c r="Y491" s="36">
        <f>IFERROR(IF(X491=0,"",ROUNDUP(X491/H491,0)*0.01196),"")</f>
        <v>7.1760000000000004E-2</v>
      </c>
      <c r="Z491" s="56"/>
      <c r="AA491" s="57"/>
      <c r="AE491" s="64"/>
      <c r="BB491" s="338" t="s">
        <v>1</v>
      </c>
      <c r="BL491" s="64">
        <f t="shared" ref="BL491:BL496" si="84">IFERROR(W491*I491/H491,"0")</f>
        <v>32.04545454545454</v>
      </c>
      <c r="BM491" s="64">
        <f t="shared" ref="BM491:BM496" si="85">IFERROR(X491*I491/H491,"0")</f>
        <v>33.839999999999996</v>
      </c>
      <c r="BN491" s="64">
        <f t="shared" ref="BN491:BN496" si="86">IFERROR(1/J491*(W491/H491),"0")</f>
        <v>5.4632867132867136E-2</v>
      </c>
      <c r="BO491" s="64">
        <f t="shared" ref="BO491:BO496" si="87">IFERROR(1/J491*(X491/H491),"0")</f>
        <v>5.7692307692307696E-2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401">
        <v>4680115883093</v>
      </c>
      <c r="E492" s="392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2">
        <v>15</v>
      </c>
      <c r="X492" s="383">
        <f t="shared" si="83"/>
        <v>15.84</v>
      </c>
      <c r="Y492" s="36">
        <f>IFERROR(IF(X492=0,"",ROUNDUP(X492/H492,0)*0.01196),"")</f>
        <v>3.5880000000000002E-2</v>
      </c>
      <c r="Z492" s="56"/>
      <c r="AA492" s="57"/>
      <c r="AE492" s="64"/>
      <c r="BB492" s="339" t="s">
        <v>1</v>
      </c>
      <c r="BL492" s="64">
        <f t="shared" si="84"/>
        <v>16.02272727272727</v>
      </c>
      <c r="BM492" s="64">
        <f t="shared" si="85"/>
        <v>16.919999999999998</v>
      </c>
      <c r="BN492" s="64">
        <f t="shared" si="86"/>
        <v>2.7316433566433568E-2</v>
      </c>
      <c r="BO492" s="64">
        <f t="shared" si="87"/>
        <v>2.8846153846153848E-2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401">
        <v>4680115883109</v>
      </c>
      <c r="E493" s="392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4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2">
        <v>100</v>
      </c>
      <c r="X493" s="383">
        <f t="shared" si="83"/>
        <v>100.32000000000001</v>
      </c>
      <c r="Y493" s="36">
        <f>IFERROR(IF(X493=0,"",ROUNDUP(X493/H493,0)*0.01196),"")</f>
        <v>0.22724</v>
      </c>
      <c r="Z493" s="56"/>
      <c r="AA493" s="57"/>
      <c r="AE493" s="64"/>
      <c r="BB493" s="340" t="s">
        <v>1</v>
      </c>
      <c r="BL493" s="64">
        <f t="shared" si="84"/>
        <v>106.81818181818181</v>
      </c>
      <c r="BM493" s="64">
        <f t="shared" si="85"/>
        <v>107.16</v>
      </c>
      <c r="BN493" s="64">
        <f t="shared" si="86"/>
        <v>0.18210955710955709</v>
      </c>
      <c r="BO493" s="64">
        <f t="shared" si="87"/>
        <v>0.18269230769230771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401">
        <v>4680115882072</v>
      </c>
      <c r="E494" s="392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6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401">
        <v>4680115882102</v>
      </c>
      <c r="E495" s="392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401">
        <v>4680115882096</v>
      </c>
      <c r="E496" s="392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92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x14ac:dyDescent="0.2">
      <c r="A497" s="403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404"/>
      <c r="O497" s="397" t="s">
        <v>70</v>
      </c>
      <c r="P497" s="398"/>
      <c r="Q497" s="398"/>
      <c r="R497" s="398"/>
      <c r="S497" s="398"/>
      <c r="T497" s="398"/>
      <c r="U497" s="399"/>
      <c r="V497" s="37" t="s">
        <v>71</v>
      </c>
      <c r="W497" s="384">
        <f>IFERROR(W491/H491,"0")+IFERROR(W492/H492,"0")+IFERROR(W493/H493,"0")+IFERROR(W494/H494,"0")+IFERROR(W495/H495,"0")+IFERROR(W496/H496,"0")</f>
        <v>27.462121212121211</v>
      </c>
      <c r="X497" s="384">
        <f>IFERROR(X491/H491,"0")+IFERROR(X492/H492,"0")+IFERROR(X493/H493,"0")+IFERROR(X494/H494,"0")+IFERROR(X495/H495,"0")+IFERROR(X496/H496,"0")</f>
        <v>28</v>
      </c>
      <c r="Y497" s="384">
        <f>IFERROR(IF(Y491="",0,Y491),"0")+IFERROR(IF(Y492="",0,Y492),"0")+IFERROR(IF(Y493="",0,Y493),"0")+IFERROR(IF(Y494="",0,Y494),"0")+IFERROR(IF(Y495="",0,Y495),"0")+IFERROR(IF(Y496="",0,Y496),"0")</f>
        <v>0.33488000000000001</v>
      </c>
      <c r="Z497" s="385"/>
      <c r="AA497" s="385"/>
    </row>
    <row r="498" spans="1:67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404"/>
      <c r="O498" s="397" t="s">
        <v>70</v>
      </c>
      <c r="P498" s="398"/>
      <c r="Q498" s="398"/>
      <c r="R498" s="398"/>
      <c r="S498" s="398"/>
      <c r="T498" s="398"/>
      <c r="U498" s="399"/>
      <c r="V498" s="37" t="s">
        <v>66</v>
      </c>
      <c r="W498" s="384">
        <f>IFERROR(SUM(W491:W496),"0")</f>
        <v>145</v>
      </c>
      <c r="X498" s="384">
        <f>IFERROR(SUM(X491:X496),"0")</f>
        <v>147.84</v>
      </c>
      <c r="Y498" s="37"/>
      <c r="Z498" s="385"/>
      <c r="AA498" s="385"/>
    </row>
    <row r="499" spans="1:67" ht="14.25" customHeight="1" x14ac:dyDescent="0.25">
      <c r="A499" s="389" t="s">
        <v>72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75"/>
      <c r="AA499" s="375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401">
        <v>4607091383409</v>
      </c>
      <c r="E500" s="392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401">
        <v>4607091383416</v>
      </c>
      <c r="E501" s="392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92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401">
        <v>4680115883536</v>
      </c>
      <c r="E502" s="392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92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403"/>
      <c r="B503" s="387"/>
      <c r="C503" s="387"/>
      <c r="D503" s="387"/>
      <c r="E503" s="387"/>
      <c r="F503" s="387"/>
      <c r="G503" s="387"/>
      <c r="H503" s="387"/>
      <c r="I503" s="387"/>
      <c r="J503" s="387"/>
      <c r="K503" s="387"/>
      <c r="L503" s="387"/>
      <c r="M503" s="387"/>
      <c r="N503" s="404"/>
      <c r="O503" s="397" t="s">
        <v>70</v>
      </c>
      <c r="P503" s="398"/>
      <c r="Q503" s="398"/>
      <c r="R503" s="398"/>
      <c r="S503" s="398"/>
      <c r="T503" s="398"/>
      <c r="U503" s="399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387"/>
      <c r="B504" s="387"/>
      <c r="C504" s="387"/>
      <c r="D504" s="387"/>
      <c r="E504" s="387"/>
      <c r="F504" s="387"/>
      <c r="G504" s="387"/>
      <c r="H504" s="387"/>
      <c r="I504" s="387"/>
      <c r="J504" s="387"/>
      <c r="K504" s="387"/>
      <c r="L504" s="387"/>
      <c r="M504" s="387"/>
      <c r="N504" s="404"/>
      <c r="O504" s="397" t="s">
        <v>70</v>
      </c>
      <c r="P504" s="398"/>
      <c r="Q504" s="398"/>
      <c r="R504" s="398"/>
      <c r="S504" s="398"/>
      <c r="T504" s="398"/>
      <c r="U504" s="399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389" t="s">
        <v>215</v>
      </c>
      <c r="B505" s="387"/>
      <c r="C505" s="387"/>
      <c r="D505" s="387"/>
      <c r="E505" s="387"/>
      <c r="F505" s="387"/>
      <c r="G505" s="387"/>
      <c r="H505" s="387"/>
      <c r="I505" s="387"/>
      <c r="J505" s="387"/>
      <c r="K505" s="387"/>
      <c r="L505" s="387"/>
      <c r="M505" s="387"/>
      <c r="N505" s="387"/>
      <c r="O505" s="387"/>
      <c r="P505" s="387"/>
      <c r="Q505" s="387"/>
      <c r="R505" s="387"/>
      <c r="S505" s="387"/>
      <c r="T505" s="387"/>
      <c r="U505" s="387"/>
      <c r="V505" s="387"/>
      <c r="W505" s="387"/>
      <c r="X505" s="387"/>
      <c r="Y505" s="387"/>
      <c r="Z505" s="375"/>
      <c r="AA505" s="375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401">
        <v>4680115885035</v>
      </c>
      <c r="E506" s="392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5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92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03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404"/>
      <c r="O507" s="397" t="s">
        <v>70</v>
      </c>
      <c r="P507" s="398"/>
      <c r="Q507" s="398"/>
      <c r="R507" s="398"/>
      <c r="S507" s="398"/>
      <c r="T507" s="398"/>
      <c r="U507" s="399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387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404"/>
      <c r="O508" s="397" t="s">
        <v>70</v>
      </c>
      <c r="P508" s="398"/>
      <c r="Q508" s="398"/>
      <c r="R508" s="398"/>
      <c r="S508" s="398"/>
      <c r="T508" s="398"/>
      <c r="U508" s="399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458" t="s">
        <v>701</v>
      </c>
      <c r="B509" s="459"/>
      <c r="C509" s="459"/>
      <c r="D509" s="459"/>
      <c r="E509" s="459"/>
      <c r="F509" s="459"/>
      <c r="G509" s="459"/>
      <c r="H509" s="459"/>
      <c r="I509" s="459"/>
      <c r="J509" s="459"/>
      <c r="K509" s="459"/>
      <c r="L509" s="459"/>
      <c r="M509" s="459"/>
      <c r="N509" s="459"/>
      <c r="O509" s="459"/>
      <c r="P509" s="459"/>
      <c r="Q509" s="459"/>
      <c r="R509" s="459"/>
      <c r="S509" s="459"/>
      <c r="T509" s="459"/>
      <c r="U509" s="459"/>
      <c r="V509" s="459"/>
      <c r="W509" s="459"/>
      <c r="X509" s="459"/>
      <c r="Y509" s="459"/>
      <c r="Z509" s="48"/>
      <c r="AA509" s="48"/>
    </row>
    <row r="510" spans="1:67" ht="16.5" customHeight="1" x14ac:dyDescent="0.25">
      <c r="A510" s="388" t="s">
        <v>701</v>
      </c>
      <c r="B510" s="387"/>
      <c r="C510" s="387"/>
      <c r="D510" s="387"/>
      <c r="E510" s="387"/>
      <c r="F510" s="387"/>
      <c r="G510" s="387"/>
      <c r="H510" s="387"/>
      <c r="I510" s="387"/>
      <c r="J510" s="387"/>
      <c r="K510" s="387"/>
      <c r="L510" s="387"/>
      <c r="M510" s="387"/>
      <c r="N510" s="387"/>
      <c r="O510" s="387"/>
      <c r="P510" s="387"/>
      <c r="Q510" s="387"/>
      <c r="R510" s="387"/>
      <c r="S510" s="387"/>
      <c r="T510" s="387"/>
      <c r="U510" s="387"/>
      <c r="V510" s="387"/>
      <c r="W510" s="387"/>
      <c r="X510" s="387"/>
      <c r="Y510" s="387"/>
      <c r="Z510" s="376"/>
      <c r="AA510" s="376"/>
    </row>
    <row r="511" spans="1:67" ht="14.25" customHeight="1" x14ac:dyDescent="0.25">
      <c r="A511" s="389" t="s">
        <v>113</v>
      </c>
      <c r="B511" s="387"/>
      <c r="C511" s="387"/>
      <c r="D511" s="387"/>
      <c r="E511" s="387"/>
      <c r="F511" s="387"/>
      <c r="G511" s="387"/>
      <c r="H511" s="387"/>
      <c r="I511" s="387"/>
      <c r="J511" s="387"/>
      <c r="K511" s="387"/>
      <c r="L511" s="387"/>
      <c r="M511" s="387"/>
      <c r="N511" s="387"/>
      <c r="O511" s="387"/>
      <c r="P511" s="387"/>
      <c r="Q511" s="387"/>
      <c r="R511" s="387"/>
      <c r="S511" s="387"/>
      <c r="T511" s="387"/>
      <c r="U511" s="387"/>
      <c r="V511" s="387"/>
      <c r="W511" s="387"/>
      <c r="X511" s="387"/>
      <c r="Y511" s="387"/>
      <c r="Z511" s="375"/>
      <c r="AA511" s="375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401">
        <v>4640242181011</v>
      </c>
      <c r="E512" s="392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540" t="s">
        <v>704</v>
      </c>
      <c r="P512" s="391"/>
      <c r="Q512" s="391"/>
      <c r="R512" s="391"/>
      <c r="S512" s="392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401">
        <v>4640242180045</v>
      </c>
      <c r="E513" s="392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87" t="s">
        <v>707</v>
      </c>
      <c r="P513" s="391"/>
      <c r="Q513" s="391"/>
      <c r="R513" s="391"/>
      <c r="S513" s="392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401">
        <v>4640242180441</v>
      </c>
      <c r="E514" s="392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76" t="s">
        <v>710</v>
      </c>
      <c r="P514" s="391"/>
      <c r="Q514" s="391"/>
      <c r="R514" s="391"/>
      <c r="S514" s="392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401">
        <v>4640242180601</v>
      </c>
      <c r="E515" s="392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16" t="s">
        <v>713</v>
      </c>
      <c r="P515" s="391"/>
      <c r="Q515" s="391"/>
      <c r="R515" s="391"/>
      <c r="S515" s="392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401">
        <v>4640242180564</v>
      </c>
      <c r="E516" s="392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554" t="s">
        <v>716</v>
      </c>
      <c r="P516" s="391"/>
      <c r="Q516" s="391"/>
      <c r="R516" s="391"/>
      <c r="S516" s="392"/>
      <c r="T516" s="34"/>
      <c r="U516" s="34"/>
      <c r="V516" s="35" t="s">
        <v>66</v>
      </c>
      <c r="W516" s="382">
        <v>190</v>
      </c>
      <c r="X516" s="383">
        <f t="shared" si="88"/>
        <v>192</v>
      </c>
      <c r="Y516" s="36">
        <f t="shared" si="89"/>
        <v>0.34799999999999998</v>
      </c>
      <c r="Z516" s="56"/>
      <c r="AA516" s="57"/>
      <c r="AE516" s="64"/>
      <c r="BB516" s="352" t="s">
        <v>1</v>
      </c>
      <c r="BL516" s="64">
        <f t="shared" si="90"/>
        <v>197.60000000000002</v>
      </c>
      <c r="BM516" s="64">
        <f t="shared" si="91"/>
        <v>199.67999999999998</v>
      </c>
      <c r="BN516" s="64">
        <f t="shared" si="92"/>
        <v>0.28273809523809523</v>
      </c>
      <c r="BO516" s="64">
        <f t="shared" si="93"/>
        <v>0.2857142857142857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401">
        <v>4640242180922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660" t="s">
        <v>719</v>
      </c>
      <c r="P517" s="391"/>
      <c r="Q517" s="391"/>
      <c r="R517" s="391"/>
      <c r="S517" s="392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401">
        <v>4640242181189</v>
      </c>
      <c r="E518" s="392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748" t="s">
        <v>722</v>
      </c>
      <c r="P518" s="391"/>
      <c r="Q518" s="391"/>
      <c r="R518" s="391"/>
      <c r="S518" s="392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401">
        <v>4640242180038</v>
      </c>
      <c r="E519" s="392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661" t="s">
        <v>725</v>
      </c>
      <c r="P519" s="391"/>
      <c r="Q519" s="391"/>
      <c r="R519" s="391"/>
      <c r="S519" s="392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401">
        <v>4640242181172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718" t="s">
        <v>728</v>
      </c>
      <c r="P520" s="391"/>
      <c r="Q520" s="391"/>
      <c r="R520" s="391"/>
      <c r="S520" s="392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403"/>
      <c r="B521" s="387"/>
      <c r="C521" s="387"/>
      <c r="D521" s="387"/>
      <c r="E521" s="387"/>
      <c r="F521" s="387"/>
      <c r="G521" s="387"/>
      <c r="H521" s="387"/>
      <c r="I521" s="387"/>
      <c r="J521" s="387"/>
      <c r="K521" s="387"/>
      <c r="L521" s="387"/>
      <c r="M521" s="387"/>
      <c r="N521" s="404"/>
      <c r="O521" s="397" t="s">
        <v>70</v>
      </c>
      <c r="P521" s="398"/>
      <c r="Q521" s="398"/>
      <c r="R521" s="398"/>
      <c r="S521" s="398"/>
      <c r="T521" s="398"/>
      <c r="U521" s="399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15.833333333333334</v>
      </c>
      <c r="X521" s="384">
        <f>IFERROR(X512/H512,"0")+IFERROR(X513/H513,"0")+IFERROR(X514/H514,"0")+IFERROR(X515/H515,"0")+IFERROR(X516/H516,"0")+IFERROR(X517/H517,"0")+IFERROR(X518/H518,"0")+IFERROR(X519/H519,"0")+IFERROR(X520/H520,"0")</f>
        <v>16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0.34799999999999998</v>
      </c>
      <c r="Z521" s="385"/>
      <c r="AA521" s="385"/>
    </row>
    <row r="522" spans="1:67" x14ac:dyDescent="0.2">
      <c r="A522" s="387"/>
      <c r="B522" s="387"/>
      <c r="C522" s="387"/>
      <c r="D522" s="387"/>
      <c r="E522" s="387"/>
      <c r="F522" s="387"/>
      <c r="G522" s="387"/>
      <c r="H522" s="387"/>
      <c r="I522" s="387"/>
      <c r="J522" s="387"/>
      <c r="K522" s="387"/>
      <c r="L522" s="387"/>
      <c r="M522" s="387"/>
      <c r="N522" s="404"/>
      <c r="O522" s="397" t="s">
        <v>70</v>
      </c>
      <c r="P522" s="398"/>
      <c r="Q522" s="398"/>
      <c r="R522" s="398"/>
      <c r="S522" s="398"/>
      <c r="T522" s="398"/>
      <c r="U522" s="399"/>
      <c r="V522" s="37" t="s">
        <v>66</v>
      </c>
      <c r="W522" s="384">
        <f>IFERROR(SUM(W512:W520),"0")</f>
        <v>190</v>
      </c>
      <c r="X522" s="384">
        <f>IFERROR(SUM(X512:X520),"0")</f>
        <v>192</v>
      </c>
      <c r="Y522" s="37"/>
      <c r="Z522" s="385"/>
      <c r="AA522" s="385"/>
    </row>
    <row r="523" spans="1:67" ht="14.25" customHeight="1" x14ac:dyDescent="0.25">
      <c r="A523" s="389" t="s">
        <v>105</v>
      </c>
      <c r="B523" s="387"/>
      <c r="C523" s="387"/>
      <c r="D523" s="387"/>
      <c r="E523" s="387"/>
      <c r="F523" s="387"/>
      <c r="G523" s="387"/>
      <c r="H523" s="387"/>
      <c r="I523" s="387"/>
      <c r="J523" s="387"/>
      <c r="K523" s="387"/>
      <c r="L523" s="387"/>
      <c r="M523" s="387"/>
      <c r="N523" s="387"/>
      <c r="O523" s="387"/>
      <c r="P523" s="387"/>
      <c r="Q523" s="387"/>
      <c r="R523" s="387"/>
      <c r="S523" s="387"/>
      <c r="T523" s="387"/>
      <c r="U523" s="387"/>
      <c r="V523" s="387"/>
      <c r="W523" s="387"/>
      <c r="X523" s="387"/>
      <c r="Y523" s="387"/>
      <c r="Z523" s="375"/>
      <c r="AA523" s="375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401">
        <v>4640242180526</v>
      </c>
      <c r="E524" s="392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4" t="s">
        <v>731</v>
      </c>
      <c r="P524" s="391"/>
      <c r="Q524" s="391"/>
      <c r="R524" s="391"/>
      <c r="S524" s="392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401">
        <v>4640242180519</v>
      </c>
      <c r="E525" s="392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497" t="s">
        <v>734</v>
      </c>
      <c r="P525" s="391"/>
      <c r="Q525" s="391"/>
      <c r="R525" s="391"/>
      <c r="S525" s="392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401">
        <v>4640242180090</v>
      </c>
      <c r="E526" s="392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17" t="s">
        <v>737</v>
      </c>
      <c r="P526" s="391"/>
      <c r="Q526" s="391"/>
      <c r="R526" s="391"/>
      <c r="S526" s="392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401">
        <v>4640242180090</v>
      </c>
      <c r="E527" s="392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524" t="s">
        <v>740</v>
      </c>
      <c r="P527" s="391"/>
      <c r="Q527" s="391"/>
      <c r="R527" s="391"/>
      <c r="S527" s="392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401">
        <v>4640242181363</v>
      </c>
      <c r="E528" s="392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477" t="s">
        <v>743</v>
      </c>
      <c r="P528" s="391"/>
      <c r="Q528" s="391"/>
      <c r="R528" s="391"/>
      <c r="S528" s="392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03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404"/>
      <c r="O529" s="397" t="s">
        <v>70</v>
      </c>
      <c r="P529" s="398"/>
      <c r="Q529" s="398"/>
      <c r="R529" s="398"/>
      <c r="S529" s="398"/>
      <c r="T529" s="398"/>
      <c r="U529" s="399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387"/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404"/>
      <c r="O530" s="397" t="s">
        <v>70</v>
      </c>
      <c r="P530" s="398"/>
      <c r="Q530" s="398"/>
      <c r="R530" s="398"/>
      <c r="S530" s="398"/>
      <c r="T530" s="398"/>
      <c r="U530" s="399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389" t="s">
        <v>61</v>
      </c>
      <c r="B531" s="387"/>
      <c r="C531" s="387"/>
      <c r="D531" s="387"/>
      <c r="E531" s="387"/>
      <c r="F531" s="387"/>
      <c r="G531" s="387"/>
      <c r="H531" s="387"/>
      <c r="I531" s="387"/>
      <c r="J531" s="387"/>
      <c r="K531" s="387"/>
      <c r="L531" s="387"/>
      <c r="M531" s="387"/>
      <c r="N531" s="387"/>
      <c r="O531" s="387"/>
      <c r="P531" s="387"/>
      <c r="Q531" s="387"/>
      <c r="R531" s="387"/>
      <c r="S531" s="387"/>
      <c r="T531" s="387"/>
      <c r="U531" s="387"/>
      <c r="V531" s="387"/>
      <c r="W531" s="387"/>
      <c r="X531" s="387"/>
      <c r="Y531" s="387"/>
      <c r="Z531" s="375"/>
      <c r="AA531" s="375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401">
        <v>4640242180816</v>
      </c>
      <c r="E532" s="392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18" t="s">
        <v>746</v>
      </c>
      <c r="P532" s="391"/>
      <c r="Q532" s="391"/>
      <c r="R532" s="391"/>
      <c r="S532" s="392"/>
      <c r="T532" s="34"/>
      <c r="U532" s="34"/>
      <c r="V532" s="35" t="s">
        <v>66</v>
      </c>
      <c r="W532" s="382">
        <v>142</v>
      </c>
      <c r="X532" s="383">
        <f>IFERROR(IF(W532="",0,CEILING((W532/$H532),1)*$H532),"")</f>
        <v>142.80000000000001</v>
      </c>
      <c r="Y532" s="36">
        <f>IFERROR(IF(X532=0,"",ROUNDUP(X532/H532,0)*0.00753),"")</f>
        <v>0.25602000000000003</v>
      </c>
      <c r="Z532" s="56"/>
      <c r="AA532" s="57"/>
      <c r="AE532" s="64"/>
      <c r="BB532" s="362" t="s">
        <v>1</v>
      </c>
      <c r="BL532" s="64">
        <f>IFERROR(W532*I532/H532,"0")</f>
        <v>150.7904761904762</v>
      </c>
      <c r="BM532" s="64">
        <f>IFERROR(X532*I532/H532,"0")</f>
        <v>151.64000000000001</v>
      </c>
      <c r="BN532" s="64">
        <f>IFERROR(1/J532*(W532/H532),"0")</f>
        <v>0.21672771672771673</v>
      </c>
      <c r="BO532" s="64">
        <f>IFERROR(1/J532*(X532/H532),"0")</f>
        <v>0.21794871794871795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401">
        <v>4640242180595</v>
      </c>
      <c r="E533" s="392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749</v>
      </c>
      <c r="P533" s="391"/>
      <c r="Q533" s="391"/>
      <c r="R533" s="391"/>
      <c r="S533" s="392"/>
      <c r="T533" s="34"/>
      <c r="U533" s="34"/>
      <c r="V533" s="35" t="s">
        <v>66</v>
      </c>
      <c r="W533" s="382">
        <v>420</v>
      </c>
      <c r="X533" s="383">
        <f>IFERROR(IF(W533="",0,CEILING((W533/$H533),1)*$H533),"")</f>
        <v>420</v>
      </c>
      <c r="Y533" s="36">
        <f>IFERROR(IF(X533=0,"",ROUNDUP(X533/H533,0)*0.00753),"")</f>
        <v>0.753</v>
      </c>
      <c r="Z533" s="56"/>
      <c r="AA533" s="57"/>
      <c r="AE533" s="64"/>
      <c r="BB533" s="363" t="s">
        <v>1</v>
      </c>
      <c r="BL533" s="64">
        <f>IFERROR(W533*I533/H533,"0")</f>
        <v>446</v>
      </c>
      <c r="BM533" s="64">
        <f>IFERROR(X533*I533/H533,"0")</f>
        <v>446</v>
      </c>
      <c r="BN533" s="64">
        <f>IFERROR(1/J533*(W533/H533),"0")</f>
        <v>0.64102564102564097</v>
      </c>
      <c r="BO533" s="64">
        <f>IFERROR(1/J533*(X533/H533),"0")</f>
        <v>0.64102564102564097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401">
        <v>4640242180076</v>
      </c>
      <c r="E534" s="392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56" t="s">
        <v>752</v>
      </c>
      <c r="P534" s="391"/>
      <c r="Q534" s="391"/>
      <c r="R534" s="391"/>
      <c r="S534" s="392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401">
        <v>4640242180489</v>
      </c>
      <c r="E535" s="392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33" t="s">
        <v>755</v>
      </c>
      <c r="P535" s="391"/>
      <c r="Q535" s="391"/>
      <c r="R535" s="391"/>
      <c r="S535" s="392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3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404"/>
      <c r="O536" s="397" t="s">
        <v>70</v>
      </c>
      <c r="P536" s="398"/>
      <c r="Q536" s="398"/>
      <c r="R536" s="398"/>
      <c r="S536" s="398"/>
      <c r="T536" s="398"/>
      <c r="U536" s="399"/>
      <c r="V536" s="37" t="s">
        <v>71</v>
      </c>
      <c r="W536" s="384">
        <f>IFERROR(W532/H532,"0")+IFERROR(W533/H533,"0")+IFERROR(W534/H534,"0")+IFERROR(W535/H535,"0")</f>
        <v>133.8095238095238</v>
      </c>
      <c r="X536" s="384">
        <f>IFERROR(X532/H532,"0")+IFERROR(X533/H533,"0")+IFERROR(X534/H534,"0")+IFERROR(X535/H535,"0")</f>
        <v>134</v>
      </c>
      <c r="Y536" s="384">
        <f>IFERROR(IF(Y532="",0,Y532),"0")+IFERROR(IF(Y533="",0,Y533),"0")+IFERROR(IF(Y534="",0,Y534),"0")+IFERROR(IF(Y535="",0,Y535),"0")</f>
        <v>1.00902</v>
      </c>
      <c r="Z536" s="385"/>
      <c r="AA536" s="385"/>
    </row>
    <row r="537" spans="1:67" x14ac:dyDescent="0.2">
      <c r="A537" s="387"/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404"/>
      <c r="O537" s="397" t="s">
        <v>70</v>
      </c>
      <c r="P537" s="398"/>
      <c r="Q537" s="398"/>
      <c r="R537" s="398"/>
      <c r="S537" s="398"/>
      <c r="T537" s="398"/>
      <c r="U537" s="399"/>
      <c r="V537" s="37" t="s">
        <v>66</v>
      </c>
      <c r="W537" s="384">
        <f>IFERROR(SUM(W532:W535),"0")</f>
        <v>562</v>
      </c>
      <c r="X537" s="384">
        <f>IFERROR(SUM(X532:X535),"0")</f>
        <v>562.79999999999995</v>
      </c>
      <c r="Y537" s="37"/>
      <c r="Z537" s="385"/>
      <c r="AA537" s="385"/>
    </row>
    <row r="538" spans="1:67" ht="14.25" customHeight="1" x14ac:dyDescent="0.25">
      <c r="A538" s="389" t="s">
        <v>72</v>
      </c>
      <c r="B538" s="387"/>
      <c r="C538" s="387"/>
      <c r="D538" s="387"/>
      <c r="E538" s="387"/>
      <c r="F538" s="387"/>
      <c r="G538" s="387"/>
      <c r="H538" s="387"/>
      <c r="I538" s="387"/>
      <c r="J538" s="387"/>
      <c r="K538" s="387"/>
      <c r="L538" s="387"/>
      <c r="M538" s="387"/>
      <c r="N538" s="387"/>
      <c r="O538" s="387"/>
      <c r="P538" s="387"/>
      <c r="Q538" s="387"/>
      <c r="R538" s="387"/>
      <c r="S538" s="387"/>
      <c r="T538" s="387"/>
      <c r="U538" s="387"/>
      <c r="V538" s="387"/>
      <c r="W538" s="387"/>
      <c r="X538" s="387"/>
      <c r="Y538" s="387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401">
        <v>4640242180533</v>
      </c>
      <c r="E539" s="392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706" t="s">
        <v>758</v>
      </c>
      <c r="P539" s="391"/>
      <c r="Q539" s="391"/>
      <c r="R539" s="391"/>
      <c r="S539" s="392"/>
      <c r="T539" s="34"/>
      <c r="U539" s="34"/>
      <c r="V539" s="35" t="s">
        <v>66</v>
      </c>
      <c r="W539" s="382">
        <v>120</v>
      </c>
      <c r="X539" s="383">
        <f>IFERROR(IF(W539="",0,CEILING((W539/$H539),1)*$H539),"")</f>
        <v>124.8</v>
      </c>
      <c r="Y539" s="36">
        <f>IFERROR(IF(X539=0,"",ROUNDUP(X539/H539,0)*0.02175),"")</f>
        <v>0.34799999999999998</v>
      </c>
      <c r="Z539" s="56"/>
      <c r="AA539" s="57"/>
      <c r="AE539" s="64"/>
      <c r="BB539" s="366" t="s">
        <v>1</v>
      </c>
      <c r="BL539" s="64">
        <f>IFERROR(W539*I539/H539,"0")</f>
        <v>128.67692307692309</v>
      </c>
      <c r="BM539" s="64">
        <f>IFERROR(X539*I539/H539,"0")</f>
        <v>133.82400000000001</v>
      </c>
      <c r="BN539" s="64">
        <f>IFERROR(1/J539*(W539/H539),"0")</f>
        <v>0.27472527472527469</v>
      </c>
      <c r="BO539" s="64">
        <f>IFERROR(1/J539*(X539/H539),"0")</f>
        <v>0.2857142857142857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401">
        <v>4640242180106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610" t="s">
        <v>761</v>
      </c>
      <c r="P540" s="391"/>
      <c r="Q540" s="391"/>
      <c r="R540" s="391"/>
      <c r="S540" s="392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401">
        <v>4640242180540</v>
      </c>
      <c r="E541" s="392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581" t="s">
        <v>764</v>
      </c>
      <c r="P541" s="391"/>
      <c r="Q541" s="391"/>
      <c r="R541" s="391"/>
      <c r="S541" s="392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3"/>
      <c r="B542" s="387"/>
      <c r="C542" s="387"/>
      <c r="D542" s="387"/>
      <c r="E542" s="387"/>
      <c r="F542" s="387"/>
      <c r="G542" s="387"/>
      <c r="H542" s="387"/>
      <c r="I542" s="387"/>
      <c r="J542" s="387"/>
      <c r="K542" s="387"/>
      <c r="L542" s="387"/>
      <c r="M542" s="387"/>
      <c r="N542" s="404"/>
      <c r="O542" s="397" t="s">
        <v>70</v>
      </c>
      <c r="P542" s="398"/>
      <c r="Q542" s="398"/>
      <c r="R542" s="398"/>
      <c r="S542" s="398"/>
      <c r="T542" s="398"/>
      <c r="U542" s="399"/>
      <c r="V542" s="37" t="s">
        <v>71</v>
      </c>
      <c r="W542" s="384">
        <f>IFERROR(W539/H539,"0")+IFERROR(W540/H540,"0")+IFERROR(W541/H541,"0")</f>
        <v>15.384615384615385</v>
      </c>
      <c r="X542" s="384">
        <f>IFERROR(X539/H539,"0")+IFERROR(X540/H540,"0")+IFERROR(X541/H541,"0")</f>
        <v>16</v>
      </c>
      <c r="Y542" s="384">
        <f>IFERROR(IF(Y539="",0,Y539),"0")+IFERROR(IF(Y540="",0,Y540),"0")+IFERROR(IF(Y541="",0,Y541),"0")</f>
        <v>0.34799999999999998</v>
      </c>
      <c r="Z542" s="385"/>
      <c r="AA542" s="385"/>
    </row>
    <row r="543" spans="1:67" x14ac:dyDescent="0.2">
      <c r="A543" s="387"/>
      <c r="B543" s="387"/>
      <c r="C543" s="387"/>
      <c r="D543" s="387"/>
      <c r="E543" s="387"/>
      <c r="F543" s="387"/>
      <c r="G543" s="387"/>
      <c r="H543" s="387"/>
      <c r="I543" s="387"/>
      <c r="J543" s="387"/>
      <c r="K543" s="387"/>
      <c r="L543" s="387"/>
      <c r="M543" s="387"/>
      <c r="N543" s="404"/>
      <c r="O543" s="397" t="s">
        <v>70</v>
      </c>
      <c r="P543" s="398"/>
      <c r="Q543" s="398"/>
      <c r="R543" s="398"/>
      <c r="S543" s="398"/>
      <c r="T543" s="398"/>
      <c r="U543" s="399"/>
      <c r="V543" s="37" t="s">
        <v>66</v>
      </c>
      <c r="W543" s="384">
        <f>IFERROR(SUM(W539:W541),"0")</f>
        <v>120</v>
      </c>
      <c r="X543" s="384">
        <f>IFERROR(SUM(X539:X541),"0")</f>
        <v>124.8</v>
      </c>
      <c r="Y543" s="37"/>
      <c r="Z543" s="385"/>
      <c r="AA543" s="385"/>
    </row>
    <row r="544" spans="1:67" ht="14.25" customHeight="1" x14ac:dyDescent="0.25">
      <c r="A544" s="389" t="s">
        <v>215</v>
      </c>
      <c r="B544" s="387"/>
      <c r="C544" s="387"/>
      <c r="D544" s="387"/>
      <c r="E544" s="387"/>
      <c r="F544" s="387"/>
      <c r="G544" s="387"/>
      <c r="H544" s="387"/>
      <c r="I544" s="387"/>
      <c r="J544" s="387"/>
      <c r="K544" s="387"/>
      <c r="L544" s="387"/>
      <c r="M544" s="387"/>
      <c r="N544" s="387"/>
      <c r="O544" s="387"/>
      <c r="P544" s="387"/>
      <c r="Q544" s="387"/>
      <c r="R544" s="387"/>
      <c r="S544" s="387"/>
      <c r="T544" s="387"/>
      <c r="U544" s="387"/>
      <c r="V544" s="387"/>
      <c r="W544" s="387"/>
      <c r="X544" s="387"/>
      <c r="Y544" s="387"/>
      <c r="Z544" s="375"/>
      <c r="AA544" s="375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401">
        <v>4640242180120</v>
      </c>
      <c r="E545" s="392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767</v>
      </c>
      <c r="P545" s="391"/>
      <c r="Q545" s="391"/>
      <c r="R545" s="391"/>
      <c r="S545" s="392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401">
        <v>4640242180120</v>
      </c>
      <c r="E546" s="392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63" t="s">
        <v>769</v>
      </c>
      <c r="P546" s="391"/>
      <c r="Q546" s="391"/>
      <c r="R546" s="391"/>
      <c r="S546" s="392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401">
        <v>4640242180137</v>
      </c>
      <c r="E547" s="392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55" t="s">
        <v>772</v>
      </c>
      <c r="P547" s="391"/>
      <c r="Q547" s="391"/>
      <c r="R547" s="391"/>
      <c r="S547" s="392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401">
        <v>4640242180137</v>
      </c>
      <c r="E548" s="392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609" t="s">
        <v>774</v>
      </c>
      <c r="P548" s="391"/>
      <c r="Q548" s="391"/>
      <c r="R548" s="391"/>
      <c r="S548" s="392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03"/>
      <c r="B549" s="387"/>
      <c r="C549" s="387"/>
      <c r="D549" s="387"/>
      <c r="E549" s="387"/>
      <c r="F549" s="387"/>
      <c r="G549" s="387"/>
      <c r="H549" s="387"/>
      <c r="I549" s="387"/>
      <c r="J549" s="387"/>
      <c r="K549" s="387"/>
      <c r="L549" s="387"/>
      <c r="M549" s="387"/>
      <c r="N549" s="404"/>
      <c r="O549" s="397" t="s">
        <v>70</v>
      </c>
      <c r="P549" s="398"/>
      <c r="Q549" s="398"/>
      <c r="R549" s="398"/>
      <c r="S549" s="398"/>
      <c r="T549" s="398"/>
      <c r="U549" s="399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387"/>
      <c r="B550" s="387"/>
      <c r="C550" s="387"/>
      <c r="D550" s="387"/>
      <c r="E550" s="387"/>
      <c r="F550" s="387"/>
      <c r="G550" s="387"/>
      <c r="H550" s="387"/>
      <c r="I550" s="387"/>
      <c r="J550" s="387"/>
      <c r="K550" s="387"/>
      <c r="L550" s="387"/>
      <c r="M550" s="387"/>
      <c r="N550" s="404"/>
      <c r="O550" s="397" t="s">
        <v>70</v>
      </c>
      <c r="P550" s="398"/>
      <c r="Q550" s="398"/>
      <c r="R550" s="398"/>
      <c r="S550" s="398"/>
      <c r="T550" s="398"/>
      <c r="U550" s="399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701"/>
      <c r="B551" s="387"/>
      <c r="C551" s="387"/>
      <c r="D551" s="387"/>
      <c r="E551" s="387"/>
      <c r="F551" s="387"/>
      <c r="G551" s="387"/>
      <c r="H551" s="387"/>
      <c r="I551" s="387"/>
      <c r="J551" s="387"/>
      <c r="K551" s="387"/>
      <c r="L551" s="387"/>
      <c r="M551" s="387"/>
      <c r="N551" s="561"/>
      <c r="O551" s="409" t="s">
        <v>775</v>
      </c>
      <c r="P551" s="410"/>
      <c r="Q551" s="410"/>
      <c r="R551" s="410"/>
      <c r="S551" s="410"/>
      <c r="T551" s="410"/>
      <c r="U551" s="411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17490.25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17676.329999999998</v>
      </c>
      <c r="Y551" s="37"/>
      <c r="Z551" s="385"/>
      <c r="AA551" s="385"/>
    </row>
    <row r="552" spans="1:67" x14ac:dyDescent="0.2">
      <c r="A552" s="387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561"/>
      <c r="O552" s="409" t="s">
        <v>776</v>
      </c>
      <c r="P552" s="410"/>
      <c r="Q552" s="410"/>
      <c r="R552" s="410"/>
      <c r="S552" s="410"/>
      <c r="T552" s="410"/>
      <c r="U552" s="411"/>
      <c r="V552" s="37" t="s">
        <v>66</v>
      </c>
      <c r="W552" s="384">
        <f>IFERROR(SUM(BL22:BL548),"0")</f>
        <v>18474.196987893585</v>
      </c>
      <c r="X552" s="384">
        <f>IFERROR(SUM(BM22:BM548),"0")</f>
        <v>18670.686000000009</v>
      </c>
      <c r="Y552" s="37"/>
      <c r="Z552" s="385"/>
      <c r="AA552" s="385"/>
    </row>
    <row r="553" spans="1:67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561"/>
      <c r="O553" s="409" t="s">
        <v>777</v>
      </c>
      <c r="P553" s="410"/>
      <c r="Q553" s="410"/>
      <c r="R553" s="410"/>
      <c r="S553" s="410"/>
      <c r="T553" s="410"/>
      <c r="U553" s="411"/>
      <c r="V553" s="37" t="s">
        <v>778</v>
      </c>
      <c r="W553" s="38">
        <f>ROUNDUP(SUM(BN22:BN548),0)</f>
        <v>33</v>
      </c>
      <c r="X553" s="38">
        <f>ROUNDUP(SUM(BO22:BO548),0)</f>
        <v>34</v>
      </c>
      <c r="Y553" s="37"/>
      <c r="Z553" s="385"/>
      <c r="AA553" s="385"/>
    </row>
    <row r="554" spans="1:67" x14ac:dyDescent="0.2">
      <c r="A554" s="387"/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561"/>
      <c r="O554" s="409" t="s">
        <v>779</v>
      </c>
      <c r="P554" s="410"/>
      <c r="Q554" s="410"/>
      <c r="R554" s="410"/>
      <c r="S554" s="410"/>
      <c r="T554" s="410"/>
      <c r="U554" s="411"/>
      <c r="V554" s="37" t="s">
        <v>66</v>
      </c>
      <c r="W554" s="384">
        <f>GrossWeightTotal+PalletQtyTotal*25</f>
        <v>19299.196987893585</v>
      </c>
      <c r="X554" s="384">
        <f>GrossWeightTotalR+PalletQtyTotalR*25</f>
        <v>19520.686000000009</v>
      </c>
      <c r="Y554" s="37"/>
      <c r="Z554" s="385"/>
      <c r="AA554" s="385"/>
    </row>
    <row r="555" spans="1:67" x14ac:dyDescent="0.2">
      <c r="A555" s="387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87"/>
      <c r="M555" s="387"/>
      <c r="N555" s="561"/>
      <c r="O555" s="409" t="s">
        <v>780</v>
      </c>
      <c r="P555" s="410"/>
      <c r="Q555" s="410"/>
      <c r="R555" s="410"/>
      <c r="S555" s="410"/>
      <c r="T555" s="410"/>
      <c r="U555" s="411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2344.4326170742834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2373</v>
      </c>
      <c r="Y555" s="37"/>
      <c r="Z555" s="385"/>
      <c r="AA555" s="385"/>
    </row>
    <row r="556" spans="1:67" ht="14.25" customHeight="1" x14ac:dyDescent="0.2">
      <c r="A556" s="387"/>
      <c r="B556" s="387"/>
      <c r="C556" s="387"/>
      <c r="D556" s="387"/>
      <c r="E556" s="387"/>
      <c r="F556" s="387"/>
      <c r="G556" s="387"/>
      <c r="H556" s="387"/>
      <c r="I556" s="387"/>
      <c r="J556" s="387"/>
      <c r="K556" s="387"/>
      <c r="L556" s="387"/>
      <c r="M556" s="387"/>
      <c r="N556" s="561"/>
      <c r="O556" s="409" t="s">
        <v>781</v>
      </c>
      <c r="P556" s="410"/>
      <c r="Q556" s="410"/>
      <c r="R556" s="410"/>
      <c r="S556" s="410"/>
      <c r="T556" s="410"/>
      <c r="U556" s="411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39.248080000000002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394" t="s">
        <v>103</v>
      </c>
      <c r="D558" s="712"/>
      <c r="E558" s="712"/>
      <c r="F558" s="425"/>
      <c r="G558" s="394" t="s">
        <v>235</v>
      </c>
      <c r="H558" s="712"/>
      <c r="I558" s="712"/>
      <c r="J558" s="712"/>
      <c r="K558" s="712"/>
      <c r="L558" s="712"/>
      <c r="M558" s="712"/>
      <c r="N558" s="712"/>
      <c r="O558" s="712"/>
      <c r="P558" s="425"/>
      <c r="Q558" s="394" t="s">
        <v>488</v>
      </c>
      <c r="R558" s="425"/>
      <c r="S558" s="394" t="s">
        <v>545</v>
      </c>
      <c r="T558" s="712"/>
      <c r="U558" s="712"/>
      <c r="V558" s="425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629" t="s">
        <v>784</v>
      </c>
      <c r="B559" s="394" t="s">
        <v>60</v>
      </c>
      <c r="C559" s="394" t="s">
        <v>104</v>
      </c>
      <c r="D559" s="394" t="s">
        <v>112</v>
      </c>
      <c r="E559" s="394" t="s">
        <v>103</v>
      </c>
      <c r="F559" s="394" t="s">
        <v>225</v>
      </c>
      <c r="G559" s="394" t="s">
        <v>236</v>
      </c>
      <c r="H559" s="394" t="s">
        <v>251</v>
      </c>
      <c r="I559" s="394" t="s">
        <v>268</v>
      </c>
      <c r="J559" s="394" t="s">
        <v>344</v>
      </c>
      <c r="K559" s="394" t="s">
        <v>367</v>
      </c>
      <c r="L559" s="394" t="s">
        <v>385</v>
      </c>
      <c r="M559" s="374"/>
      <c r="N559" s="394" t="s">
        <v>402</v>
      </c>
      <c r="O559" s="394" t="s">
        <v>470</v>
      </c>
      <c r="P559" s="394" t="s">
        <v>477</v>
      </c>
      <c r="Q559" s="394" t="s">
        <v>489</v>
      </c>
      <c r="R559" s="394" t="s">
        <v>523</v>
      </c>
      <c r="S559" s="394" t="s">
        <v>546</v>
      </c>
      <c r="T559" s="394" t="s">
        <v>610</v>
      </c>
      <c r="U559" s="394" t="s">
        <v>638</v>
      </c>
      <c r="V559" s="394" t="s">
        <v>645</v>
      </c>
      <c r="W559" s="394" t="s">
        <v>654</v>
      </c>
      <c r="X559" s="394" t="s">
        <v>701</v>
      </c>
      <c r="AA559" s="52"/>
      <c r="AD559" s="374"/>
    </row>
    <row r="560" spans="1:67" ht="13.5" customHeight="1" thickBot="1" x14ac:dyDescent="0.25">
      <c r="A560" s="630"/>
      <c r="B560" s="395"/>
      <c r="C560" s="395"/>
      <c r="D560" s="395"/>
      <c r="E560" s="395"/>
      <c r="F560" s="395"/>
      <c r="G560" s="395"/>
      <c r="H560" s="395"/>
      <c r="I560" s="395"/>
      <c r="J560" s="395"/>
      <c r="K560" s="395"/>
      <c r="L560" s="395"/>
      <c r="M560" s="374"/>
      <c r="N560" s="395"/>
      <c r="O560" s="395"/>
      <c r="P560" s="395"/>
      <c r="Q560" s="395"/>
      <c r="R560" s="395"/>
      <c r="S560" s="395"/>
      <c r="T560" s="395"/>
      <c r="U560" s="395"/>
      <c r="V560" s="395"/>
      <c r="W560" s="395"/>
      <c r="X560" s="395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486.00000000000006</v>
      </c>
      <c r="D561" s="46">
        <f>IFERROR(X59*1,"0")+IFERROR(X60*1,"0")+IFERROR(X61*1,"0")+IFERROR(X62*1,"0")</f>
        <v>945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911.75000000000011</v>
      </c>
      <c r="F561" s="46">
        <f>IFERROR(X134*1,"0")+IFERROR(X135*1,"0")+IFERROR(X136*1,"0")+IFERROR(X137*1,"0")+IFERROR(X138*1,"0")</f>
        <v>99.300000000000011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21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192.6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21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420.79999999999995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8701.5999999999985</v>
      </c>
      <c r="O561" s="46">
        <f>IFERROR(X300*1,"0")+IFERROR(X301*1,"0")+IFERROR(X305*1,"0")</f>
        <v>100</v>
      </c>
      <c r="P561" s="46">
        <f>IFERROR(X310*1,"0")+IFERROR(X314*1,"0")+IFERROR(X315*1,"0")+IFERROR(X316*1,"0")+IFERROR(X320*1,"0")</f>
        <v>391.8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3969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98.7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10.5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427.68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879.59999999999991</v>
      </c>
      <c r="AA561" s="52"/>
      <c r="AD561" s="374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2024-07-22T10:33:24Z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