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7439B75-969E-4598-B4A2-3DA12109D5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1" i="1" l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O496" i="1"/>
  <c r="BN496" i="1"/>
  <c r="BM496" i="1"/>
  <c r="BL496" i="1"/>
  <c r="Y496" i="1"/>
  <c r="X496" i="1"/>
  <c r="O496" i="1"/>
  <c r="BN495" i="1"/>
  <c r="BM495" i="1"/>
  <c r="BL495" i="1"/>
  <c r="Y495" i="1"/>
  <c r="X495" i="1"/>
  <c r="BO495" i="1" s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9" i="1"/>
  <c r="X488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BO462" i="1"/>
  <c r="BN462" i="1"/>
  <c r="BM462" i="1"/>
  <c r="BL462" i="1"/>
  <c r="Y462" i="1"/>
  <c r="X462" i="1"/>
  <c r="W459" i="1"/>
  <c r="W458" i="1"/>
  <c r="BN457" i="1"/>
  <c r="BL457" i="1"/>
  <c r="X457" i="1"/>
  <c r="O457" i="1"/>
  <c r="BO456" i="1"/>
  <c r="BN456" i="1"/>
  <c r="BM456" i="1"/>
  <c r="BL456" i="1"/>
  <c r="Y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BO431" i="1"/>
  <c r="BN431" i="1"/>
  <c r="BM431" i="1"/>
  <c r="BL431" i="1"/>
  <c r="Y431" i="1"/>
  <c r="X431" i="1"/>
  <c r="O431" i="1"/>
  <c r="W429" i="1"/>
  <c r="X428" i="1"/>
  <c r="W428" i="1"/>
  <c r="BO427" i="1"/>
  <c r="BN427" i="1"/>
  <c r="BM427" i="1"/>
  <c r="BL427" i="1"/>
  <c r="Y427" i="1"/>
  <c r="Y428" i="1" s="1"/>
  <c r="X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O415" i="1"/>
  <c r="BN415" i="1"/>
  <c r="BM415" i="1"/>
  <c r="BL415" i="1"/>
  <c r="Y415" i="1"/>
  <c r="X415" i="1"/>
  <c r="X417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X413" i="1" s="1"/>
  <c r="O389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W367" i="1"/>
  <c r="X366" i="1"/>
  <c r="W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X367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O352" i="1"/>
  <c r="W350" i="1"/>
  <c r="X349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X350" i="1" s="1"/>
  <c r="O346" i="1"/>
  <c r="W344" i="1"/>
  <c r="W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Q561" i="1" s="1"/>
  <c r="O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Y306" i="1" s="1"/>
  <c r="X305" i="1"/>
  <c r="X307" i="1" s="1"/>
  <c r="O305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Y293" i="1"/>
  <c r="X293" i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X284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X285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W263" i="1"/>
  <c r="W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X249" i="1"/>
  <c r="W249" i="1"/>
  <c r="BO248" i="1"/>
  <c r="BN248" i="1"/>
  <c r="BM248" i="1"/>
  <c r="BL248" i="1"/>
  <c r="Y248" i="1"/>
  <c r="X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9" i="1" s="1"/>
  <c r="X244" i="1"/>
  <c r="X250" i="1" s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BO232" i="1"/>
  <c r="BN232" i="1"/>
  <c r="BM232" i="1"/>
  <c r="BL232" i="1"/>
  <c r="Y232" i="1"/>
  <c r="X232" i="1"/>
  <c r="O232" i="1"/>
  <c r="W229" i="1"/>
  <c r="X228" i="1"/>
  <c r="W228" i="1"/>
  <c r="BO227" i="1"/>
  <c r="BN227" i="1"/>
  <c r="BM227" i="1"/>
  <c r="BL227" i="1"/>
  <c r="Y227" i="1"/>
  <c r="X227" i="1"/>
  <c r="O227" i="1"/>
  <c r="BN226" i="1"/>
  <c r="BL226" i="1"/>
  <c r="X226" i="1"/>
  <c r="O226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W184" i="1"/>
  <c r="W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O170" i="1"/>
  <c r="BN170" i="1"/>
  <c r="BM170" i="1"/>
  <c r="BL170" i="1"/>
  <c r="Y170" i="1"/>
  <c r="X170" i="1"/>
  <c r="O170" i="1"/>
  <c r="W168" i="1"/>
  <c r="X167" i="1"/>
  <c r="W167" i="1"/>
  <c r="BO166" i="1"/>
  <c r="BN166" i="1"/>
  <c r="BM166" i="1"/>
  <c r="BL166" i="1"/>
  <c r="Y166" i="1"/>
  <c r="X166" i="1"/>
  <c r="O166" i="1"/>
  <c r="BN165" i="1"/>
  <c r="BL165" i="1"/>
  <c r="X165" i="1"/>
  <c r="O165" i="1"/>
  <c r="W162" i="1"/>
  <c r="W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9" i="1" s="1"/>
  <c r="X144" i="1"/>
  <c r="G561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W95" i="1"/>
  <c r="X94" i="1"/>
  <c r="W94" i="1"/>
  <c r="BO93" i="1"/>
  <c r="BN93" i="1"/>
  <c r="BM93" i="1"/>
  <c r="BL93" i="1"/>
  <c r="Y93" i="1"/>
  <c r="X93" i="1"/>
  <c r="O93" i="1"/>
  <c r="BN92" i="1"/>
  <c r="BL92" i="1"/>
  <c r="X92" i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O59" i="1"/>
  <c r="BN59" i="1"/>
  <c r="BM59" i="1"/>
  <c r="BL59" i="1"/>
  <c r="Y59" i="1"/>
  <c r="X59" i="1"/>
  <c r="O59" i="1"/>
  <c r="W56" i="1"/>
  <c r="X55" i="1"/>
  <c r="W55" i="1"/>
  <c r="BO54" i="1"/>
  <c r="BN54" i="1"/>
  <c r="BM54" i="1"/>
  <c r="BL54" i="1"/>
  <c r="Y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O34" i="1"/>
  <c r="BN34" i="1"/>
  <c r="BM34" i="1"/>
  <c r="BL34" i="1"/>
  <c r="Y34" i="1"/>
  <c r="X34" i="1"/>
  <c r="O34" i="1"/>
  <c r="BN33" i="1"/>
  <c r="BL33" i="1"/>
  <c r="X33" i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BN23" i="1"/>
  <c r="BL23" i="1"/>
  <c r="X23" i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Y24" i="1" l="1"/>
  <c r="Y172" i="1"/>
  <c r="BO23" i="1"/>
  <c r="BM23" i="1"/>
  <c r="X552" i="1" s="1"/>
  <c r="Y23" i="1"/>
  <c r="X25" i="1"/>
  <c r="X36" i="1"/>
  <c r="BO27" i="1"/>
  <c r="X553" i="1" s="1"/>
  <c r="BM27" i="1"/>
  <c r="Y27" i="1"/>
  <c r="BO33" i="1"/>
  <c r="BM33" i="1"/>
  <c r="Y33" i="1"/>
  <c r="Y63" i="1"/>
  <c r="BO60" i="1"/>
  <c r="BM60" i="1"/>
  <c r="Y60" i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BO98" i="1"/>
  <c r="BM98" i="1"/>
  <c r="Y98" i="1"/>
  <c r="Y104" i="1" s="1"/>
  <c r="BO102" i="1"/>
  <c r="BM102" i="1"/>
  <c r="Y102" i="1"/>
  <c r="BO110" i="1"/>
  <c r="BM110" i="1"/>
  <c r="Y110" i="1"/>
  <c r="BO114" i="1"/>
  <c r="BM114" i="1"/>
  <c r="Y114" i="1"/>
  <c r="X122" i="1"/>
  <c r="BO126" i="1"/>
  <c r="BM126" i="1"/>
  <c r="Y126" i="1"/>
  <c r="Y130" i="1" s="1"/>
  <c r="X130" i="1"/>
  <c r="BO135" i="1"/>
  <c r="BM135" i="1"/>
  <c r="Y135" i="1"/>
  <c r="X139" i="1"/>
  <c r="BO154" i="1"/>
  <c r="BM154" i="1"/>
  <c r="Y154" i="1"/>
  <c r="Y161" i="1" s="1"/>
  <c r="BO158" i="1"/>
  <c r="BM158" i="1"/>
  <c r="Y158" i="1"/>
  <c r="BO171" i="1"/>
  <c r="BM171" i="1"/>
  <c r="Y171" i="1"/>
  <c r="X173" i="1"/>
  <c r="X184" i="1"/>
  <c r="BO175" i="1"/>
  <c r="BM175" i="1"/>
  <c r="Y175" i="1"/>
  <c r="BO179" i="1"/>
  <c r="BM179" i="1"/>
  <c r="Y179" i="1"/>
  <c r="X183" i="1"/>
  <c r="BO187" i="1"/>
  <c r="BM187" i="1"/>
  <c r="Y187" i="1"/>
  <c r="Y202" i="1" s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Y210" i="1" s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Y240" i="1" s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BO271" i="1"/>
  <c r="BM271" i="1"/>
  <c r="Y271" i="1"/>
  <c r="BO275" i="1"/>
  <c r="BM275" i="1"/>
  <c r="Y275" i="1"/>
  <c r="X291" i="1"/>
  <c r="BO287" i="1"/>
  <c r="BM287" i="1"/>
  <c r="Y287" i="1"/>
  <c r="X290" i="1"/>
  <c r="Y317" i="1"/>
  <c r="BO315" i="1"/>
  <c r="BM315" i="1"/>
  <c r="Y315" i="1"/>
  <c r="X317" i="1"/>
  <c r="W555" i="1"/>
  <c r="BO29" i="1"/>
  <c r="BM29" i="1"/>
  <c r="Y29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61" i="1"/>
  <c r="X56" i="1"/>
  <c r="BO53" i="1"/>
  <c r="BM53" i="1"/>
  <c r="Y53" i="1"/>
  <c r="Y55" i="1" s="1"/>
  <c r="D561" i="1"/>
  <c r="X63" i="1"/>
  <c r="BO68" i="1"/>
  <c r="BM68" i="1"/>
  <c r="Y68" i="1"/>
  <c r="BO72" i="1"/>
  <c r="BM72" i="1"/>
  <c r="Y72" i="1"/>
  <c r="Y88" i="1" s="1"/>
  <c r="BO76" i="1"/>
  <c r="BM76" i="1"/>
  <c r="Y76" i="1"/>
  <c r="BO80" i="1"/>
  <c r="BM80" i="1"/>
  <c r="Y80" i="1"/>
  <c r="BO84" i="1"/>
  <c r="BM84" i="1"/>
  <c r="Y84" i="1"/>
  <c r="X88" i="1"/>
  <c r="BO92" i="1"/>
  <c r="BM92" i="1"/>
  <c r="Y92" i="1"/>
  <c r="Y94" i="1" s="1"/>
  <c r="X105" i="1"/>
  <c r="BO100" i="1"/>
  <c r="BM100" i="1"/>
  <c r="Y100" i="1"/>
  <c r="X104" i="1"/>
  <c r="BO108" i="1"/>
  <c r="BM108" i="1"/>
  <c r="Y108" i="1"/>
  <c r="BO112" i="1"/>
  <c r="BM112" i="1"/>
  <c r="Y112" i="1"/>
  <c r="Y122" i="1" s="1"/>
  <c r="BO118" i="1"/>
  <c r="BM118" i="1"/>
  <c r="Y118" i="1"/>
  <c r="X131" i="1"/>
  <c r="BO128" i="1"/>
  <c r="BM128" i="1"/>
  <c r="Y128" i="1"/>
  <c r="BO137" i="1"/>
  <c r="BM137" i="1"/>
  <c r="Y137" i="1"/>
  <c r="Y139" i="1" s="1"/>
  <c r="BO156" i="1"/>
  <c r="BM156" i="1"/>
  <c r="Y156" i="1"/>
  <c r="BO160" i="1"/>
  <c r="BM160" i="1"/>
  <c r="Y160" i="1"/>
  <c r="X162" i="1"/>
  <c r="I561" i="1"/>
  <c r="X168" i="1"/>
  <c r="BO165" i="1"/>
  <c r="BM165" i="1"/>
  <c r="Y165" i="1"/>
  <c r="Y167" i="1" s="1"/>
  <c r="X172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Y228" i="1" s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Y268" i="1" s="1"/>
  <c r="BO273" i="1"/>
  <c r="BM273" i="1"/>
  <c r="Y273" i="1"/>
  <c r="BO277" i="1"/>
  <c r="BM277" i="1"/>
  <c r="Y277" i="1"/>
  <c r="X279" i="1"/>
  <c r="BO282" i="1"/>
  <c r="BM282" i="1"/>
  <c r="Y282" i="1"/>
  <c r="Y284" i="1" s="1"/>
  <c r="BO288" i="1"/>
  <c r="BM288" i="1"/>
  <c r="Y288" i="1"/>
  <c r="BO329" i="1"/>
  <c r="BM329" i="1"/>
  <c r="Y329" i="1"/>
  <c r="X339" i="1"/>
  <c r="BO333" i="1"/>
  <c r="BM333" i="1"/>
  <c r="Y333" i="1"/>
  <c r="BO337" i="1"/>
  <c r="BM337" i="1"/>
  <c r="Y337" i="1"/>
  <c r="X344" i="1"/>
  <c r="BO341" i="1"/>
  <c r="BM341" i="1"/>
  <c r="Y341" i="1"/>
  <c r="Y343" i="1" s="1"/>
  <c r="BO353" i="1"/>
  <c r="BM353" i="1"/>
  <c r="Y353" i="1"/>
  <c r="Y354" i="1" s="1"/>
  <c r="X355" i="1"/>
  <c r="R561" i="1"/>
  <c r="X361" i="1"/>
  <c r="BO358" i="1"/>
  <c r="BM358" i="1"/>
  <c r="Y358" i="1"/>
  <c r="Y360" i="1" s="1"/>
  <c r="X360" i="1"/>
  <c r="BO392" i="1"/>
  <c r="BM392" i="1"/>
  <c r="Y392" i="1"/>
  <c r="BO394" i="1"/>
  <c r="BM394" i="1"/>
  <c r="Y394" i="1"/>
  <c r="BO401" i="1"/>
  <c r="BM401" i="1"/>
  <c r="Y401" i="1"/>
  <c r="BO406" i="1"/>
  <c r="BM406" i="1"/>
  <c r="Y406" i="1"/>
  <c r="BO410" i="1"/>
  <c r="BM410" i="1"/>
  <c r="Y410" i="1"/>
  <c r="H9" i="1"/>
  <c r="B561" i="1"/>
  <c r="W552" i="1"/>
  <c r="W554" i="1" s="1"/>
  <c r="W553" i="1"/>
  <c r="X24" i="1"/>
  <c r="W551" i="1"/>
  <c r="X64" i="1"/>
  <c r="E561" i="1"/>
  <c r="X89" i="1"/>
  <c r="F561" i="1"/>
  <c r="X140" i="1"/>
  <c r="X150" i="1"/>
  <c r="H561" i="1"/>
  <c r="X161" i="1"/>
  <c r="K561" i="1"/>
  <c r="X240" i="1"/>
  <c r="X296" i="1"/>
  <c r="BO293" i="1"/>
  <c r="BM293" i="1"/>
  <c r="BO295" i="1"/>
  <c r="BM295" i="1"/>
  <c r="Y295" i="1"/>
  <c r="Y296" i="1" s="1"/>
  <c r="X297" i="1"/>
  <c r="O561" i="1"/>
  <c r="X303" i="1"/>
  <c r="BO300" i="1"/>
  <c r="BM300" i="1"/>
  <c r="Y300" i="1"/>
  <c r="Y302" i="1" s="1"/>
  <c r="X318" i="1"/>
  <c r="BO327" i="1"/>
  <c r="BM327" i="1"/>
  <c r="Y327" i="1"/>
  <c r="BO331" i="1"/>
  <c r="BM331" i="1"/>
  <c r="Y331" i="1"/>
  <c r="BO335" i="1"/>
  <c r="BM335" i="1"/>
  <c r="Y335" i="1"/>
  <c r="X343" i="1"/>
  <c r="BO370" i="1"/>
  <c r="BM370" i="1"/>
  <c r="Y370" i="1"/>
  <c r="Y374" i="1" s="1"/>
  <c r="X374" i="1"/>
  <c r="BO378" i="1"/>
  <c r="BM378" i="1"/>
  <c r="Y378" i="1"/>
  <c r="Y379" i="1" s="1"/>
  <c r="X380" i="1"/>
  <c r="S561" i="1"/>
  <c r="X387" i="1"/>
  <c r="BO384" i="1"/>
  <c r="BM384" i="1"/>
  <c r="Y384" i="1"/>
  <c r="Y386" i="1" s="1"/>
  <c r="X386" i="1"/>
  <c r="BO422" i="1"/>
  <c r="BM422" i="1"/>
  <c r="Y422" i="1"/>
  <c r="X424" i="1"/>
  <c r="BO434" i="1"/>
  <c r="BM434" i="1"/>
  <c r="Y434" i="1"/>
  <c r="X440" i="1"/>
  <c r="BO437" i="1"/>
  <c r="BM437" i="1"/>
  <c r="Y437" i="1"/>
  <c r="BO457" i="1"/>
  <c r="BM457" i="1"/>
  <c r="Y457" i="1"/>
  <c r="X459" i="1"/>
  <c r="BO463" i="1"/>
  <c r="BM463" i="1"/>
  <c r="Y463" i="1"/>
  <c r="Y464" i="1" s="1"/>
  <c r="X465" i="1"/>
  <c r="BO474" i="1"/>
  <c r="BM474" i="1"/>
  <c r="Y474" i="1"/>
  <c r="X484" i="1"/>
  <c r="BO477" i="1"/>
  <c r="BM477" i="1"/>
  <c r="Y477" i="1"/>
  <c r="BO480" i="1"/>
  <c r="BM480" i="1"/>
  <c r="Y480" i="1"/>
  <c r="BO492" i="1"/>
  <c r="BM492" i="1"/>
  <c r="Y492" i="1"/>
  <c r="Y497" i="1" s="1"/>
  <c r="X497" i="1"/>
  <c r="Y503" i="1"/>
  <c r="BO501" i="1"/>
  <c r="BM501" i="1"/>
  <c r="Y501" i="1"/>
  <c r="X503" i="1"/>
  <c r="U561" i="1"/>
  <c r="P561" i="1"/>
  <c r="X312" i="1"/>
  <c r="X338" i="1"/>
  <c r="BO347" i="1"/>
  <c r="BM347" i="1"/>
  <c r="Y347" i="1"/>
  <c r="Y349" i="1" s="1"/>
  <c r="X354" i="1"/>
  <c r="Y366" i="1"/>
  <c r="BO364" i="1"/>
  <c r="BM364" i="1"/>
  <c r="Y364" i="1"/>
  <c r="X375" i="1"/>
  <c r="BO372" i="1"/>
  <c r="BM372" i="1"/>
  <c r="Y372" i="1"/>
  <c r="X379" i="1"/>
  <c r="BO391" i="1"/>
  <c r="BM391" i="1"/>
  <c r="Y391" i="1"/>
  <c r="Y412" i="1" s="1"/>
  <c r="BO393" i="1"/>
  <c r="BM393" i="1"/>
  <c r="Y393" i="1"/>
  <c r="BO397" i="1"/>
  <c r="BM397" i="1"/>
  <c r="Y397" i="1"/>
  <c r="BO405" i="1"/>
  <c r="BM405" i="1"/>
  <c r="Y405" i="1"/>
  <c r="BO409" i="1"/>
  <c r="BM409" i="1"/>
  <c r="Y409" i="1"/>
  <c r="X412" i="1"/>
  <c r="BO416" i="1"/>
  <c r="BM416" i="1"/>
  <c r="Y416" i="1"/>
  <c r="Y417" i="1" s="1"/>
  <c r="X418" i="1"/>
  <c r="X423" i="1"/>
  <c r="BO420" i="1"/>
  <c r="BM420" i="1"/>
  <c r="Y420" i="1"/>
  <c r="X439" i="1"/>
  <c r="BO435" i="1"/>
  <c r="BM435" i="1"/>
  <c r="Y435" i="1"/>
  <c r="BO438" i="1"/>
  <c r="BM438" i="1"/>
  <c r="Y438" i="1"/>
  <c r="Y439" i="1" s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X451" i="1"/>
  <c r="BO450" i="1"/>
  <c r="BM450" i="1"/>
  <c r="Y450" i="1"/>
  <c r="Y451" i="1" s="1"/>
  <c r="X452" i="1"/>
  <c r="X458" i="1"/>
  <c r="BO455" i="1"/>
  <c r="BM455" i="1"/>
  <c r="Y455" i="1"/>
  <c r="W561" i="1"/>
  <c r="BO475" i="1"/>
  <c r="BM475" i="1"/>
  <c r="Y475" i="1"/>
  <c r="BO479" i="1"/>
  <c r="BM479" i="1"/>
  <c r="Y479" i="1"/>
  <c r="Y483" i="1" s="1"/>
  <c r="BO482" i="1"/>
  <c r="BM482" i="1"/>
  <c r="Y482" i="1"/>
  <c r="X489" i="1"/>
  <c r="BO486" i="1"/>
  <c r="BM486" i="1"/>
  <c r="Y486" i="1"/>
  <c r="Y488" i="1" s="1"/>
  <c r="BO494" i="1"/>
  <c r="BM494" i="1"/>
  <c r="Y494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37" i="1"/>
  <c r="X549" i="1"/>
  <c r="BO545" i="1"/>
  <c r="BM545" i="1"/>
  <c r="Y545" i="1"/>
  <c r="X550" i="1"/>
  <c r="BO547" i="1"/>
  <c r="BM547" i="1"/>
  <c r="Y547" i="1"/>
  <c r="T561" i="1"/>
  <c r="X429" i="1"/>
  <c r="V561" i="1"/>
  <c r="X464" i="1"/>
  <c r="X483" i="1"/>
  <c r="X498" i="1"/>
  <c r="X504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Y536" i="1" s="1"/>
  <c r="BO534" i="1"/>
  <c r="BM534" i="1"/>
  <c r="Y534" i="1"/>
  <c r="BO546" i="1"/>
  <c r="BM546" i="1"/>
  <c r="Y546" i="1"/>
  <c r="BO548" i="1"/>
  <c r="BM548" i="1"/>
  <c r="Y548" i="1"/>
  <c r="X554" i="1" l="1"/>
  <c r="X555" i="1"/>
  <c r="Y278" i="1"/>
  <c r="Y183" i="1"/>
  <c r="Y36" i="1"/>
  <c r="X551" i="1"/>
  <c r="Y521" i="1"/>
  <c r="Y549" i="1"/>
  <c r="Y458" i="1"/>
  <c r="Y423" i="1"/>
  <c r="Y338" i="1"/>
  <c r="Y262" i="1"/>
  <c r="Y290" i="1"/>
  <c r="Y223" i="1"/>
  <c r="Y556" i="1" s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<sst xmlns="http://schemas.openxmlformats.org/spreadsheetml/2006/main" count="2440" uniqueCount="822">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</sst>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40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75" customFormat="1" ht="45" customHeight="1" x14ac:dyDescent="0.2">
      <c r="A1" s="41"/>
      <c r="B1" s="41"/>
      <c r="C1" s="41"/>
      <c r="D1" s="507" t="s">
        <v>0</v>
      </c>
      <c r="E1" s="508"/>
      <c r="F1" s="508"/>
      <c r="G1" s="12" t="s">
        <v>1</v>
      </c>
      <c r="H1" s="507" t="s">
        <v>2</v>
      </c>
      <c r="I1" s="508"/>
      <c r="J1" s="508"/>
      <c r="K1" s="508"/>
      <c r="L1" s="508"/>
      <c r="M1" s="508"/>
      <c r="N1" s="508"/>
      <c r="O1" s="508"/>
      <c r="P1" s="508"/>
      <c r="Q1" s="769" t="s">
        <v>3</v>
      </c>
      <c r="R1" s="508"/>
      <c r="S1" s="5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540" t="s">
        <v>8</v>
      </c>
      <c r="B5" s="526"/>
      <c r="C5" s="527"/>
      <c r="D5" s="426"/>
      <c r="E5" s="428"/>
      <c r="F5" s="732" t="s">
        <v>9</v>
      </c>
      <c r="G5" s="527"/>
      <c r="H5" s="426"/>
      <c r="I5" s="427"/>
      <c r="J5" s="427"/>
      <c r="K5" s="427"/>
      <c r="L5" s="428"/>
      <c r="M5" s="58"/>
      <c r="O5" s="24" t="s">
        <v>10</v>
      </c>
      <c r="P5" s="764">
        <v>45493</v>
      </c>
      <c r="Q5" s="557"/>
      <c r="S5" s="637" t="s">
        <v>11</v>
      </c>
      <c r="T5" s="441"/>
      <c r="U5" s="638" t="s">
        <v>12</v>
      </c>
      <c r="V5" s="557"/>
      <c r="AA5" s="51"/>
      <c r="AB5" s="51"/>
      <c r="AC5" s="51"/>
    </row>
    <row r="6" spans="1:30" s="375" customFormat="1" ht="24" customHeight="1" x14ac:dyDescent="0.2">
      <c r="A6" s="540" t="s">
        <v>13</v>
      </c>
      <c r="B6" s="526"/>
      <c r="C6" s="527"/>
      <c r="D6" s="700" t="s">
        <v>14</v>
      </c>
      <c r="E6" s="701"/>
      <c r="F6" s="701"/>
      <c r="G6" s="701"/>
      <c r="H6" s="701"/>
      <c r="I6" s="701"/>
      <c r="J6" s="701"/>
      <c r="K6" s="701"/>
      <c r="L6" s="55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Суббота</v>
      </c>
      <c r="Q6" s="387"/>
      <c r="S6" s="440" t="s">
        <v>16</v>
      </c>
      <c r="T6" s="441"/>
      <c r="U6" s="693" t="s">
        <v>17</v>
      </c>
      <c r="V6" s="460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90"/>
      <c r="M7" s="60"/>
      <c r="O7" s="24"/>
      <c r="P7" s="42"/>
      <c r="Q7" s="42"/>
      <c r="S7" s="389"/>
      <c r="T7" s="441"/>
      <c r="U7" s="694"/>
      <c r="V7" s="695"/>
      <c r="AA7" s="51"/>
      <c r="AB7" s="51"/>
      <c r="AC7" s="51"/>
    </row>
    <row r="8" spans="1:30" s="375" customFormat="1" ht="25.5" customHeight="1" x14ac:dyDescent="0.2">
      <c r="A8" s="771" t="s">
        <v>18</v>
      </c>
      <c r="B8" s="407"/>
      <c r="C8" s="40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9">
        <v>0.41666666666666669</v>
      </c>
      <c r="Q8" s="590"/>
      <c r="S8" s="389"/>
      <c r="T8" s="441"/>
      <c r="U8" s="694"/>
      <c r="V8" s="695"/>
      <c r="AA8" s="51"/>
      <c r="AB8" s="51"/>
      <c r="AC8" s="51"/>
    </row>
    <row r="9" spans="1:30" s="375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62"/>
      <c r="E9" s="402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73"/>
      <c r="O9" s="26" t="s">
        <v>20</v>
      </c>
      <c r="P9" s="550"/>
      <c r="Q9" s="551"/>
      <c r="S9" s="389"/>
      <c r="T9" s="441"/>
      <c r="U9" s="696"/>
      <c r="V9" s="697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62"/>
      <c r="E10" s="402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78" t="str">
        <f>IFERROR(VLOOKUP($D$10,Proxy,2,FALSE),"")</f>
        <v/>
      </c>
      <c r="I10" s="389"/>
      <c r="J10" s="389"/>
      <c r="K10" s="389"/>
      <c r="L10" s="389"/>
      <c r="M10" s="374"/>
      <c r="O10" s="26" t="s">
        <v>21</v>
      </c>
      <c r="P10" s="644"/>
      <c r="Q10" s="645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632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730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7"/>
      <c r="M12" s="62"/>
      <c r="O12" s="24" t="s">
        <v>29</v>
      </c>
      <c r="P12" s="589"/>
      <c r="Q12" s="590"/>
      <c r="R12" s="23"/>
      <c r="T12" s="24"/>
      <c r="U12" s="508"/>
      <c r="V12" s="389"/>
      <c r="AA12" s="51"/>
      <c r="AB12" s="51"/>
      <c r="AC12" s="51"/>
    </row>
    <row r="13" spans="1:30" s="375" customFormat="1" ht="23.25" customHeight="1" x14ac:dyDescent="0.2">
      <c r="A13" s="730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7"/>
      <c r="M13" s="62"/>
      <c r="N13" s="26"/>
      <c r="O13" s="26" t="s">
        <v>31</v>
      </c>
      <c r="P13" s="632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730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7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759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7"/>
      <c r="M15" s="63"/>
      <c r="O15" s="536" t="s">
        <v>34</v>
      </c>
      <c r="P15" s="508"/>
      <c r="Q15" s="508"/>
      <c r="R15" s="508"/>
      <c r="S15" s="5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7"/>
      <c r="P16" s="537"/>
      <c r="Q16" s="537"/>
      <c r="R16" s="537"/>
      <c r="S16" s="5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61" t="s">
        <v>37</v>
      </c>
      <c r="D17" s="435" t="s">
        <v>38</v>
      </c>
      <c r="E17" s="469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68"/>
      <c r="Q17" s="468"/>
      <c r="R17" s="468"/>
      <c r="S17" s="469"/>
      <c r="T17" s="758" t="s">
        <v>49</v>
      </c>
      <c r="U17" s="527"/>
      <c r="V17" s="435" t="s">
        <v>50</v>
      </c>
      <c r="W17" s="435" t="s">
        <v>51</v>
      </c>
      <c r="X17" s="784" t="s">
        <v>52</v>
      </c>
      <c r="Y17" s="435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6"/>
      <c r="BB17" s="755" t="s">
        <v>57</v>
      </c>
    </row>
    <row r="18" spans="1:67" ht="14.25" customHeight="1" x14ac:dyDescent="0.2">
      <c r="A18" s="436"/>
      <c r="B18" s="436"/>
      <c r="C18" s="436"/>
      <c r="D18" s="470"/>
      <c r="E18" s="472"/>
      <c r="F18" s="436"/>
      <c r="G18" s="436"/>
      <c r="H18" s="436"/>
      <c r="I18" s="436"/>
      <c r="J18" s="436"/>
      <c r="K18" s="436"/>
      <c r="L18" s="436"/>
      <c r="M18" s="436"/>
      <c r="N18" s="436"/>
      <c r="O18" s="470"/>
      <c r="P18" s="471"/>
      <c r="Q18" s="471"/>
      <c r="R18" s="471"/>
      <c r="S18" s="472"/>
      <c r="T18" s="376" t="s">
        <v>58</v>
      </c>
      <c r="U18" s="376" t="s">
        <v>59</v>
      </c>
      <c r="V18" s="436"/>
      <c r="W18" s="436"/>
      <c r="X18" s="785"/>
      <c r="Y18" s="436"/>
      <c r="Z18" s="660"/>
      <c r="AA18" s="660"/>
      <c r="AB18" s="483"/>
      <c r="AC18" s="484"/>
      <c r="AD18" s="485"/>
      <c r="AE18" s="497"/>
      <c r="BB18" s="389"/>
    </row>
    <row r="19" spans="1:67" ht="27.75" customHeight="1" x14ac:dyDescent="0.2">
      <c r="A19" s="396" t="s">
        <v>60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48"/>
      <c r="AA19" s="48"/>
    </row>
    <row r="20" spans="1:67" ht="16.5" customHeight="1" x14ac:dyDescent="0.25">
      <c r="A20" s="442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7"/>
      <c r="AA20" s="377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2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3"/>
      <c r="O24" s="406" t="s">
        <v>70</v>
      </c>
      <c r="P24" s="407"/>
      <c r="Q24" s="407"/>
      <c r="R24" s="407"/>
      <c r="S24" s="407"/>
      <c r="T24" s="407"/>
      <c r="U24" s="40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3"/>
      <c r="O25" s="406" t="s">
        <v>70</v>
      </c>
      <c r="P25" s="407"/>
      <c r="Q25" s="407"/>
      <c r="R25" s="407"/>
      <c r="S25" s="407"/>
      <c r="T25" s="407"/>
      <c r="U25" s="40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1" t="s">
        <v>85</v>
      </c>
      <c r="P32" s="391"/>
      <c r="Q32" s="391"/>
      <c r="R32" s="391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2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3"/>
      <c r="O36" s="406" t="s">
        <v>70</v>
      </c>
      <c r="P36" s="407"/>
      <c r="Q36" s="407"/>
      <c r="R36" s="407"/>
      <c r="S36" s="407"/>
      <c r="T36" s="407"/>
      <c r="U36" s="40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3"/>
      <c r="O37" s="406" t="s">
        <v>70</v>
      </c>
      <c r="P37" s="407"/>
      <c r="Q37" s="407"/>
      <c r="R37" s="407"/>
      <c r="S37" s="407"/>
      <c r="T37" s="407"/>
      <c r="U37" s="40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2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3"/>
      <c r="O40" s="406" t="s">
        <v>70</v>
      </c>
      <c r="P40" s="407"/>
      <c r="Q40" s="407"/>
      <c r="R40" s="407"/>
      <c r="S40" s="407"/>
      <c r="T40" s="407"/>
      <c r="U40" s="40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3"/>
      <c r="O41" s="406" t="s">
        <v>70</v>
      </c>
      <c r="P41" s="407"/>
      <c r="Q41" s="407"/>
      <c r="R41" s="407"/>
      <c r="S41" s="407"/>
      <c r="T41" s="407"/>
      <c r="U41" s="40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2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3"/>
      <c r="O44" s="406" t="s">
        <v>70</v>
      </c>
      <c r="P44" s="407"/>
      <c r="Q44" s="407"/>
      <c r="R44" s="407"/>
      <c r="S44" s="407"/>
      <c r="T44" s="407"/>
      <c r="U44" s="40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3"/>
      <c r="O45" s="406" t="s">
        <v>70</v>
      </c>
      <c r="P45" s="407"/>
      <c r="Q45" s="407"/>
      <c r="R45" s="407"/>
      <c r="S45" s="407"/>
      <c r="T45" s="407"/>
      <c r="U45" s="40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2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3"/>
      <c r="O48" s="406" t="s">
        <v>70</v>
      </c>
      <c r="P48" s="407"/>
      <c r="Q48" s="407"/>
      <c r="R48" s="407"/>
      <c r="S48" s="407"/>
      <c r="T48" s="407"/>
      <c r="U48" s="40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3"/>
      <c r="O49" s="406" t="s">
        <v>70</v>
      </c>
      <c r="P49" s="407"/>
      <c r="Q49" s="407"/>
      <c r="R49" s="407"/>
      <c r="S49" s="407"/>
      <c r="T49" s="407"/>
      <c r="U49" s="40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396" t="s">
        <v>103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48"/>
      <c r="AA50" s="48"/>
    </row>
    <row r="51" spans="1:67" ht="16.5" customHeight="1" x14ac:dyDescent="0.25">
      <c r="A51" s="442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7"/>
      <c r="AA51" s="377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7"/>
      <c r="T53" s="34"/>
      <c r="U53" s="34"/>
      <c r="V53" s="35" t="s">
        <v>66</v>
      </c>
      <c r="W53" s="382">
        <v>300</v>
      </c>
      <c r="X53" s="383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9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7"/>
      <c r="T54" s="34"/>
      <c r="U54" s="34"/>
      <c r="V54" s="35" t="s">
        <v>66</v>
      </c>
      <c r="W54" s="382">
        <v>130</v>
      </c>
      <c r="X54" s="383">
        <f>IFERROR(IF(W54="",0,CEILING((W54/$H54),1)*$H54),"")</f>
        <v>132.30000000000001</v>
      </c>
      <c r="Y54" s="36">
        <f>IFERROR(IF(X54=0,"",ROUNDUP(X54/H54,0)*0.00753),"")</f>
        <v>0.36897000000000002</v>
      </c>
      <c r="Z54" s="56"/>
      <c r="AA54" s="57"/>
      <c r="AE54" s="64"/>
      <c r="BB54" s="80" t="s">
        <v>1</v>
      </c>
      <c r="BL54" s="64">
        <f>IFERROR(W54*I54/H54,"0")</f>
        <v>139.62962962962962</v>
      </c>
      <c r="BM54" s="64">
        <f>IFERROR(X54*I54/H54,"0")</f>
        <v>142.1</v>
      </c>
      <c r="BN54" s="64">
        <f>IFERROR(1/J54*(W54/H54),"0")</f>
        <v>0.30864197530864196</v>
      </c>
      <c r="BO54" s="64">
        <f>IFERROR(1/J54*(X54/H54),"0")</f>
        <v>0.3141025641025641</v>
      </c>
    </row>
    <row r="55" spans="1:67" x14ac:dyDescent="0.2">
      <c r="A55" s="392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3"/>
      <c r="O55" s="406" t="s">
        <v>70</v>
      </c>
      <c r="P55" s="407"/>
      <c r="Q55" s="407"/>
      <c r="R55" s="407"/>
      <c r="S55" s="407"/>
      <c r="T55" s="407"/>
      <c r="U55" s="408"/>
      <c r="V55" s="37" t="s">
        <v>71</v>
      </c>
      <c r="W55" s="384">
        <f>IFERROR(W53/H53,"0")+IFERROR(W54/H54,"0")</f>
        <v>75.925925925925924</v>
      </c>
      <c r="X55" s="384">
        <f>IFERROR(X53/H53,"0")+IFERROR(X54/H54,"0")</f>
        <v>77</v>
      </c>
      <c r="Y55" s="384">
        <f>IFERROR(IF(Y53="",0,Y53),"0")+IFERROR(IF(Y54="",0,Y54),"0")</f>
        <v>0.97797000000000001</v>
      </c>
      <c r="Z55" s="385"/>
      <c r="AA55" s="385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3"/>
      <c r="O56" s="406" t="s">
        <v>70</v>
      </c>
      <c r="P56" s="407"/>
      <c r="Q56" s="407"/>
      <c r="R56" s="407"/>
      <c r="S56" s="407"/>
      <c r="T56" s="407"/>
      <c r="U56" s="408"/>
      <c r="V56" s="37" t="s">
        <v>66</v>
      </c>
      <c r="W56" s="384">
        <f>IFERROR(SUM(W53:W54),"0")</f>
        <v>430</v>
      </c>
      <c r="X56" s="384">
        <f>IFERROR(SUM(X53:X54),"0")</f>
        <v>434.70000000000005</v>
      </c>
      <c r="Y56" s="37"/>
      <c r="Z56" s="385"/>
      <c r="AA56" s="385"/>
    </row>
    <row r="57" spans="1:67" ht="16.5" customHeight="1" x14ac:dyDescent="0.25">
      <c r="A57" s="442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7"/>
      <c r="AA57" s="377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7"/>
      <c r="T59" s="34"/>
      <c r="U59" s="34"/>
      <c r="V59" s="35" t="s">
        <v>66</v>
      </c>
      <c r="W59" s="382">
        <v>173</v>
      </c>
      <c r="X59" s="383">
        <f>IFERROR(IF(W59="",0,CEILING((W59/$H59),1)*$H59),"")</f>
        <v>183.60000000000002</v>
      </c>
      <c r="Y59" s="36">
        <f>IFERROR(IF(X59=0,"",ROUNDUP(X59/H59,0)*0.02175),"")</f>
        <v>0.36974999999999997</v>
      </c>
      <c r="Z59" s="56"/>
      <c r="AA59" s="57"/>
      <c r="AE59" s="64"/>
      <c r="BB59" s="81" t="s">
        <v>1</v>
      </c>
      <c r="BL59" s="64">
        <f>IFERROR(W59*I59/H59,"0")</f>
        <v>180.68888888888887</v>
      </c>
      <c r="BM59" s="64">
        <f>IFERROR(X59*I59/H59,"0")</f>
        <v>191.76000000000002</v>
      </c>
      <c r="BN59" s="64">
        <f>IFERROR(1/J59*(W59/H59),"0")</f>
        <v>0.28604497354497355</v>
      </c>
      <c r="BO59" s="64">
        <f>IFERROR(1/J59*(X59/H59),"0")</f>
        <v>0.30357142857142855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7"/>
      <c r="T61" s="34"/>
      <c r="U61" s="34"/>
      <c r="V61" s="35" t="s">
        <v>66</v>
      </c>
      <c r="W61" s="382">
        <v>378</v>
      </c>
      <c r="X61" s="383">
        <f>IFERROR(IF(W61="",0,CEILING((W61/$H61),1)*$H61),"")</f>
        <v>378</v>
      </c>
      <c r="Y61" s="36">
        <f>IFERROR(IF(X61=0,"",ROUNDUP(X61/H61,0)*0.00937),"")</f>
        <v>0.78708</v>
      </c>
      <c r="Z61" s="56"/>
      <c r="AA61" s="57"/>
      <c r="AE61" s="64"/>
      <c r="BB61" s="83" t="s">
        <v>1</v>
      </c>
      <c r="BL61" s="64">
        <f>IFERROR(W61*I61/H61,"0")</f>
        <v>398.16</v>
      </c>
      <c r="BM61" s="64">
        <f>IFERROR(X61*I61/H61,"0")</f>
        <v>398.16</v>
      </c>
      <c r="BN61" s="64">
        <f>IFERROR(1/J61*(W61/H61),"0")</f>
        <v>0.7</v>
      </c>
      <c r="BO61" s="64">
        <f>IFERROR(1/J61*(X61/H61),"0")</f>
        <v>0.7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0" t="s">
        <v>122</v>
      </c>
      <c r="P62" s="391"/>
      <c r="Q62" s="391"/>
      <c r="R62" s="391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2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3"/>
      <c r="O63" s="406" t="s">
        <v>70</v>
      </c>
      <c r="P63" s="407"/>
      <c r="Q63" s="407"/>
      <c r="R63" s="407"/>
      <c r="S63" s="407"/>
      <c r="T63" s="407"/>
      <c r="U63" s="408"/>
      <c r="V63" s="37" t="s">
        <v>71</v>
      </c>
      <c r="W63" s="384">
        <f>IFERROR(W59/H59,"0")+IFERROR(W60/H60,"0")+IFERROR(W61/H61,"0")+IFERROR(W62/H62,"0")</f>
        <v>100.01851851851852</v>
      </c>
      <c r="X63" s="384">
        <f>IFERROR(X59/H59,"0")+IFERROR(X60/H60,"0")+IFERROR(X61/H61,"0")+IFERROR(X62/H62,"0")</f>
        <v>101</v>
      </c>
      <c r="Y63" s="384">
        <f>IFERROR(IF(Y59="",0,Y59),"0")+IFERROR(IF(Y60="",0,Y60),"0")+IFERROR(IF(Y61="",0,Y61),"0")+IFERROR(IF(Y62="",0,Y62),"0")</f>
        <v>1.15683</v>
      </c>
      <c r="Z63" s="385"/>
      <c r="AA63" s="385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3"/>
      <c r="O64" s="406" t="s">
        <v>70</v>
      </c>
      <c r="P64" s="407"/>
      <c r="Q64" s="407"/>
      <c r="R64" s="407"/>
      <c r="S64" s="407"/>
      <c r="T64" s="407"/>
      <c r="U64" s="408"/>
      <c r="V64" s="37" t="s">
        <v>66</v>
      </c>
      <c r="W64" s="384">
        <f>IFERROR(SUM(W59:W62),"0")</f>
        <v>551</v>
      </c>
      <c r="X64" s="384">
        <f>IFERROR(SUM(X59:X62),"0")</f>
        <v>561.6</v>
      </c>
      <c r="Y64" s="37"/>
      <c r="Z64" s="385"/>
      <c r="AA64" s="385"/>
    </row>
    <row r="65" spans="1:67" ht="16.5" customHeight="1" x14ac:dyDescent="0.25">
      <c r="A65" s="442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7"/>
      <c r="AA65" s="377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6">
        <v>4607091385670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7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6">
        <v>4607091385670</v>
      </c>
      <c r="E69" s="387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7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7"/>
      <c r="T71" s="34"/>
      <c r="U71" s="34"/>
      <c r="V71" s="35" t="s">
        <v>66</v>
      </c>
      <c r="W71" s="382">
        <v>86</v>
      </c>
      <c r="X71" s="383">
        <f t="shared" si="6"/>
        <v>86.4</v>
      </c>
      <c r="Y71" s="36">
        <f t="shared" si="7"/>
        <v>0.17399999999999999</v>
      </c>
      <c r="Z71" s="56"/>
      <c r="AA71" s="57"/>
      <c r="AE71" s="64"/>
      <c r="BB71" s="89" t="s">
        <v>1</v>
      </c>
      <c r="BL71" s="64">
        <f t="shared" si="8"/>
        <v>89.822222222222209</v>
      </c>
      <c r="BM71" s="64">
        <f t="shared" si="9"/>
        <v>90.24</v>
      </c>
      <c r="BN71" s="64">
        <f t="shared" si="10"/>
        <v>0.14219576719576718</v>
      </c>
      <c r="BO71" s="64">
        <f t="shared" si="11"/>
        <v>0.14285714285714285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7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7"/>
      <c r="T74" s="34"/>
      <c r="U74" s="34"/>
      <c r="V74" s="35" t="s">
        <v>66</v>
      </c>
      <c r="W74" s="382">
        <v>72</v>
      </c>
      <c r="X74" s="383">
        <f t="shared" si="6"/>
        <v>72</v>
      </c>
      <c r="Y74" s="36">
        <f>IFERROR(IF(X74=0,"",ROUNDUP(X74/H74,0)*0.00753),"")</f>
        <v>0.18071999999999999</v>
      </c>
      <c r="Z74" s="56"/>
      <c r="AA74" s="57"/>
      <c r="AE74" s="64"/>
      <c r="BB74" s="92" t="s">
        <v>1</v>
      </c>
      <c r="BL74" s="64">
        <f t="shared" si="8"/>
        <v>76.8</v>
      </c>
      <c r="BM74" s="64">
        <f t="shared" si="9"/>
        <v>76.8</v>
      </c>
      <c r="BN74" s="64">
        <f t="shared" si="10"/>
        <v>0.15384615384615385</v>
      </c>
      <c r="BO74" s="64">
        <f t="shared" si="11"/>
        <v>0.15384615384615385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6">
        <v>4607091385687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7"/>
      <c r="T75" s="34"/>
      <c r="U75" s="34"/>
      <c r="V75" s="35" t="s">
        <v>66</v>
      </c>
      <c r="W75" s="382">
        <v>336</v>
      </c>
      <c r="X75" s="383">
        <f t="shared" si="6"/>
        <v>336</v>
      </c>
      <c r="Y75" s="36">
        <f t="shared" ref="Y75:Y81" si="12">IFERROR(IF(X75=0,"",ROUNDUP(X75/H75,0)*0.00937),"")</f>
        <v>0.78708</v>
      </c>
      <c r="Z75" s="56"/>
      <c r="AA75" s="57"/>
      <c r="AE75" s="64"/>
      <c r="BB75" s="93" t="s">
        <v>1</v>
      </c>
      <c r="BL75" s="64">
        <f t="shared" si="8"/>
        <v>356.16</v>
      </c>
      <c r="BM75" s="64">
        <f t="shared" si="9"/>
        <v>356.16</v>
      </c>
      <c r="BN75" s="64">
        <f t="shared" si="10"/>
        <v>0.7</v>
      </c>
      <c r="BO75" s="64">
        <f t="shared" si="11"/>
        <v>0.7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6">
        <v>4680115882539</v>
      </c>
      <c r="E76" s="387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7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7"/>
      <c r="T77" s="34"/>
      <c r="U77" s="34"/>
      <c r="V77" s="35" t="s">
        <v>66</v>
      </c>
      <c r="W77" s="382">
        <v>48</v>
      </c>
      <c r="X77" s="383">
        <f t="shared" si="6"/>
        <v>48</v>
      </c>
      <c r="Y77" s="36">
        <f t="shared" si="12"/>
        <v>0.11244</v>
      </c>
      <c r="Z77" s="56"/>
      <c r="AA77" s="57"/>
      <c r="AE77" s="64"/>
      <c r="BB77" s="95" t="s">
        <v>1</v>
      </c>
      <c r="BL77" s="64">
        <f t="shared" si="8"/>
        <v>50.88</v>
      </c>
      <c r="BM77" s="64">
        <f t="shared" si="9"/>
        <v>50.88</v>
      </c>
      <c r="BN77" s="64">
        <f t="shared" si="10"/>
        <v>0.1</v>
      </c>
      <c r="BO77" s="64">
        <f t="shared" si="11"/>
        <v>0.1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87"/>
      <c r="T81" s="34"/>
      <c r="U81" s="34"/>
      <c r="V81" s="35" t="s">
        <v>66</v>
      </c>
      <c r="W81" s="382">
        <v>378</v>
      </c>
      <c r="X81" s="383">
        <f t="shared" si="6"/>
        <v>378</v>
      </c>
      <c r="Y81" s="36">
        <f t="shared" si="12"/>
        <v>0.78708</v>
      </c>
      <c r="Z81" s="56"/>
      <c r="AA81" s="57"/>
      <c r="AE81" s="64"/>
      <c r="BB81" s="99" t="s">
        <v>1</v>
      </c>
      <c r="BL81" s="64">
        <f t="shared" si="8"/>
        <v>395.64</v>
      </c>
      <c r="BM81" s="64">
        <f t="shared" si="9"/>
        <v>395.64</v>
      </c>
      <c r="BN81" s="64">
        <f t="shared" si="10"/>
        <v>0.7</v>
      </c>
      <c r="BO81" s="64">
        <f t="shared" si="11"/>
        <v>0.7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87"/>
      <c r="T82" s="34"/>
      <c r="U82" s="34"/>
      <c r="V82" s="35" t="s">
        <v>66</v>
      </c>
      <c r="W82" s="382">
        <v>38</v>
      </c>
      <c r="X82" s="383">
        <f t="shared" si="6"/>
        <v>38.400000000000006</v>
      </c>
      <c r="Y82" s="36">
        <f>IFERROR(IF(X82=0,"",ROUNDUP(X82/H82,0)*0.00753),"")</f>
        <v>9.0359999999999996E-2</v>
      </c>
      <c r="Z82" s="56"/>
      <c r="AA82" s="57"/>
      <c r="AE82" s="64"/>
      <c r="BB82" s="100" t="s">
        <v>1</v>
      </c>
      <c r="BL82" s="64">
        <f t="shared" si="8"/>
        <v>40.374999999999993</v>
      </c>
      <c r="BM82" s="64">
        <f t="shared" si="9"/>
        <v>40.799999999999997</v>
      </c>
      <c r="BN82" s="64">
        <f t="shared" si="10"/>
        <v>7.6121794871794865E-2</v>
      </c>
      <c r="BO82" s="64">
        <f t="shared" si="11"/>
        <v>7.6923076923076927E-2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87"/>
      <c r="T86" s="34"/>
      <c r="U86" s="34"/>
      <c r="V86" s="35" t="s">
        <v>66</v>
      </c>
      <c r="W86" s="382">
        <v>162</v>
      </c>
      <c r="X86" s="383">
        <f t="shared" si="6"/>
        <v>162</v>
      </c>
      <c r="Y86" s="36">
        <f>IFERROR(IF(X86=0,"",ROUNDUP(X86/H86,0)*0.00937),"")</f>
        <v>0.33732000000000001</v>
      </c>
      <c r="Z86" s="56"/>
      <c r="AA86" s="57"/>
      <c r="AE86" s="64"/>
      <c r="BB86" s="104" t="s">
        <v>1</v>
      </c>
      <c r="BL86" s="64">
        <f t="shared" si="8"/>
        <v>170.64</v>
      </c>
      <c r="BM86" s="64">
        <f t="shared" si="9"/>
        <v>170.64</v>
      </c>
      <c r="BN86" s="64">
        <f t="shared" si="10"/>
        <v>0.3</v>
      </c>
      <c r="BO86" s="64">
        <f t="shared" si="11"/>
        <v>0.3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2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3"/>
      <c r="O88" s="406" t="s">
        <v>70</v>
      </c>
      <c r="P88" s="407"/>
      <c r="Q88" s="407"/>
      <c r="R88" s="407"/>
      <c r="S88" s="407"/>
      <c r="T88" s="407"/>
      <c r="U88" s="40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259.83796296296293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260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2.4689999999999999</v>
      </c>
      <c r="Z88" s="385"/>
      <c r="AA88" s="385"/>
    </row>
    <row r="89" spans="1:67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93"/>
      <c r="O89" s="406" t="s">
        <v>70</v>
      </c>
      <c r="P89" s="407"/>
      <c r="Q89" s="407"/>
      <c r="R89" s="407"/>
      <c r="S89" s="407"/>
      <c r="T89" s="407"/>
      <c r="U89" s="408"/>
      <c r="V89" s="37" t="s">
        <v>66</v>
      </c>
      <c r="W89" s="384">
        <f>IFERROR(SUM(W67:W87),"0")</f>
        <v>1120</v>
      </c>
      <c r="X89" s="384">
        <f>IFERROR(SUM(X67:X87),"0")</f>
        <v>1120.8</v>
      </c>
      <c r="Y89" s="37"/>
      <c r="Z89" s="385"/>
      <c r="AA89" s="385"/>
    </row>
    <row r="90" spans="1:67" ht="14.25" customHeight="1" x14ac:dyDescent="0.25">
      <c r="A90" s="388" t="s">
        <v>105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87"/>
      <c r="T92" s="34"/>
      <c r="U92" s="34"/>
      <c r="V92" s="35" t="s">
        <v>66</v>
      </c>
      <c r="W92" s="382">
        <v>14</v>
      </c>
      <c r="X92" s="383">
        <f>IFERROR(IF(W92="",0,CEILING((W92/$H92),1)*$H92),"")</f>
        <v>14.399999999999999</v>
      </c>
      <c r="Y92" s="36">
        <f>IFERROR(IF(X92=0,"",ROUNDUP(X92/H92,0)*0.00502),"")</f>
        <v>3.0120000000000001E-2</v>
      </c>
      <c r="Z92" s="56"/>
      <c r="AA92" s="57"/>
      <c r="AE92" s="64"/>
      <c r="BB92" s="107" t="s">
        <v>1</v>
      </c>
      <c r="BL92" s="64">
        <f>IFERROR(W92*I92/H92,"0")</f>
        <v>14.583333333333334</v>
      </c>
      <c r="BM92" s="64">
        <f>IFERROR(X92*I92/H92,"0")</f>
        <v>15</v>
      </c>
      <c r="BN92" s="64">
        <f>IFERROR(1/J92*(W92/H92),"0")</f>
        <v>2.4928774928774933E-2</v>
      </c>
      <c r="BO92" s="64">
        <f>IFERROR(1/J92*(X92/H92),"0")</f>
        <v>2.5641025641025644E-2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2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3"/>
      <c r="O94" s="406" t="s">
        <v>70</v>
      </c>
      <c r="P94" s="407"/>
      <c r="Q94" s="407"/>
      <c r="R94" s="407"/>
      <c r="S94" s="407"/>
      <c r="T94" s="407"/>
      <c r="U94" s="408"/>
      <c r="V94" s="37" t="s">
        <v>71</v>
      </c>
      <c r="W94" s="384">
        <f>IFERROR(W91/H91,"0")+IFERROR(W92/H92,"0")+IFERROR(W93/H93,"0")</f>
        <v>5.8333333333333339</v>
      </c>
      <c r="X94" s="384">
        <f>IFERROR(X91/H91,"0")+IFERROR(X92/H92,"0")+IFERROR(X93/H93,"0")</f>
        <v>6</v>
      </c>
      <c r="Y94" s="384">
        <f>IFERROR(IF(Y91="",0,Y91),"0")+IFERROR(IF(Y92="",0,Y92),"0")+IFERROR(IF(Y93="",0,Y93),"0")</f>
        <v>3.0120000000000001E-2</v>
      </c>
      <c r="Z94" s="385"/>
      <c r="AA94" s="385"/>
    </row>
    <row r="95" spans="1:67" x14ac:dyDescent="0.2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93"/>
      <c r="O95" s="406" t="s">
        <v>70</v>
      </c>
      <c r="P95" s="407"/>
      <c r="Q95" s="407"/>
      <c r="R95" s="407"/>
      <c r="S95" s="407"/>
      <c r="T95" s="407"/>
      <c r="U95" s="408"/>
      <c r="V95" s="37" t="s">
        <v>66</v>
      </c>
      <c r="W95" s="384">
        <f>IFERROR(SUM(W91:W93),"0")</f>
        <v>14</v>
      </c>
      <c r="X95" s="384">
        <f>IFERROR(SUM(X91:X93),"0")</f>
        <v>14.399999999999999</v>
      </c>
      <c r="Y95" s="37"/>
      <c r="Z95" s="385"/>
      <c r="AA95" s="385"/>
    </row>
    <row r="96" spans="1:67" ht="14.25" customHeight="1" x14ac:dyDescent="0.25">
      <c r="A96" s="388" t="s">
        <v>61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87"/>
      <c r="T103" s="34"/>
      <c r="U103" s="34"/>
      <c r="V103" s="35" t="s">
        <v>66</v>
      </c>
      <c r="W103" s="382">
        <v>21</v>
      </c>
      <c r="X103" s="383">
        <f t="shared" si="13"/>
        <v>22.4</v>
      </c>
      <c r="Y103" s="36">
        <f>IFERROR(IF(X103=0,"",ROUNDUP(X103/H103,0)*0.00753),"")</f>
        <v>6.0240000000000002E-2</v>
      </c>
      <c r="Z103" s="56"/>
      <c r="AA103" s="57"/>
      <c r="AE103" s="64"/>
      <c r="BB103" s="115" t="s">
        <v>1</v>
      </c>
      <c r="BL103" s="64">
        <f t="shared" si="14"/>
        <v>23.16</v>
      </c>
      <c r="BM103" s="64">
        <f t="shared" si="15"/>
        <v>24.704000000000001</v>
      </c>
      <c r="BN103" s="64">
        <f t="shared" si="16"/>
        <v>4.807692307692308E-2</v>
      </c>
      <c r="BO103" s="64">
        <f t="shared" si="17"/>
        <v>5.128205128205128E-2</v>
      </c>
    </row>
    <row r="104" spans="1:67" x14ac:dyDescent="0.2">
      <c r="A104" s="392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3"/>
      <c r="O104" s="406" t="s">
        <v>70</v>
      </c>
      <c r="P104" s="407"/>
      <c r="Q104" s="407"/>
      <c r="R104" s="407"/>
      <c r="S104" s="407"/>
      <c r="T104" s="407"/>
      <c r="U104" s="408"/>
      <c r="V104" s="37" t="s">
        <v>71</v>
      </c>
      <c r="W104" s="384">
        <f>IFERROR(W97/H97,"0")+IFERROR(W98/H98,"0")+IFERROR(W99/H99,"0")+IFERROR(W100/H100,"0")+IFERROR(W101/H101,"0")+IFERROR(W102/H102,"0")+IFERROR(W103/H103,"0")</f>
        <v>7.5000000000000009</v>
      </c>
      <c r="X104" s="384">
        <f>IFERROR(X97/H97,"0")+IFERROR(X98/H98,"0")+IFERROR(X99/H99,"0")+IFERROR(X100/H100,"0")+IFERROR(X101/H101,"0")+IFERROR(X102/H102,"0")+IFERROR(X103/H103,"0")</f>
        <v>8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6.0240000000000002E-2</v>
      </c>
      <c r="Z104" s="385"/>
      <c r="AA104" s="385"/>
    </row>
    <row r="105" spans="1:67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93"/>
      <c r="O105" s="406" t="s">
        <v>70</v>
      </c>
      <c r="P105" s="407"/>
      <c r="Q105" s="407"/>
      <c r="R105" s="407"/>
      <c r="S105" s="407"/>
      <c r="T105" s="407"/>
      <c r="U105" s="408"/>
      <c r="V105" s="37" t="s">
        <v>66</v>
      </c>
      <c r="W105" s="384">
        <f>IFERROR(SUM(W97:W103),"0")</f>
        <v>21</v>
      </c>
      <c r="X105" s="384">
        <f>IFERROR(SUM(X97:X103),"0")</f>
        <v>22.4</v>
      </c>
      <c r="Y105" s="37"/>
      <c r="Z105" s="385"/>
      <c r="AA105" s="385"/>
    </row>
    <row r="106" spans="1:67" ht="14.25" customHeight="1" x14ac:dyDescent="0.25">
      <c r="A106" s="388" t="s">
        <v>72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87"/>
      <c r="T108" s="34"/>
      <c r="U108" s="34"/>
      <c r="V108" s="35" t="s">
        <v>66</v>
      </c>
      <c r="W108" s="382">
        <v>24</v>
      </c>
      <c r="X108" s="383">
        <f t="shared" si="18"/>
        <v>25.200000000000003</v>
      </c>
      <c r="Y108" s="36">
        <f>IFERROR(IF(X108=0,"",ROUNDUP(X108/H108,0)*0.02175),"")</f>
        <v>6.5250000000000002E-2</v>
      </c>
      <c r="Z108" s="56"/>
      <c r="AA108" s="57"/>
      <c r="AE108" s="64"/>
      <c r="BB108" s="117" t="s">
        <v>1</v>
      </c>
      <c r="BL108" s="64">
        <f t="shared" si="19"/>
        <v>25.611428571428572</v>
      </c>
      <c r="BM108" s="64">
        <f t="shared" si="20"/>
        <v>26.892000000000003</v>
      </c>
      <c r="BN108" s="64">
        <f t="shared" si="21"/>
        <v>5.1020408163265307E-2</v>
      </c>
      <c r="BO108" s="64">
        <f t="shared" si="22"/>
        <v>5.3571428571428568E-2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87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87"/>
      <c r="T110" s="34"/>
      <c r="U110" s="34"/>
      <c r="V110" s="35" t="s">
        <v>66</v>
      </c>
      <c r="W110" s="382">
        <v>16</v>
      </c>
      <c r="X110" s="383">
        <f t="shared" si="18"/>
        <v>18</v>
      </c>
      <c r="Y110" s="36">
        <f>IFERROR(IF(X110=0,"",ROUNDUP(X110/H110,0)*0.00753),"")</f>
        <v>4.5179999999999998E-2</v>
      </c>
      <c r="Z110" s="56"/>
      <c r="AA110" s="57"/>
      <c r="AE110" s="64"/>
      <c r="BB110" s="119" t="s">
        <v>1</v>
      </c>
      <c r="BL110" s="64">
        <f t="shared" si="19"/>
        <v>17.482666666666667</v>
      </c>
      <c r="BM110" s="64">
        <f t="shared" si="20"/>
        <v>19.667999999999999</v>
      </c>
      <c r="BN110" s="64">
        <f t="shared" si="21"/>
        <v>3.4188034188034185E-2</v>
      </c>
      <c r="BO110" s="64">
        <f t="shared" si="22"/>
        <v>3.8461538461538464E-2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87"/>
      <c r="T112" s="34"/>
      <c r="U112" s="34"/>
      <c r="V112" s="35" t="s">
        <v>66</v>
      </c>
      <c r="W112" s="382">
        <v>95</v>
      </c>
      <c r="X112" s="383">
        <f t="shared" si="18"/>
        <v>95.04</v>
      </c>
      <c r="Y112" s="36">
        <f>IFERROR(IF(X112=0,"",ROUNDUP(X112/H112,0)*0.00753),"")</f>
        <v>0.27107999999999999</v>
      </c>
      <c r="Z112" s="56"/>
      <c r="AA112" s="57"/>
      <c r="AE112" s="64"/>
      <c r="BB112" s="121" t="s">
        <v>1</v>
      </c>
      <c r="BL112" s="64">
        <f t="shared" si="19"/>
        <v>105.36363636363635</v>
      </c>
      <c r="BM112" s="64">
        <f t="shared" si="20"/>
        <v>105.408</v>
      </c>
      <c r="BN112" s="64">
        <f t="shared" si="21"/>
        <v>0.23067210567210567</v>
      </c>
      <c r="BO112" s="64">
        <f t="shared" si="22"/>
        <v>0.23076923076923075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87"/>
      <c r="T113" s="34"/>
      <c r="U113" s="34"/>
      <c r="V113" s="35" t="s">
        <v>66</v>
      </c>
      <c r="W113" s="382">
        <v>259</v>
      </c>
      <c r="X113" s="383">
        <f t="shared" si="18"/>
        <v>259.20000000000005</v>
      </c>
      <c r="Y113" s="36">
        <f>IFERROR(IF(X113=0,"",ROUNDUP(X113/H113,0)*0.00753),"")</f>
        <v>0.72287999999999997</v>
      </c>
      <c r="Z113" s="56"/>
      <c r="AA113" s="57"/>
      <c r="AE113" s="64"/>
      <c r="BB113" s="122" t="s">
        <v>1</v>
      </c>
      <c r="BL113" s="64">
        <f t="shared" si="19"/>
        <v>285.09185185185186</v>
      </c>
      <c r="BM113" s="64">
        <f t="shared" si="20"/>
        <v>285.31200000000001</v>
      </c>
      <c r="BN113" s="64">
        <f t="shared" si="21"/>
        <v>0.61490978157644816</v>
      </c>
      <c r="BO113" s="64">
        <f t="shared" si="22"/>
        <v>0.61538461538461542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80" t="s">
        <v>201</v>
      </c>
      <c r="P116" s="391"/>
      <c r="Q116" s="391"/>
      <c r="R116" s="391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5" t="s">
        <v>204</v>
      </c>
      <c r="P117" s="391"/>
      <c r="Q117" s="391"/>
      <c r="R117" s="391"/>
      <c r="S117" s="387"/>
      <c r="T117" s="34"/>
      <c r="U117" s="34"/>
      <c r="V117" s="35" t="s">
        <v>66</v>
      </c>
      <c r="W117" s="382">
        <v>12</v>
      </c>
      <c r="X117" s="383">
        <f t="shared" si="18"/>
        <v>12.6</v>
      </c>
      <c r="Y117" s="36">
        <f>IFERROR(IF(X117=0,"",ROUNDUP(X117/H117,0)*0.00753),"")</f>
        <v>5.271E-2</v>
      </c>
      <c r="Z117" s="56"/>
      <c r="AA117" s="57"/>
      <c r="AE117" s="64"/>
      <c r="BB117" s="126" t="s">
        <v>1</v>
      </c>
      <c r="BL117" s="64">
        <f t="shared" si="19"/>
        <v>13.333333333333332</v>
      </c>
      <c r="BM117" s="64">
        <f t="shared" si="20"/>
        <v>14</v>
      </c>
      <c r="BN117" s="64">
        <f t="shared" si="21"/>
        <v>4.2735042735042729E-2</v>
      </c>
      <c r="BO117" s="64">
        <f t="shared" si="22"/>
        <v>4.4871794871794872E-2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87"/>
      <c r="T118" s="34"/>
      <c r="U118" s="34"/>
      <c r="V118" s="35" t="s">
        <v>66</v>
      </c>
      <c r="W118" s="382">
        <v>108</v>
      </c>
      <c r="X118" s="383">
        <f t="shared" si="18"/>
        <v>108</v>
      </c>
      <c r="Y118" s="36">
        <f>IFERROR(IF(X118=0,"",ROUNDUP(X118/H118,0)*0.00753),"")</f>
        <v>0.27107999999999999</v>
      </c>
      <c r="Z118" s="56"/>
      <c r="AA118" s="57"/>
      <c r="AE118" s="64"/>
      <c r="BB118" s="127" t="s">
        <v>1</v>
      </c>
      <c r="BL118" s="64">
        <f t="shared" si="19"/>
        <v>117.79199999999999</v>
      </c>
      <c r="BM118" s="64">
        <f t="shared" si="20"/>
        <v>117.79199999999999</v>
      </c>
      <c r="BN118" s="64">
        <f t="shared" si="21"/>
        <v>0.23076923076923075</v>
      </c>
      <c r="BO118" s="64">
        <f t="shared" si="22"/>
        <v>0.23076923076923075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5" t="s">
        <v>211</v>
      </c>
      <c r="P120" s="391"/>
      <c r="Q120" s="391"/>
      <c r="R120" s="391"/>
      <c r="S120" s="387"/>
      <c r="T120" s="34"/>
      <c r="U120" s="34"/>
      <c r="V120" s="35" t="s">
        <v>66</v>
      </c>
      <c r="W120" s="382">
        <v>12</v>
      </c>
      <c r="X120" s="383">
        <f t="shared" si="18"/>
        <v>12.6</v>
      </c>
      <c r="Y120" s="36">
        <f>IFERROR(IF(X120=0,"",ROUNDUP(X120/H120,0)*0.00753),"")</f>
        <v>5.271E-2</v>
      </c>
      <c r="Z120" s="56"/>
      <c r="AA120" s="57"/>
      <c r="AE120" s="64"/>
      <c r="BB120" s="129" t="s">
        <v>1</v>
      </c>
      <c r="BL120" s="64">
        <f t="shared" si="19"/>
        <v>13.773333333333332</v>
      </c>
      <c r="BM120" s="64">
        <f t="shared" si="20"/>
        <v>14.461999999999998</v>
      </c>
      <c r="BN120" s="64">
        <f t="shared" si="21"/>
        <v>4.2735042735042729E-2</v>
      </c>
      <c r="BO120" s="64">
        <f t="shared" si="22"/>
        <v>4.4871794871794872E-2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70" t="s">
        <v>214</v>
      </c>
      <c r="P121" s="391"/>
      <c r="Q121" s="391"/>
      <c r="R121" s="391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2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3"/>
      <c r="O122" s="406" t="s">
        <v>70</v>
      </c>
      <c r="P122" s="407"/>
      <c r="Q122" s="407"/>
      <c r="R122" s="407"/>
      <c r="S122" s="407"/>
      <c r="T122" s="407"/>
      <c r="U122" s="40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189.43458393458391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191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1.48089</v>
      </c>
      <c r="Z122" s="385"/>
      <c r="AA122" s="385"/>
    </row>
    <row r="123" spans="1:67" x14ac:dyDescent="0.2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93"/>
      <c r="O123" s="406" t="s">
        <v>70</v>
      </c>
      <c r="P123" s="407"/>
      <c r="Q123" s="407"/>
      <c r="R123" s="407"/>
      <c r="S123" s="407"/>
      <c r="T123" s="407"/>
      <c r="U123" s="408"/>
      <c r="V123" s="37" t="s">
        <v>66</v>
      </c>
      <c r="W123" s="384">
        <f>IFERROR(SUM(W107:W121),"0")</f>
        <v>526</v>
      </c>
      <c r="X123" s="384">
        <f>IFERROR(SUM(X107:X121),"0")</f>
        <v>530.6400000000001</v>
      </c>
      <c r="Y123" s="37"/>
      <c r="Z123" s="385"/>
      <c r="AA123" s="385"/>
    </row>
    <row r="124" spans="1:67" ht="14.25" customHeight="1" x14ac:dyDescent="0.25">
      <c r="A124" s="388" t="s">
        <v>215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7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87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2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3"/>
      <c r="O130" s="406" t="s">
        <v>70</v>
      </c>
      <c r="P130" s="407"/>
      <c r="Q130" s="407"/>
      <c r="R130" s="407"/>
      <c r="S130" s="407"/>
      <c r="T130" s="407"/>
      <c r="U130" s="40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3"/>
      <c r="O131" s="406" t="s">
        <v>70</v>
      </c>
      <c r="P131" s="407"/>
      <c r="Q131" s="407"/>
      <c r="R131" s="407"/>
      <c r="S131" s="407"/>
      <c r="T131" s="407"/>
      <c r="U131" s="40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customHeight="1" x14ac:dyDescent="0.25">
      <c r="A132" s="442" t="s">
        <v>225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7"/>
      <c r="AA132" s="377"/>
    </row>
    <row r="133" spans="1:67" ht="14.25" customHeight="1" x14ac:dyDescent="0.25">
      <c r="A133" s="388" t="s">
        <v>72</v>
      </c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87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87"/>
      <c r="T137" s="34"/>
      <c r="U137" s="34"/>
      <c r="V137" s="35" t="s">
        <v>66</v>
      </c>
      <c r="W137" s="382">
        <v>259</v>
      </c>
      <c r="X137" s="383">
        <f>IFERROR(IF(W137="",0,CEILING((W137/$H137),1)*$H137),"")</f>
        <v>259.20000000000005</v>
      </c>
      <c r="Y137" s="36">
        <f>IFERROR(IF(X137=0,"",ROUNDUP(X137/H137,0)*0.00753),"")</f>
        <v>0.72287999999999997</v>
      </c>
      <c r="Z137" s="56"/>
      <c r="AA137" s="57"/>
      <c r="AE137" s="64"/>
      <c r="BB137" s="139" t="s">
        <v>1</v>
      </c>
      <c r="BL137" s="64">
        <f>IFERROR(W137*I137/H137,"0")</f>
        <v>285.09185185185186</v>
      </c>
      <c r="BM137" s="64">
        <f>IFERROR(X137*I137/H137,"0")</f>
        <v>285.31200000000001</v>
      </c>
      <c r="BN137" s="64">
        <f>IFERROR(1/J137*(W137/H137),"0")</f>
        <v>0.61490978157644816</v>
      </c>
      <c r="BO137" s="64">
        <f>IFERROR(1/J137*(X137/H137),"0")</f>
        <v>0.61538461538461542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87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2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3"/>
      <c r="O139" s="406" t="s">
        <v>70</v>
      </c>
      <c r="P139" s="407"/>
      <c r="Q139" s="407"/>
      <c r="R139" s="407"/>
      <c r="S139" s="407"/>
      <c r="T139" s="407"/>
      <c r="U139" s="408"/>
      <c r="V139" s="37" t="s">
        <v>71</v>
      </c>
      <c r="W139" s="384">
        <f>IFERROR(W134/H134,"0")+IFERROR(W135/H135,"0")+IFERROR(W136/H136,"0")+IFERROR(W137/H137,"0")+IFERROR(W138/H138,"0")</f>
        <v>95.925925925925924</v>
      </c>
      <c r="X139" s="384">
        <f>IFERROR(X134/H134,"0")+IFERROR(X135/H135,"0")+IFERROR(X136/H136,"0")+IFERROR(X137/H137,"0")+IFERROR(X138/H138,"0")</f>
        <v>96.000000000000014</v>
      </c>
      <c r="Y139" s="384">
        <f>IFERROR(IF(Y134="",0,Y134),"0")+IFERROR(IF(Y135="",0,Y135),"0")+IFERROR(IF(Y136="",0,Y136),"0")+IFERROR(IF(Y137="",0,Y137),"0")+IFERROR(IF(Y138="",0,Y138),"0")</f>
        <v>0.72287999999999997</v>
      </c>
      <c r="Z139" s="385"/>
      <c r="AA139" s="38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3"/>
      <c r="O140" s="406" t="s">
        <v>70</v>
      </c>
      <c r="P140" s="407"/>
      <c r="Q140" s="407"/>
      <c r="R140" s="407"/>
      <c r="S140" s="407"/>
      <c r="T140" s="407"/>
      <c r="U140" s="408"/>
      <c r="V140" s="37" t="s">
        <v>66</v>
      </c>
      <c r="W140" s="384">
        <f>IFERROR(SUM(W134:W138),"0")</f>
        <v>259</v>
      </c>
      <c r="X140" s="384">
        <f>IFERROR(SUM(X134:X138),"0")</f>
        <v>259.20000000000005</v>
      </c>
      <c r="Y140" s="37"/>
      <c r="Z140" s="385"/>
      <c r="AA140" s="385"/>
    </row>
    <row r="141" spans="1:67" ht="27.75" customHeight="1" x14ac:dyDescent="0.2">
      <c r="A141" s="396" t="s">
        <v>235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48"/>
      <c r="AA141" s="48"/>
    </row>
    <row r="142" spans="1:67" ht="16.5" customHeight="1" x14ac:dyDescent="0.25">
      <c r="A142" s="442" t="s">
        <v>236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7"/>
      <c r="AA142" s="377"/>
    </row>
    <row r="143" spans="1:67" ht="14.25" customHeight="1" x14ac:dyDescent="0.25">
      <c r="A143" s="388" t="s">
        <v>113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4" t="s">
        <v>241</v>
      </c>
      <c r="P145" s="391"/>
      <c r="Q145" s="391"/>
      <c r="R145" s="391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5" t="s">
        <v>244</v>
      </c>
      <c r="P146" s="391"/>
      <c r="Q146" s="391"/>
      <c r="R146" s="391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0" t="s">
        <v>247</v>
      </c>
      <c r="P147" s="391"/>
      <c r="Q147" s="391"/>
      <c r="R147" s="391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4" t="s">
        <v>250</v>
      </c>
      <c r="P148" s="391"/>
      <c r="Q148" s="391"/>
      <c r="R148" s="391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2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3"/>
      <c r="O149" s="406" t="s">
        <v>70</v>
      </c>
      <c r="P149" s="407"/>
      <c r="Q149" s="407"/>
      <c r="R149" s="407"/>
      <c r="S149" s="407"/>
      <c r="T149" s="407"/>
      <c r="U149" s="40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93"/>
      <c r="O150" s="406" t="s">
        <v>70</v>
      </c>
      <c r="P150" s="407"/>
      <c r="Q150" s="407"/>
      <c r="R150" s="407"/>
      <c r="S150" s="407"/>
      <c r="T150" s="407"/>
      <c r="U150" s="40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42" t="s">
        <v>251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7"/>
      <c r="AA151" s="377"/>
    </row>
    <row r="152" spans="1:67" ht="14.25" customHeight="1" x14ac:dyDescent="0.25">
      <c r="A152" s="388" t="s">
        <v>61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78"/>
      <c r="AA152" s="378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87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87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87"/>
      <c r="T156" s="34"/>
      <c r="U156" s="34"/>
      <c r="V156" s="35" t="s">
        <v>66</v>
      </c>
      <c r="W156" s="382">
        <v>76</v>
      </c>
      <c r="X156" s="383">
        <f t="shared" si="23"/>
        <v>77.7</v>
      </c>
      <c r="Y156" s="36">
        <f>IFERROR(IF(X156=0,"",ROUNDUP(X156/H156,0)*0.00502),"")</f>
        <v>0.18574000000000002</v>
      </c>
      <c r="Z156" s="56"/>
      <c r="AA156" s="57"/>
      <c r="AE156" s="64"/>
      <c r="BB156" s="149" t="s">
        <v>1</v>
      </c>
      <c r="BL156" s="64">
        <f t="shared" si="24"/>
        <v>80.704761904761895</v>
      </c>
      <c r="BM156" s="64">
        <f t="shared" si="25"/>
        <v>82.51</v>
      </c>
      <c r="BN156" s="64">
        <f t="shared" si="26"/>
        <v>0.15466015466015468</v>
      </c>
      <c r="BO156" s="64">
        <f t="shared" si="27"/>
        <v>0.15811965811965814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87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87"/>
      <c r="T158" s="34"/>
      <c r="U158" s="34"/>
      <c r="V158" s="35" t="s">
        <v>66</v>
      </c>
      <c r="W158" s="382">
        <v>76</v>
      </c>
      <c r="X158" s="383">
        <f t="shared" si="23"/>
        <v>77.7</v>
      </c>
      <c r="Y158" s="36">
        <f>IFERROR(IF(X158=0,"",ROUNDUP(X158/H158,0)*0.00502),"")</f>
        <v>0.18574000000000002</v>
      </c>
      <c r="Z158" s="56"/>
      <c r="AA158" s="57"/>
      <c r="AE158" s="64"/>
      <c r="BB158" s="151" t="s">
        <v>1</v>
      </c>
      <c r="BL158" s="64">
        <f t="shared" si="24"/>
        <v>79.61904761904762</v>
      </c>
      <c r="BM158" s="64">
        <f t="shared" si="25"/>
        <v>81.400000000000006</v>
      </c>
      <c r="BN158" s="64">
        <f t="shared" si="26"/>
        <v>0.15466015466015468</v>
      </c>
      <c r="BO158" s="64">
        <f t="shared" si="27"/>
        <v>0.15811965811965814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2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3"/>
      <c r="O161" s="406" t="s">
        <v>70</v>
      </c>
      <c r="P161" s="407"/>
      <c r="Q161" s="407"/>
      <c r="R161" s="407"/>
      <c r="S161" s="407"/>
      <c r="T161" s="407"/>
      <c r="U161" s="40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72.38095238095238</v>
      </c>
      <c r="X161" s="384">
        <f>IFERROR(X153/H153,"0")+IFERROR(X154/H154,"0")+IFERROR(X155/H155,"0")+IFERROR(X156/H156,"0")+IFERROR(X157/H157,"0")+IFERROR(X158/H158,"0")+IFERROR(X159/H159,"0")+IFERROR(X160/H160,"0")</f>
        <v>74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0.37148000000000003</v>
      </c>
      <c r="Z161" s="385"/>
      <c r="AA161" s="385"/>
    </row>
    <row r="162" spans="1:67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93"/>
      <c r="O162" s="406" t="s">
        <v>70</v>
      </c>
      <c r="P162" s="407"/>
      <c r="Q162" s="407"/>
      <c r="R162" s="407"/>
      <c r="S162" s="407"/>
      <c r="T162" s="407"/>
      <c r="U162" s="408"/>
      <c r="V162" s="37" t="s">
        <v>66</v>
      </c>
      <c r="W162" s="384">
        <f>IFERROR(SUM(W153:W160),"0")</f>
        <v>152</v>
      </c>
      <c r="X162" s="384">
        <f>IFERROR(SUM(X153:X160),"0")</f>
        <v>155.4</v>
      </c>
      <c r="Y162" s="37"/>
      <c r="Z162" s="385"/>
      <c r="AA162" s="385"/>
    </row>
    <row r="163" spans="1:67" ht="16.5" customHeight="1" x14ac:dyDescent="0.25">
      <c r="A163" s="442" t="s">
        <v>268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7"/>
      <c r="AA163" s="377"/>
    </row>
    <row r="164" spans="1:67" ht="14.25" customHeight="1" x14ac:dyDescent="0.25">
      <c r="A164" s="388" t="s">
        <v>113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78"/>
      <c r="AA164" s="378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2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3"/>
      <c r="O167" s="406" t="s">
        <v>70</v>
      </c>
      <c r="P167" s="407"/>
      <c r="Q167" s="407"/>
      <c r="R167" s="407"/>
      <c r="S167" s="407"/>
      <c r="T167" s="407"/>
      <c r="U167" s="40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3"/>
      <c r="O168" s="406" t="s">
        <v>70</v>
      </c>
      <c r="P168" s="407"/>
      <c r="Q168" s="407"/>
      <c r="R168" s="407"/>
      <c r="S168" s="407"/>
      <c r="T168" s="407"/>
      <c r="U168" s="40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8" t="s">
        <v>105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78"/>
      <c r="AA169" s="378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2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3"/>
      <c r="O172" s="406" t="s">
        <v>70</v>
      </c>
      <c r="P172" s="407"/>
      <c r="Q172" s="407"/>
      <c r="R172" s="407"/>
      <c r="S172" s="407"/>
      <c r="T172" s="407"/>
      <c r="U172" s="40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93"/>
      <c r="O173" s="406" t="s">
        <v>70</v>
      </c>
      <c r="P173" s="407"/>
      <c r="Q173" s="407"/>
      <c r="R173" s="407"/>
      <c r="S173" s="407"/>
      <c r="T173" s="407"/>
      <c r="U173" s="40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8" t="s">
        <v>61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78"/>
      <c r="AA174" s="378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87"/>
      <c r="T175" s="34"/>
      <c r="U175" s="34"/>
      <c r="V175" s="35" t="s">
        <v>66</v>
      </c>
      <c r="W175" s="382">
        <v>65</v>
      </c>
      <c r="X175" s="383">
        <f t="shared" ref="X175:X182" si="28">IFERROR(IF(W175="",0,CEILING((W175/$H175),1)*$H175),"")</f>
        <v>70.2</v>
      </c>
      <c r="Y175" s="36">
        <f>IFERROR(IF(X175=0,"",ROUNDUP(X175/H175,0)*0.00937),"")</f>
        <v>0.12181</v>
      </c>
      <c r="Z175" s="56"/>
      <c r="AA175" s="57"/>
      <c r="AE175" s="64"/>
      <c r="BB175" s="158" t="s">
        <v>1</v>
      </c>
      <c r="BL175" s="64">
        <f t="shared" ref="BL175:BL182" si="29">IFERROR(W175*I175/H175,"0")</f>
        <v>67.527777777777786</v>
      </c>
      <c r="BM175" s="64">
        <f t="shared" ref="BM175:BM182" si="30">IFERROR(X175*I175/H175,"0")</f>
        <v>72.930000000000007</v>
      </c>
      <c r="BN175" s="64">
        <f t="shared" ref="BN175:BN182" si="31">IFERROR(1/J175*(W175/H175),"0")</f>
        <v>0.10030864197530863</v>
      </c>
      <c r="BO175" s="64">
        <f t="shared" ref="BO175:BO182" si="32">IFERROR(1/J175*(X175/H175),"0")</f>
        <v>0.10833333333333334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87"/>
      <c r="T176" s="34"/>
      <c r="U176" s="34"/>
      <c r="V176" s="35" t="s">
        <v>66</v>
      </c>
      <c r="W176" s="382">
        <v>65</v>
      </c>
      <c r="X176" s="383">
        <f t="shared" si="28"/>
        <v>70.2</v>
      </c>
      <c r="Y176" s="36">
        <f>IFERROR(IF(X176=0,"",ROUNDUP(X176/H176,0)*0.00937),"")</f>
        <v>0.12181</v>
      </c>
      <c r="Z176" s="56"/>
      <c r="AA176" s="57"/>
      <c r="AE176" s="64"/>
      <c r="BB176" s="159" t="s">
        <v>1</v>
      </c>
      <c r="BL176" s="64">
        <f t="shared" si="29"/>
        <v>67.527777777777786</v>
      </c>
      <c r="BM176" s="64">
        <f t="shared" si="30"/>
        <v>72.930000000000007</v>
      </c>
      <c r="BN176" s="64">
        <f t="shared" si="31"/>
        <v>0.10030864197530863</v>
      </c>
      <c r="BO176" s="64">
        <f t="shared" si="32"/>
        <v>0.10833333333333334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87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87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2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3"/>
      <c r="O183" s="406" t="s">
        <v>70</v>
      </c>
      <c r="P183" s="407"/>
      <c r="Q183" s="407"/>
      <c r="R183" s="407"/>
      <c r="S183" s="407"/>
      <c r="T183" s="407"/>
      <c r="U183" s="40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24.074074074074073</v>
      </c>
      <c r="X183" s="384">
        <f>IFERROR(X175/H175,"0")+IFERROR(X176/H176,"0")+IFERROR(X177/H177,"0")+IFERROR(X178/H178,"0")+IFERROR(X179/H179,"0")+IFERROR(X180/H180,"0")+IFERROR(X181/H181,"0")+IFERROR(X182/H182,"0")</f>
        <v>26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0.24362</v>
      </c>
      <c r="Z183" s="385"/>
      <c r="AA183" s="385"/>
    </row>
    <row r="184" spans="1:67" x14ac:dyDescent="0.2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93"/>
      <c r="O184" s="406" t="s">
        <v>70</v>
      </c>
      <c r="P184" s="407"/>
      <c r="Q184" s="407"/>
      <c r="R184" s="407"/>
      <c r="S184" s="407"/>
      <c r="T184" s="407"/>
      <c r="U184" s="408"/>
      <c r="V184" s="37" t="s">
        <v>66</v>
      </c>
      <c r="W184" s="384">
        <f>IFERROR(SUM(W175:W182),"0")</f>
        <v>130</v>
      </c>
      <c r="X184" s="384">
        <f>IFERROR(SUM(X175:X182),"0")</f>
        <v>140.4</v>
      </c>
      <c r="Y184" s="37"/>
      <c r="Z184" s="385"/>
      <c r="AA184" s="385"/>
    </row>
    <row r="185" spans="1:67" ht="14.25" customHeight="1" x14ac:dyDescent="0.25">
      <c r="A185" s="388" t="s">
        <v>72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78"/>
      <c r="AA185" s="378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6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6" t="s">
        <v>299</v>
      </c>
      <c r="P188" s="391"/>
      <c r="Q188" s="391"/>
      <c r="R188" s="391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4" t="s">
        <v>304</v>
      </c>
      <c r="P190" s="391"/>
      <c r="Q190" s="391"/>
      <c r="R190" s="391"/>
      <c r="S190" s="387"/>
      <c r="T190" s="34"/>
      <c r="U190" s="34"/>
      <c r="V190" s="35" t="s">
        <v>66</v>
      </c>
      <c r="W190" s="382">
        <v>139</v>
      </c>
      <c r="X190" s="383">
        <f t="shared" si="33"/>
        <v>139.19999999999999</v>
      </c>
      <c r="Y190" s="36">
        <f>IFERROR(IF(X190=0,"",ROUNDUP(X190/H190,0)*0.02175),"")</f>
        <v>0.34799999999999998</v>
      </c>
      <c r="Z190" s="56"/>
      <c r="AA190" s="57"/>
      <c r="AE190" s="64"/>
      <c r="BB190" s="170" t="s">
        <v>1</v>
      </c>
      <c r="BL190" s="64">
        <f t="shared" si="34"/>
        <v>148.01103448275862</v>
      </c>
      <c r="BM190" s="64">
        <f t="shared" si="35"/>
        <v>148.22399999999999</v>
      </c>
      <c r="BN190" s="64">
        <f t="shared" si="36"/>
        <v>0.28530377668308704</v>
      </c>
      <c r="BO190" s="64">
        <f t="shared" si="37"/>
        <v>0.2857142857142857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87"/>
      <c r="T191" s="34"/>
      <c r="U191" s="34"/>
      <c r="V191" s="35" t="s">
        <v>66</v>
      </c>
      <c r="W191" s="382">
        <v>58</v>
      </c>
      <c r="X191" s="383">
        <f t="shared" si="33"/>
        <v>60</v>
      </c>
      <c r="Y191" s="36">
        <f>IFERROR(IF(X191=0,"",ROUNDUP(X191/H191,0)*0.00753),"")</f>
        <v>0.18825</v>
      </c>
      <c r="Z191" s="56"/>
      <c r="AA191" s="57"/>
      <c r="AE191" s="64"/>
      <c r="BB191" s="171" t="s">
        <v>1</v>
      </c>
      <c r="BL191" s="64">
        <f t="shared" si="34"/>
        <v>64.573333333333338</v>
      </c>
      <c r="BM191" s="64">
        <f t="shared" si="35"/>
        <v>66.800000000000011</v>
      </c>
      <c r="BN191" s="64">
        <f t="shared" si="36"/>
        <v>0.15491452991452992</v>
      </c>
      <c r="BO191" s="64">
        <f t="shared" si="37"/>
        <v>0.16025641025641024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87"/>
      <c r="T193" s="34"/>
      <c r="U193" s="34"/>
      <c r="V193" s="35" t="s">
        <v>66</v>
      </c>
      <c r="W193" s="382">
        <v>86</v>
      </c>
      <c r="X193" s="383">
        <f t="shared" si="33"/>
        <v>86.399999999999991</v>
      </c>
      <c r="Y193" s="36">
        <f>IFERROR(IF(X193=0,"",ROUNDUP(X193/H193,0)*0.00753),"")</f>
        <v>0.27107999999999999</v>
      </c>
      <c r="Z193" s="56"/>
      <c r="AA193" s="57"/>
      <c r="AE193" s="64"/>
      <c r="BB193" s="173" t="s">
        <v>1</v>
      </c>
      <c r="BL193" s="64">
        <f t="shared" si="34"/>
        <v>93.166666666666671</v>
      </c>
      <c r="BM193" s="64">
        <f t="shared" si="35"/>
        <v>93.6</v>
      </c>
      <c r="BN193" s="64">
        <f t="shared" si="36"/>
        <v>0.22970085470085472</v>
      </c>
      <c r="BO193" s="64">
        <f t="shared" si="37"/>
        <v>0.23076923076923075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87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2" t="s">
        <v>317</v>
      </c>
      <c r="P196" s="391"/>
      <c r="Q196" s="391"/>
      <c r="R196" s="391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6" t="s">
        <v>320</v>
      </c>
      <c r="P197" s="391"/>
      <c r="Q197" s="391"/>
      <c r="R197" s="391"/>
      <c r="S197" s="387"/>
      <c r="T197" s="34"/>
      <c r="U197" s="34"/>
      <c r="V197" s="35" t="s">
        <v>66</v>
      </c>
      <c r="W197" s="382">
        <v>308</v>
      </c>
      <c r="X197" s="383">
        <f t="shared" si="33"/>
        <v>309.59999999999997</v>
      </c>
      <c r="Y197" s="36">
        <f t="shared" si="38"/>
        <v>0.97137000000000007</v>
      </c>
      <c r="Z197" s="56"/>
      <c r="AA197" s="57"/>
      <c r="AE197" s="64"/>
      <c r="BB197" s="177" t="s">
        <v>1</v>
      </c>
      <c r="BL197" s="64">
        <f t="shared" si="34"/>
        <v>342.90666666666669</v>
      </c>
      <c r="BM197" s="64">
        <f t="shared" si="35"/>
        <v>344.68799999999999</v>
      </c>
      <c r="BN197" s="64">
        <f t="shared" si="36"/>
        <v>0.82264957264957272</v>
      </c>
      <c r="BO197" s="64">
        <f t="shared" si="37"/>
        <v>0.82692307692307687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1"/>
      <c r="Q198" s="391"/>
      <c r="R198" s="391"/>
      <c r="S198" s="387"/>
      <c r="T198" s="34"/>
      <c r="U198" s="34"/>
      <c r="V198" s="35" t="s">
        <v>66</v>
      </c>
      <c r="W198" s="382">
        <v>86</v>
      </c>
      <c r="X198" s="383">
        <f t="shared" si="33"/>
        <v>86.399999999999991</v>
      </c>
      <c r="Y198" s="36">
        <f t="shared" si="38"/>
        <v>0.27107999999999999</v>
      </c>
      <c r="Z198" s="56"/>
      <c r="AA198" s="57"/>
      <c r="AE198" s="64"/>
      <c r="BB198" s="178" t="s">
        <v>1</v>
      </c>
      <c r="BL198" s="64">
        <f t="shared" si="34"/>
        <v>95.74666666666667</v>
      </c>
      <c r="BM198" s="64">
        <f t="shared" si="35"/>
        <v>96.191999999999993</v>
      </c>
      <c r="BN198" s="64">
        <f t="shared" si="36"/>
        <v>0.22970085470085472</v>
      </c>
      <c r="BO198" s="64">
        <f t="shared" si="37"/>
        <v>0.23076923076923075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6" t="s">
        <v>326</v>
      </c>
      <c r="P199" s="391"/>
      <c r="Q199" s="391"/>
      <c r="R199" s="391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1" t="s">
        <v>329</v>
      </c>
      <c r="P200" s="391"/>
      <c r="Q200" s="391"/>
      <c r="R200" s="391"/>
      <c r="S200" s="387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87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2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3"/>
      <c r="O202" s="406" t="s">
        <v>70</v>
      </c>
      <c r="P202" s="407"/>
      <c r="Q202" s="407"/>
      <c r="R202" s="407"/>
      <c r="S202" s="407"/>
      <c r="T202" s="407"/>
      <c r="U202" s="40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240.14367816091956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242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2.0497800000000002</v>
      </c>
      <c r="Z202" s="385"/>
      <c r="AA202" s="385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3"/>
      <c r="O203" s="406" t="s">
        <v>70</v>
      </c>
      <c r="P203" s="407"/>
      <c r="Q203" s="407"/>
      <c r="R203" s="407"/>
      <c r="S203" s="407"/>
      <c r="T203" s="407"/>
      <c r="U203" s="408"/>
      <c r="V203" s="37" t="s">
        <v>66</v>
      </c>
      <c r="W203" s="384">
        <f>IFERROR(SUM(W186:W201),"0")</f>
        <v>677</v>
      </c>
      <c r="X203" s="384">
        <f>IFERROR(SUM(X186:X201),"0")</f>
        <v>681.59999999999991</v>
      </c>
      <c r="Y203" s="37"/>
      <c r="Z203" s="385"/>
      <c r="AA203" s="385"/>
    </row>
    <row r="204" spans="1:67" ht="14.25" customHeight="1" x14ac:dyDescent="0.25">
      <c r="A204" s="388" t="s">
        <v>215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78"/>
      <c r="AA204" s="378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6" t="s">
        <v>335</v>
      </c>
      <c r="P206" s="391"/>
      <c r="Q206" s="391"/>
      <c r="R206" s="391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3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1" t="s">
        <v>340</v>
      </c>
      <c r="P208" s="391"/>
      <c r="Q208" s="391"/>
      <c r="R208" s="391"/>
      <c r="S208" s="387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343</v>
      </c>
      <c r="P209" s="391"/>
      <c r="Q209" s="391"/>
      <c r="R209" s="391"/>
      <c r="S209" s="387"/>
      <c r="T209" s="34"/>
      <c r="U209" s="34"/>
      <c r="V209" s="35" t="s">
        <v>66</v>
      </c>
      <c r="W209" s="382">
        <v>29</v>
      </c>
      <c r="X209" s="383">
        <f>IFERROR(IF(W209="",0,CEILING((W209/$H209),1)*$H209),"")</f>
        <v>31.2</v>
      </c>
      <c r="Y209" s="36">
        <f>IFERROR(IF(X209=0,"",ROUNDUP(X209/H209,0)*0.00753),"")</f>
        <v>9.7890000000000005E-2</v>
      </c>
      <c r="Z209" s="56"/>
      <c r="AA209" s="57"/>
      <c r="AE209" s="64"/>
      <c r="BB209" s="186" t="s">
        <v>1</v>
      </c>
      <c r="BL209" s="64">
        <f>IFERROR(W209*I209/H209,"0")</f>
        <v>32.286666666666669</v>
      </c>
      <c r="BM209" s="64">
        <f>IFERROR(X209*I209/H209,"0")</f>
        <v>34.736000000000004</v>
      </c>
      <c r="BN209" s="64">
        <f>IFERROR(1/J209*(W209/H209),"0")</f>
        <v>7.745726495726496E-2</v>
      </c>
      <c r="BO209" s="64">
        <f>IFERROR(1/J209*(X209/H209),"0")</f>
        <v>8.3333333333333329E-2</v>
      </c>
    </row>
    <row r="210" spans="1:67" x14ac:dyDescent="0.2">
      <c r="A210" s="392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3"/>
      <c r="O210" s="406" t="s">
        <v>70</v>
      </c>
      <c r="P210" s="407"/>
      <c r="Q210" s="407"/>
      <c r="R210" s="407"/>
      <c r="S210" s="407"/>
      <c r="T210" s="407"/>
      <c r="U210" s="408"/>
      <c r="V210" s="37" t="s">
        <v>71</v>
      </c>
      <c r="W210" s="384">
        <f>IFERROR(W205/H205,"0")+IFERROR(W206/H206,"0")+IFERROR(W207/H207,"0")+IFERROR(W208/H208,"0")+IFERROR(W209/H209,"0")</f>
        <v>12.083333333333334</v>
      </c>
      <c r="X210" s="384">
        <f>IFERROR(X205/H205,"0")+IFERROR(X206/H206,"0")+IFERROR(X207/H207,"0")+IFERROR(X208/H208,"0")+IFERROR(X209/H209,"0")</f>
        <v>13</v>
      </c>
      <c r="Y210" s="384">
        <f>IFERROR(IF(Y205="",0,Y205),"0")+IFERROR(IF(Y206="",0,Y206),"0")+IFERROR(IF(Y207="",0,Y207),"0")+IFERROR(IF(Y208="",0,Y208),"0")+IFERROR(IF(Y209="",0,Y209),"0")</f>
        <v>9.7890000000000005E-2</v>
      </c>
      <c r="Z210" s="385"/>
      <c r="AA210" s="385"/>
    </row>
    <row r="211" spans="1:67" x14ac:dyDescent="0.2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93"/>
      <c r="O211" s="406" t="s">
        <v>70</v>
      </c>
      <c r="P211" s="407"/>
      <c r="Q211" s="407"/>
      <c r="R211" s="407"/>
      <c r="S211" s="407"/>
      <c r="T211" s="407"/>
      <c r="U211" s="408"/>
      <c r="V211" s="37" t="s">
        <v>66</v>
      </c>
      <c r="W211" s="384">
        <f>IFERROR(SUM(W205:W209),"0")</f>
        <v>29</v>
      </c>
      <c r="X211" s="384">
        <f>IFERROR(SUM(X205:X209),"0")</f>
        <v>31.2</v>
      </c>
      <c r="Y211" s="37"/>
      <c r="Z211" s="385"/>
      <c r="AA211" s="385"/>
    </row>
    <row r="212" spans="1:67" ht="16.5" customHeight="1" x14ac:dyDescent="0.25">
      <c r="A212" s="442" t="s">
        <v>344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7"/>
      <c r="AA212" s="377"/>
    </row>
    <row r="213" spans="1:67" ht="14.25" customHeight="1" x14ac:dyDescent="0.25">
      <c r="A213" s="388" t="s">
        <v>113</v>
      </c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78"/>
      <c r="AA213" s="378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43" t="s">
        <v>348</v>
      </c>
      <c r="P215" s="391"/>
      <c r="Q215" s="391"/>
      <c r="R215" s="391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87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49" t="s">
        <v>354</v>
      </c>
      <c r="P218" s="391"/>
      <c r="Q218" s="391"/>
      <c r="R218" s="391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4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87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6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2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3"/>
      <c r="O223" s="406" t="s">
        <v>70</v>
      </c>
      <c r="P223" s="407"/>
      <c r="Q223" s="407"/>
      <c r="R223" s="407"/>
      <c r="S223" s="407"/>
      <c r="T223" s="407"/>
      <c r="U223" s="40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93"/>
      <c r="O224" s="406" t="s">
        <v>70</v>
      </c>
      <c r="P224" s="407"/>
      <c r="Q224" s="407"/>
      <c r="R224" s="407"/>
      <c r="S224" s="407"/>
      <c r="T224" s="407"/>
      <c r="U224" s="40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customHeight="1" x14ac:dyDescent="0.25">
      <c r="A225" s="388" t="s">
        <v>61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78"/>
      <c r="AA225" s="378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87"/>
      <c r="T226" s="34"/>
      <c r="U226" s="34"/>
      <c r="V226" s="35" t="s">
        <v>66</v>
      </c>
      <c r="W226" s="382">
        <v>76</v>
      </c>
      <c r="X226" s="383">
        <f>IFERROR(IF(W226="",0,CEILING((W226/$H226),1)*$H226),"")</f>
        <v>77.7</v>
      </c>
      <c r="Y226" s="36">
        <f>IFERROR(IF(X226=0,"",ROUNDUP(X226/H226,0)*0.00502),"")</f>
        <v>0.18574000000000002</v>
      </c>
      <c r="Z226" s="56"/>
      <c r="AA226" s="57"/>
      <c r="AE226" s="64"/>
      <c r="BB226" s="196" t="s">
        <v>1</v>
      </c>
      <c r="BL226" s="64">
        <f>IFERROR(W226*I226/H226,"0")</f>
        <v>79.61904761904762</v>
      </c>
      <c r="BM226" s="64">
        <f>IFERROR(X226*I226/H226,"0")</f>
        <v>81.400000000000006</v>
      </c>
      <c r="BN226" s="64">
        <f>IFERROR(1/J226*(W226/H226),"0")</f>
        <v>0.15466015466015468</v>
      </c>
      <c r="BO226" s="64">
        <f>IFERROR(1/J226*(X226/H226),"0")</f>
        <v>0.15811965811965814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2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3"/>
      <c r="O228" s="406" t="s">
        <v>70</v>
      </c>
      <c r="P228" s="407"/>
      <c r="Q228" s="407"/>
      <c r="R228" s="407"/>
      <c r="S228" s="407"/>
      <c r="T228" s="407"/>
      <c r="U228" s="408"/>
      <c r="V228" s="37" t="s">
        <v>71</v>
      </c>
      <c r="W228" s="384">
        <f>IFERROR(W226/H226,"0")+IFERROR(W227/H227,"0")</f>
        <v>36.19047619047619</v>
      </c>
      <c r="X228" s="384">
        <f>IFERROR(X226/H226,"0")+IFERROR(X227/H227,"0")</f>
        <v>37</v>
      </c>
      <c r="Y228" s="384">
        <f>IFERROR(IF(Y226="",0,Y226),"0")+IFERROR(IF(Y227="",0,Y227),"0")</f>
        <v>0.18574000000000002</v>
      </c>
      <c r="Z228" s="385"/>
      <c r="AA228" s="385"/>
    </row>
    <row r="229" spans="1:67" x14ac:dyDescent="0.2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93"/>
      <c r="O229" s="406" t="s">
        <v>70</v>
      </c>
      <c r="P229" s="407"/>
      <c r="Q229" s="407"/>
      <c r="R229" s="407"/>
      <c r="S229" s="407"/>
      <c r="T229" s="407"/>
      <c r="U229" s="408"/>
      <c r="V229" s="37" t="s">
        <v>66</v>
      </c>
      <c r="W229" s="384">
        <f>IFERROR(SUM(W226:W227),"0")</f>
        <v>76</v>
      </c>
      <c r="X229" s="384">
        <f>IFERROR(SUM(X226:X227),"0")</f>
        <v>77.7</v>
      </c>
      <c r="Y229" s="37"/>
      <c r="Z229" s="385"/>
      <c r="AA229" s="385"/>
    </row>
    <row r="230" spans="1:67" ht="16.5" customHeight="1" x14ac:dyDescent="0.25">
      <c r="A230" s="442" t="s">
        <v>367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7"/>
      <c r="AA230" s="377"/>
    </row>
    <row r="231" spans="1:67" ht="14.25" customHeight="1" x14ac:dyDescent="0.25">
      <c r="A231" s="388" t="s">
        <v>113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78"/>
      <c r="AA231" s="378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87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10" t="s">
        <v>371</v>
      </c>
      <c r="P233" s="391"/>
      <c r="Q233" s="391"/>
      <c r="R233" s="391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87"/>
      <c r="T235" s="34"/>
      <c r="U235" s="34"/>
      <c r="V235" s="35" t="s">
        <v>66</v>
      </c>
      <c r="W235" s="382">
        <v>2</v>
      </c>
      <c r="X235" s="383">
        <f t="shared" si="44"/>
        <v>11.6</v>
      </c>
      <c r="Y235" s="36">
        <f>IFERROR(IF(X235=0,"",ROUNDUP(X235/H235,0)*0.02175),"")</f>
        <v>2.1749999999999999E-2</v>
      </c>
      <c r="Z235" s="56"/>
      <c r="AA235" s="57"/>
      <c r="AE235" s="64"/>
      <c r="BB235" s="201" t="s">
        <v>1</v>
      </c>
      <c r="BL235" s="64">
        <f t="shared" si="45"/>
        <v>2.0827586206896553</v>
      </c>
      <c r="BM235" s="64">
        <f t="shared" si="46"/>
        <v>12.079999999999998</v>
      </c>
      <c r="BN235" s="64">
        <f t="shared" si="47"/>
        <v>3.0788177339901479E-3</v>
      </c>
      <c r="BO235" s="64">
        <f t="shared" si="48"/>
        <v>1.7857142857142856E-2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87"/>
      <c r="T236" s="34"/>
      <c r="U236" s="34"/>
      <c r="V236" s="35" t="s">
        <v>66</v>
      </c>
      <c r="W236" s="382">
        <v>96</v>
      </c>
      <c r="X236" s="383">
        <f t="shared" si="44"/>
        <v>96</v>
      </c>
      <c r="Y236" s="36">
        <f>IFERROR(IF(X236=0,"",ROUNDUP(X236/H236,0)*0.00937),"")</f>
        <v>0.22488</v>
      </c>
      <c r="Z236" s="56"/>
      <c r="AA236" s="57"/>
      <c r="AE236" s="64"/>
      <c r="BB236" s="202" t="s">
        <v>1</v>
      </c>
      <c r="BL236" s="64">
        <f t="shared" si="45"/>
        <v>101.76</v>
      </c>
      <c r="BM236" s="64">
        <f t="shared" si="46"/>
        <v>101.76</v>
      </c>
      <c r="BN236" s="64">
        <f t="shared" si="47"/>
        <v>0.2</v>
      </c>
      <c r="BO236" s="64">
        <f t="shared" si="48"/>
        <v>0.2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">
        <v>380</v>
      </c>
      <c r="P237" s="391"/>
      <c r="Q237" s="391"/>
      <c r="R237" s="391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87"/>
      <c r="T238" s="34"/>
      <c r="U238" s="34"/>
      <c r="V238" s="35" t="s">
        <v>66</v>
      </c>
      <c r="W238" s="382">
        <v>5</v>
      </c>
      <c r="X238" s="383">
        <f t="shared" si="44"/>
        <v>7.4</v>
      </c>
      <c r="Y238" s="36">
        <f>IFERROR(IF(X238=0,"",ROUNDUP(X238/H238,0)*0.00937),"")</f>
        <v>1.874E-2</v>
      </c>
      <c r="Z238" s="56"/>
      <c r="AA238" s="57"/>
      <c r="AE238" s="64"/>
      <c r="BB238" s="204" t="s">
        <v>1</v>
      </c>
      <c r="BL238" s="64">
        <f t="shared" si="45"/>
        <v>5.3243243243243237</v>
      </c>
      <c r="BM238" s="64">
        <f t="shared" si="46"/>
        <v>7.88</v>
      </c>
      <c r="BN238" s="64">
        <f t="shared" si="47"/>
        <v>1.1261261261261261E-2</v>
      </c>
      <c r="BO238" s="64">
        <f t="shared" si="48"/>
        <v>1.6666666666666666E-2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87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392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3"/>
      <c r="O240" s="406" t="s">
        <v>70</v>
      </c>
      <c r="P240" s="407"/>
      <c r="Q240" s="407"/>
      <c r="R240" s="407"/>
      <c r="S240" s="407"/>
      <c r="T240" s="407"/>
      <c r="U240" s="40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25.523765144454799</v>
      </c>
      <c r="X240" s="384">
        <f>IFERROR(X232/H232,"0")+IFERROR(X233/H233,"0")+IFERROR(X234/H234,"0")+IFERROR(X235/H235,"0")+IFERROR(X236/H236,"0")+IFERROR(X237/H237,"0")+IFERROR(X238/H238,"0")+IFERROR(X239/H239,"0")</f>
        <v>27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0.26536999999999999</v>
      </c>
      <c r="Z240" s="385"/>
      <c r="AA240" s="385"/>
    </row>
    <row r="241" spans="1:67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93"/>
      <c r="O241" s="406" t="s">
        <v>70</v>
      </c>
      <c r="P241" s="407"/>
      <c r="Q241" s="407"/>
      <c r="R241" s="407"/>
      <c r="S241" s="407"/>
      <c r="T241" s="407"/>
      <c r="U241" s="408"/>
      <c r="V241" s="37" t="s">
        <v>66</v>
      </c>
      <c r="W241" s="384">
        <f>IFERROR(SUM(W232:W239),"0")</f>
        <v>103</v>
      </c>
      <c r="X241" s="384">
        <f>IFERROR(SUM(X232:X239),"0")</f>
        <v>115</v>
      </c>
      <c r="Y241" s="37"/>
      <c r="Z241" s="385"/>
      <c r="AA241" s="385"/>
    </row>
    <row r="242" spans="1:67" ht="16.5" customHeight="1" x14ac:dyDescent="0.25">
      <c r="A242" s="442" t="s">
        <v>385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7"/>
      <c r="AA242" s="377"/>
    </row>
    <row r="243" spans="1:67" ht="14.25" customHeight="1" x14ac:dyDescent="0.25">
      <c r="A243" s="388" t="s">
        <v>113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78"/>
      <c r="AA243" s="378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9" t="s">
        <v>388</v>
      </c>
      <c r="P244" s="391"/>
      <c r="Q244" s="391"/>
      <c r="R244" s="391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44" t="s">
        <v>392</v>
      </c>
      <c r="P245" s="391"/>
      <c r="Q245" s="391"/>
      <c r="R245" s="391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9" t="s">
        <v>395</v>
      </c>
      <c r="P246" s="391"/>
      <c r="Q246" s="391"/>
      <c r="R246" s="391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42" t="s">
        <v>398</v>
      </c>
      <c r="P247" s="391"/>
      <c r="Q247" s="391"/>
      <c r="R247" s="391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2" t="s">
        <v>401</v>
      </c>
      <c r="P248" s="391"/>
      <c r="Q248" s="391"/>
      <c r="R248" s="391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2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3"/>
      <c r="O249" s="406" t="s">
        <v>70</v>
      </c>
      <c r="P249" s="407"/>
      <c r="Q249" s="407"/>
      <c r="R249" s="407"/>
      <c r="S249" s="407"/>
      <c r="T249" s="407"/>
      <c r="U249" s="40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3"/>
      <c r="O250" s="406" t="s">
        <v>70</v>
      </c>
      <c r="P250" s="407"/>
      <c r="Q250" s="407"/>
      <c r="R250" s="407"/>
      <c r="S250" s="407"/>
      <c r="T250" s="407"/>
      <c r="U250" s="40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42" t="s">
        <v>402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7"/>
      <c r="AA251" s="377"/>
    </row>
    <row r="252" spans="1:67" ht="14.25" customHeight="1" x14ac:dyDescent="0.25">
      <c r="A252" s="388" t="s">
        <v>113</v>
      </c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78"/>
      <c r="AA252" s="378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91"/>
      <c r="Q253" s="391"/>
      <c r="R253" s="391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6" t="s">
        <v>408</v>
      </c>
      <c r="P254" s="391"/>
      <c r="Q254" s="391"/>
      <c r="R254" s="391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33" t="s">
        <v>411</v>
      </c>
      <c r="P255" s="391"/>
      <c r="Q255" s="391"/>
      <c r="R255" s="391"/>
      <c r="S255" s="387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4" t="s">
        <v>414</v>
      </c>
      <c r="P256" s="391"/>
      <c r="Q256" s="391"/>
      <c r="R256" s="391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55" t="s">
        <v>417</v>
      </c>
      <c r="P257" s="391"/>
      <c r="Q257" s="391"/>
      <c r="R257" s="391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2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3"/>
      <c r="O262" s="406" t="s">
        <v>70</v>
      </c>
      <c r="P262" s="407"/>
      <c r="Q262" s="407"/>
      <c r="R262" s="407"/>
      <c r="S262" s="407"/>
      <c r="T262" s="407"/>
      <c r="U262" s="40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93"/>
      <c r="O263" s="406" t="s">
        <v>70</v>
      </c>
      <c r="P263" s="407"/>
      <c r="Q263" s="407"/>
      <c r="R263" s="407"/>
      <c r="S263" s="407"/>
      <c r="T263" s="407"/>
      <c r="U263" s="40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388" t="s">
        <v>61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78"/>
      <c r="AA264" s="378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87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87"/>
      <c r="T266" s="34"/>
      <c r="U266" s="34"/>
      <c r="V266" s="35" t="s">
        <v>66</v>
      </c>
      <c r="W266" s="382">
        <v>403</v>
      </c>
      <c r="X266" s="383">
        <f>IFERROR(IF(W266="",0,CEILING((W266/$H266),1)*$H266),"")</f>
        <v>403.20000000000005</v>
      </c>
      <c r="Y266" s="36">
        <f>IFERROR(IF(X266=0,"",ROUNDUP(X266/H266,0)*0.00753),"")</f>
        <v>0.72287999999999997</v>
      </c>
      <c r="Z266" s="56"/>
      <c r="AA266" s="57"/>
      <c r="AE266" s="64"/>
      <c r="BB266" s="221" t="s">
        <v>1</v>
      </c>
      <c r="BL266" s="64">
        <f>IFERROR(W266*I266/H266,"0")</f>
        <v>427.94761904761901</v>
      </c>
      <c r="BM266" s="64">
        <f>IFERROR(X266*I266/H266,"0")</f>
        <v>428.16</v>
      </c>
      <c r="BN266" s="64">
        <f>IFERROR(1/J266*(W266/H266),"0")</f>
        <v>0.615079365079365</v>
      </c>
      <c r="BO266" s="64">
        <f>IFERROR(1/J266*(X266/H266),"0")</f>
        <v>0.61538461538461542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87"/>
      <c r="T267" s="34"/>
      <c r="U267" s="34"/>
      <c r="V267" s="35" t="s">
        <v>66</v>
      </c>
      <c r="W267" s="382">
        <v>38</v>
      </c>
      <c r="X267" s="383">
        <f>IFERROR(IF(W267="",0,CEILING((W267/$H267),1)*$H267),"")</f>
        <v>39.9</v>
      </c>
      <c r="Y267" s="36">
        <f>IFERROR(IF(X267=0,"",ROUNDUP(X267/H267,0)*0.00502),"")</f>
        <v>9.5380000000000006E-2</v>
      </c>
      <c r="Z267" s="56"/>
      <c r="AA267" s="57"/>
      <c r="AE267" s="64"/>
      <c r="BB267" s="222" t="s">
        <v>1</v>
      </c>
      <c r="BL267" s="64">
        <f>IFERROR(W267*I267/H267,"0")</f>
        <v>40.352380952380948</v>
      </c>
      <c r="BM267" s="64">
        <f>IFERROR(X267*I267/H267,"0")</f>
        <v>42.36999999999999</v>
      </c>
      <c r="BN267" s="64">
        <f>IFERROR(1/J267*(W267/H267),"0")</f>
        <v>7.7330077330077338E-2</v>
      </c>
      <c r="BO267" s="64">
        <f>IFERROR(1/J267*(X267/H267),"0")</f>
        <v>8.11965811965812E-2</v>
      </c>
    </row>
    <row r="268" spans="1:67" x14ac:dyDescent="0.2">
      <c r="A268" s="392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3"/>
      <c r="O268" s="406" t="s">
        <v>70</v>
      </c>
      <c r="P268" s="407"/>
      <c r="Q268" s="407"/>
      <c r="R268" s="407"/>
      <c r="S268" s="407"/>
      <c r="T268" s="407"/>
      <c r="U268" s="408"/>
      <c r="V268" s="37" t="s">
        <v>71</v>
      </c>
      <c r="W268" s="384">
        <f>IFERROR(W265/H265,"0")+IFERROR(W266/H266,"0")+IFERROR(W267/H267,"0")</f>
        <v>114.04761904761904</v>
      </c>
      <c r="X268" s="384">
        <f>IFERROR(X265/H265,"0")+IFERROR(X266/H266,"0")+IFERROR(X267/H267,"0")</f>
        <v>115</v>
      </c>
      <c r="Y268" s="384">
        <f>IFERROR(IF(Y265="",0,Y265),"0")+IFERROR(IF(Y266="",0,Y266),"0")+IFERROR(IF(Y267="",0,Y267),"0")</f>
        <v>0.81825999999999999</v>
      </c>
      <c r="Z268" s="385"/>
      <c r="AA268" s="385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3"/>
      <c r="O269" s="406" t="s">
        <v>70</v>
      </c>
      <c r="P269" s="407"/>
      <c r="Q269" s="407"/>
      <c r="R269" s="407"/>
      <c r="S269" s="407"/>
      <c r="T269" s="407"/>
      <c r="U269" s="408"/>
      <c r="V269" s="37" t="s">
        <v>66</v>
      </c>
      <c r="W269" s="384">
        <f>IFERROR(SUM(W265:W267),"0")</f>
        <v>441</v>
      </c>
      <c r="X269" s="384">
        <f>IFERROR(SUM(X265:X267),"0")</f>
        <v>443.1</v>
      </c>
      <c r="Y269" s="37"/>
      <c r="Z269" s="385"/>
      <c r="AA269" s="385"/>
    </row>
    <row r="270" spans="1:67" ht="14.25" customHeight="1" x14ac:dyDescent="0.25">
      <c r="A270" s="388" t="s">
        <v>72</v>
      </c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78"/>
      <c r="AA270" s="378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87"/>
      <c r="T271" s="34"/>
      <c r="U271" s="34"/>
      <c r="V271" s="35" t="s">
        <v>66</v>
      </c>
      <c r="W271" s="382">
        <v>811</v>
      </c>
      <c r="X271" s="383">
        <f t="shared" ref="X271:X277" si="54">IFERROR(IF(W271="",0,CEILING((W271/$H271),1)*$H271),"")</f>
        <v>811.19999999999993</v>
      </c>
      <c r="Y271" s="36">
        <f>IFERROR(IF(X271=0,"",ROUNDUP(X271/H271,0)*0.02175),"")</f>
        <v>2.262</v>
      </c>
      <c r="Z271" s="56"/>
      <c r="AA271" s="57"/>
      <c r="AE271" s="64"/>
      <c r="BB271" s="223" t="s">
        <v>1</v>
      </c>
      <c r="BL271" s="64">
        <f t="shared" ref="BL271:BL277" si="55">IFERROR(W271*I271/H271,"0")</f>
        <v>869.01769230769241</v>
      </c>
      <c r="BM271" s="64">
        <f t="shared" ref="BM271:BM277" si="56">IFERROR(X271*I271/H271,"0")</f>
        <v>869.23200000000008</v>
      </c>
      <c r="BN271" s="64">
        <f t="shared" ref="BN271:BN277" si="57">IFERROR(1/J271*(W271/H271),"0")</f>
        <v>1.8566849816849818</v>
      </c>
      <c r="BO271" s="64">
        <f t="shared" ref="BO271:BO277" si="58">IFERROR(1/J271*(X271/H271),"0")</f>
        <v>1.857142857142857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87"/>
      <c r="T275" s="34"/>
      <c r="U275" s="34"/>
      <c r="V275" s="35" t="s">
        <v>66</v>
      </c>
      <c r="W275" s="382">
        <v>108</v>
      </c>
      <c r="X275" s="383">
        <f t="shared" si="54"/>
        <v>108</v>
      </c>
      <c r="Y275" s="36">
        <f>IFERROR(IF(X275=0,"",ROUNDUP(X275/H275,0)*0.00753),"")</f>
        <v>0.27107999999999999</v>
      </c>
      <c r="Z275" s="56"/>
      <c r="AA275" s="57"/>
      <c r="AE275" s="64"/>
      <c r="BB275" s="227" t="s">
        <v>1</v>
      </c>
      <c r="BL275" s="64">
        <f t="shared" si="55"/>
        <v>117.57600000000001</v>
      </c>
      <c r="BM275" s="64">
        <f t="shared" si="56"/>
        <v>117.57600000000001</v>
      </c>
      <c r="BN275" s="64">
        <f t="shared" si="57"/>
        <v>0.23076923076923075</v>
      </c>
      <c r="BO275" s="64">
        <f t="shared" si="58"/>
        <v>0.23076923076923075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2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3"/>
      <c r="O278" s="406" t="s">
        <v>70</v>
      </c>
      <c r="P278" s="407"/>
      <c r="Q278" s="407"/>
      <c r="R278" s="407"/>
      <c r="S278" s="407"/>
      <c r="T278" s="407"/>
      <c r="U278" s="40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139.97435897435898</v>
      </c>
      <c r="X278" s="384">
        <f>IFERROR(X271/H271,"0")+IFERROR(X272/H272,"0")+IFERROR(X273/H273,"0")+IFERROR(X274/H274,"0")+IFERROR(X275/H275,"0")+IFERROR(X276/H276,"0")+IFERROR(X277/H277,"0")</f>
        <v>140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2.53308</v>
      </c>
      <c r="Z278" s="385"/>
      <c r="AA278" s="385"/>
    </row>
    <row r="279" spans="1:67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93"/>
      <c r="O279" s="406" t="s">
        <v>70</v>
      </c>
      <c r="P279" s="407"/>
      <c r="Q279" s="407"/>
      <c r="R279" s="407"/>
      <c r="S279" s="407"/>
      <c r="T279" s="407"/>
      <c r="U279" s="408"/>
      <c r="V279" s="37" t="s">
        <v>66</v>
      </c>
      <c r="W279" s="384">
        <f>IFERROR(SUM(W271:W277),"0")</f>
        <v>919</v>
      </c>
      <c r="X279" s="384">
        <f>IFERROR(SUM(X271:X277),"0")</f>
        <v>919.19999999999993</v>
      </c>
      <c r="Y279" s="37"/>
      <c r="Z279" s="385"/>
      <c r="AA279" s="385"/>
    </row>
    <row r="280" spans="1:67" ht="14.25" customHeight="1" x14ac:dyDescent="0.25">
      <c r="A280" s="388" t="s">
        <v>215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78"/>
      <c r="AA280" s="378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">
        <v>448</v>
      </c>
      <c r="P281" s="391"/>
      <c r="Q281" s="391"/>
      <c r="R281" s="391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87"/>
      <c r="T282" s="34"/>
      <c r="U282" s="34"/>
      <c r="V282" s="35" t="s">
        <v>66</v>
      </c>
      <c r="W282" s="382">
        <v>187</v>
      </c>
      <c r="X282" s="383">
        <f>IFERROR(IF(W282="",0,CEILING((W282/$H282),1)*$H282),"")</f>
        <v>187.2</v>
      </c>
      <c r="Y282" s="36">
        <f>IFERROR(IF(X282=0,"",ROUNDUP(X282/H282,0)*0.02175),"")</f>
        <v>0.52200000000000002</v>
      </c>
      <c r="Z282" s="56"/>
      <c r="AA282" s="57"/>
      <c r="AE282" s="64"/>
      <c r="BB282" s="231" t="s">
        <v>1</v>
      </c>
      <c r="BL282" s="64">
        <f>IFERROR(W282*I282/H282,"0")</f>
        <v>200.52153846153848</v>
      </c>
      <c r="BM282" s="64">
        <f>IFERROR(X282*I282/H282,"0")</f>
        <v>200.73600000000002</v>
      </c>
      <c r="BN282" s="64">
        <f>IFERROR(1/J282*(W282/H282),"0")</f>
        <v>0.42811355311355309</v>
      </c>
      <c r="BO282" s="64">
        <f>IFERROR(1/J282*(X282/H282),"0")</f>
        <v>0.42857142857142855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87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2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3"/>
      <c r="O284" s="406" t="s">
        <v>70</v>
      </c>
      <c r="P284" s="407"/>
      <c r="Q284" s="407"/>
      <c r="R284" s="407"/>
      <c r="S284" s="407"/>
      <c r="T284" s="407"/>
      <c r="U284" s="408"/>
      <c r="V284" s="37" t="s">
        <v>71</v>
      </c>
      <c r="W284" s="384">
        <f>IFERROR(W281/H281,"0")+IFERROR(W282/H282,"0")+IFERROR(W283/H283,"0")</f>
        <v>23.974358974358974</v>
      </c>
      <c r="X284" s="384">
        <f>IFERROR(X281/H281,"0")+IFERROR(X282/H282,"0")+IFERROR(X283/H283,"0")</f>
        <v>24</v>
      </c>
      <c r="Y284" s="384">
        <f>IFERROR(IF(Y281="",0,Y281),"0")+IFERROR(IF(Y282="",0,Y282),"0")+IFERROR(IF(Y283="",0,Y283),"0")</f>
        <v>0.52200000000000002</v>
      </c>
      <c r="Z284" s="385"/>
      <c r="AA284" s="385"/>
    </row>
    <row r="285" spans="1:67" x14ac:dyDescent="0.2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93"/>
      <c r="O285" s="406" t="s">
        <v>70</v>
      </c>
      <c r="P285" s="407"/>
      <c r="Q285" s="407"/>
      <c r="R285" s="407"/>
      <c r="S285" s="407"/>
      <c r="T285" s="407"/>
      <c r="U285" s="408"/>
      <c r="V285" s="37" t="s">
        <v>66</v>
      </c>
      <c r="W285" s="384">
        <f>IFERROR(SUM(W281:W283),"0")</f>
        <v>187</v>
      </c>
      <c r="X285" s="384">
        <f>IFERROR(SUM(X281:X283),"0")</f>
        <v>187.2</v>
      </c>
      <c r="Y285" s="37"/>
      <c r="Z285" s="385"/>
      <c r="AA285" s="385"/>
    </row>
    <row r="286" spans="1:67" ht="14.25" customHeight="1" x14ac:dyDescent="0.25">
      <c r="A286" s="388" t="s">
        <v>91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78"/>
      <c r="AA286" s="378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3" t="s">
        <v>455</v>
      </c>
      <c r="P287" s="391"/>
      <c r="Q287" s="391"/>
      <c r="R287" s="391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7" t="s">
        <v>458</v>
      </c>
      <c r="P288" s="391"/>
      <c r="Q288" s="391"/>
      <c r="R288" s="391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87"/>
      <c r="T289" s="34"/>
      <c r="U289" s="34"/>
      <c r="V289" s="35" t="s">
        <v>66</v>
      </c>
      <c r="W289" s="382">
        <v>31</v>
      </c>
      <c r="X289" s="383">
        <f>IFERROR(IF(W289="",0,CEILING((W289/$H289),1)*$H289),"")</f>
        <v>33.15</v>
      </c>
      <c r="Y289" s="36">
        <f>IFERROR(IF(X289=0,"",ROUNDUP(X289/H289,0)*0.00753),"")</f>
        <v>9.7890000000000005E-2</v>
      </c>
      <c r="Z289" s="56"/>
      <c r="AA289" s="57"/>
      <c r="AE289" s="64"/>
      <c r="BB289" s="235" t="s">
        <v>1</v>
      </c>
      <c r="BL289" s="64">
        <f>IFERROR(W289*I289/H289,"0")</f>
        <v>35.254901960784316</v>
      </c>
      <c r="BM289" s="64">
        <f>IFERROR(X289*I289/H289,"0")</f>
        <v>37.699999999999996</v>
      </c>
      <c r="BN289" s="64">
        <f>IFERROR(1/J289*(W289/H289),"0")</f>
        <v>7.7928607340372047E-2</v>
      </c>
      <c r="BO289" s="64">
        <f>IFERROR(1/J289*(X289/H289),"0")</f>
        <v>8.3333333333333329E-2</v>
      </c>
    </row>
    <row r="290" spans="1:67" x14ac:dyDescent="0.2">
      <c r="A290" s="392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3"/>
      <c r="O290" s="406" t="s">
        <v>70</v>
      </c>
      <c r="P290" s="407"/>
      <c r="Q290" s="407"/>
      <c r="R290" s="407"/>
      <c r="S290" s="407"/>
      <c r="T290" s="407"/>
      <c r="U290" s="408"/>
      <c r="V290" s="37" t="s">
        <v>71</v>
      </c>
      <c r="W290" s="384">
        <f>IFERROR(W287/H287,"0")+IFERROR(W288/H288,"0")+IFERROR(W289/H289,"0")</f>
        <v>12.15686274509804</v>
      </c>
      <c r="X290" s="384">
        <f>IFERROR(X287/H287,"0")+IFERROR(X288/H288,"0")+IFERROR(X289/H289,"0")</f>
        <v>13</v>
      </c>
      <c r="Y290" s="384">
        <f>IFERROR(IF(Y287="",0,Y287),"0")+IFERROR(IF(Y288="",0,Y288),"0")+IFERROR(IF(Y289="",0,Y289),"0")</f>
        <v>9.7890000000000005E-2</v>
      </c>
      <c r="Z290" s="385"/>
      <c r="AA290" s="385"/>
    </row>
    <row r="291" spans="1:67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93"/>
      <c r="O291" s="406" t="s">
        <v>70</v>
      </c>
      <c r="P291" s="407"/>
      <c r="Q291" s="407"/>
      <c r="R291" s="407"/>
      <c r="S291" s="407"/>
      <c r="T291" s="407"/>
      <c r="U291" s="408"/>
      <c r="V291" s="37" t="s">
        <v>66</v>
      </c>
      <c r="W291" s="384">
        <f>IFERROR(SUM(W287:W289),"0")</f>
        <v>31</v>
      </c>
      <c r="X291" s="384">
        <f>IFERROR(SUM(X287:X289),"0")</f>
        <v>33.15</v>
      </c>
      <c r="Y291" s="37"/>
      <c r="Z291" s="385"/>
      <c r="AA291" s="385"/>
    </row>
    <row r="292" spans="1:67" ht="14.25" customHeight="1" x14ac:dyDescent="0.25">
      <c r="A292" s="388" t="s">
        <v>461</v>
      </c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78"/>
      <c r="AA292" s="378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87"/>
      <c r="T293" s="34"/>
      <c r="U293" s="34"/>
      <c r="V293" s="35" t="s">
        <v>66</v>
      </c>
      <c r="W293" s="382">
        <v>10</v>
      </c>
      <c r="X293" s="383">
        <f>IFERROR(IF(W293="",0,CEILING((W293/$H293),1)*$H293),"")</f>
        <v>10</v>
      </c>
      <c r="Y293" s="36">
        <f>IFERROR(IF(X293=0,"",ROUNDUP(X293/H293,0)*0.00474),"")</f>
        <v>2.3700000000000002E-2</v>
      </c>
      <c r="Z293" s="56"/>
      <c r="AA293" s="57"/>
      <c r="AE293" s="64"/>
      <c r="BB293" s="236" t="s">
        <v>1</v>
      </c>
      <c r="BL293" s="64">
        <f>IFERROR(W293*I293/H293,"0")</f>
        <v>11.200000000000001</v>
      </c>
      <c r="BM293" s="64">
        <f>IFERROR(X293*I293/H293,"0")</f>
        <v>11.200000000000001</v>
      </c>
      <c r="BN293" s="64">
        <f>IFERROR(1/J293*(W293/H293),"0")</f>
        <v>2.1008403361344536E-2</v>
      </c>
      <c r="BO293" s="64">
        <f>IFERROR(1/J293*(X293/H293),"0")</f>
        <v>2.1008403361344536E-2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87"/>
      <c r="T295" s="34"/>
      <c r="U295" s="34"/>
      <c r="V295" s="35" t="s">
        <v>66</v>
      </c>
      <c r="W295" s="382">
        <v>7</v>
      </c>
      <c r="X295" s="383">
        <f>IFERROR(IF(W295="",0,CEILING((W295/$H295),1)*$H295),"")</f>
        <v>8</v>
      </c>
      <c r="Y295" s="36">
        <f>IFERROR(IF(X295=0,"",ROUNDUP(X295/H295,0)*0.00474),"")</f>
        <v>1.8960000000000001E-2</v>
      </c>
      <c r="Z295" s="56"/>
      <c r="AA295" s="57"/>
      <c r="AE295" s="64"/>
      <c r="BB295" s="238" t="s">
        <v>1</v>
      </c>
      <c r="BL295" s="64">
        <f>IFERROR(W295*I295/H295,"0")</f>
        <v>7.8400000000000007</v>
      </c>
      <c r="BM295" s="64">
        <f>IFERROR(X295*I295/H295,"0")</f>
        <v>8.9600000000000009</v>
      </c>
      <c r="BN295" s="64">
        <f>IFERROR(1/J295*(W295/H295),"0")</f>
        <v>1.4705882352941176E-2</v>
      </c>
      <c r="BO295" s="64">
        <f>IFERROR(1/J295*(X295/H295),"0")</f>
        <v>1.680672268907563E-2</v>
      </c>
    </row>
    <row r="296" spans="1:67" x14ac:dyDescent="0.2">
      <c r="A296" s="392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3"/>
      <c r="O296" s="406" t="s">
        <v>70</v>
      </c>
      <c r="P296" s="407"/>
      <c r="Q296" s="407"/>
      <c r="R296" s="407"/>
      <c r="S296" s="407"/>
      <c r="T296" s="407"/>
      <c r="U296" s="408"/>
      <c r="V296" s="37" t="s">
        <v>71</v>
      </c>
      <c r="W296" s="384">
        <f>IFERROR(W293/H293,"0")+IFERROR(W294/H294,"0")+IFERROR(W295/H295,"0")</f>
        <v>8.5</v>
      </c>
      <c r="X296" s="384">
        <f>IFERROR(X293/H293,"0")+IFERROR(X294/H294,"0")+IFERROR(X295/H295,"0")</f>
        <v>9</v>
      </c>
      <c r="Y296" s="384">
        <f>IFERROR(IF(Y293="",0,Y293),"0")+IFERROR(IF(Y294="",0,Y294),"0")+IFERROR(IF(Y295="",0,Y295),"0")</f>
        <v>4.2660000000000003E-2</v>
      </c>
      <c r="Z296" s="385"/>
      <c r="AA296" s="385"/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3"/>
      <c r="O297" s="406" t="s">
        <v>70</v>
      </c>
      <c r="P297" s="407"/>
      <c r="Q297" s="407"/>
      <c r="R297" s="407"/>
      <c r="S297" s="407"/>
      <c r="T297" s="407"/>
      <c r="U297" s="408"/>
      <c r="V297" s="37" t="s">
        <v>66</v>
      </c>
      <c r="W297" s="384">
        <f>IFERROR(SUM(W293:W295),"0")</f>
        <v>17</v>
      </c>
      <c r="X297" s="384">
        <f>IFERROR(SUM(X293:X295),"0")</f>
        <v>18</v>
      </c>
      <c r="Y297" s="37"/>
      <c r="Z297" s="385"/>
      <c r="AA297" s="385"/>
    </row>
    <row r="298" spans="1:67" ht="16.5" customHeight="1" x14ac:dyDescent="0.25">
      <c r="A298" s="442" t="s">
        <v>470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7"/>
      <c r="AA298" s="377"/>
    </row>
    <row r="299" spans="1:67" ht="14.25" customHeight="1" x14ac:dyDescent="0.25">
      <c r="A299" s="388" t="s">
        <v>113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78"/>
      <c r="AA299" s="378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87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9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3"/>
      <c r="O302" s="406" t="s">
        <v>70</v>
      </c>
      <c r="P302" s="407"/>
      <c r="Q302" s="407"/>
      <c r="R302" s="407"/>
      <c r="S302" s="407"/>
      <c r="T302" s="407"/>
      <c r="U302" s="40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3"/>
      <c r="O303" s="406" t="s">
        <v>70</v>
      </c>
      <c r="P303" s="407"/>
      <c r="Q303" s="407"/>
      <c r="R303" s="407"/>
      <c r="S303" s="407"/>
      <c r="T303" s="407"/>
      <c r="U303" s="40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388" t="s">
        <v>61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78"/>
      <c r="AA304" s="378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2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3"/>
      <c r="O306" s="406" t="s">
        <v>70</v>
      </c>
      <c r="P306" s="407"/>
      <c r="Q306" s="407"/>
      <c r="R306" s="407"/>
      <c r="S306" s="407"/>
      <c r="T306" s="407"/>
      <c r="U306" s="40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3"/>
      <c r="O307" s="406" t="s">
        <v>70</v>
      </c>
      <c r="P307" s="407"/>
      <c r="Q307" s="407"/>
      <c r="R307" s="407"/>
      <c r="S307" s="407"/>
      <c r="T307" s="407"/>
      <c r="U307" s="40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42" t="s">
        <v>477</v>
      </c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77"/>
      <c r="AA308" s="377"/>
    </row>
    <row r="309" spans="1:67" ht="14.25" customHeight="1" x14ac:dyDescent="0.25">
      <c r="A309" s="388" t="s">
        <v>61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78"/>
      <c r="AA309" s="378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87"/>
      <c r="T310" s="34"/>
      <c r="U310" s="34"/>
      <c r="V310" s="35" t="s">
        <v>66</v>
      </c>
      <c r="W310" s="382">
        <v>22</v>
      </c>
      <c r="X310" s="383">
        <f>IFERROR(IF(W310="",0,CEILING((W310/$H310),1)*$H310),"")</f>
        <v>23.400000000000002</v>
      </c>
      <c r="Y310" s="36">
        <f>IFERROR(IF(X310=0,"",ROUNDUP(X310/H310,0)*0.00753),"")</f>
        <v>9.7890000000000005E-2</v>
      </c>
      <c r="Z310" s="56"/>
      <c r="AA310" s="57"/>
      <c r="AE310" s="64"/>
      <c r="BB310" s="242" t="s">
        <v>1</v>
      </c>
      <c r="BL310" s="64">
        <f>IFERROR(W310*I310/H310,"0")</f>
        <v>25.031111111111109</v>
      </c>
      <c r="BM310" s="64">
        <f>IFERROR(X310*I310/H310,"0")</f>
        <v>26.624000000000002</v>
      </c>
      <c r="BN310" s="64">
        <f>IFERROR(1/J310*(W310/H310),"0")</f>
        <v>7.8347578347578342E-2</v>
      </c>
      <c r="BO310" s="64">
        <f>IFERROR(1/J310*(X310/H310),"0")</f>
        <v>8.3333333333333329E-2</v>
      </c>
    </row>
    <row r="311" spans="1:67" x14ac:dyDescent="0.2">
      <c r="A311" s="392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3"/>
      <c r="O311" s="406" t="s">
        <v>70</v>
      </c>
      <c r="P311" s="407"/>
      <c r="Q311" s="407"/>
      <c r="R311" s="407"/>
      <c r="S311" s="407"/>
      <c r="T311" s="407"/>
      <c r="U311" s="408"/>
      <c r="V311" s="37" t="s">
        <v>71</v>
      </c>
      <c r="W311" s="384">
        <f>IFERROR(W310/H310,"0")</f>
        <v>12.222222222222221</v>
      </c>
      <c r="X311" s="384">
        <f>IFERROR(X310/H310,"0")</f>
        <v>13</v>
      </c>
      <c r="Y311" s="384">
        <f>IFERROR(IF(Y310="",0,Y310),"0")</f>
        <v>9.7890000000000005E-2</v>
      </c>
      <c r="Z311" s="385"/>
      <c r="AA311" s="385"/>
    </row>
    <row r="312" spans="1:67" x14ac:dyDescent="0.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93"/>
      <c r="O312" s="406" t="s">
        <v>70</v>
      </c>
      <c r="P312" s="407"/>
      <c r="Q312" s="407"/>
      <c r="R312" s="407"/>
      <c r="S312" s="407"/>
      <c r="T312" s="407"/>
      <c r="U312" s="408"/>
      <c r="V312" s="37" t="s">
        <v>66</v>
      </c>
      <c r="W312" s="384">
        <f>IFERROR(SUM(W310:W310),"0")</f>
        <v>22</v>
      </c>
      <c r="X312" s="384">
        <f>IFERROR(SUM(X310:X310),"0")</f>
        <v>23.400000000000002</v>
      </c>
      <c r="Y312" s="37"/>
      <c r="Z312" s="385"/>
      <c r="AA312" s="385"/>
    </row>
    <row r="313" spans="1:67" ht="14.25" customHeight="1" x14ac:dyDescent="0.25">
      <c r="A313" s="388" t="s">
        <v>72</v>
      </c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78"/>
      <c r="AA313" s="378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87"/>
      <c r="T314" s="34"/>
      <c r="U314" s="34"/>
      <c r="V314" s="35" t="s">
        <v>66</v>
      </c>
      <c r="W314" s="382">
        <v>31</v>
      </c>
      <c r="X314" s="383">
        <f>IFERROR(IF(W314="",0,CEILING((W314/$H314),1)*$H314),"")</f>
        <v>32.4</v>
      </c>
      <c r="Y314" s="36">
        <f>IFERROR(IF(X314=0,"",ROUNDUP(X314/H314,0)*0.02175),"")</f>
        <v>8.6999999999999994E-2</v>
      </c>
      <c r="Z314" s="56"/>
      <c r="AA314" s="57"/>
      <c r="AE314" s="64"/>
      <c r="BB314" s="243" t="s">
        <v>1</v>
      </c>
      <c r="BL314" s="64">
        <f>IFERROR(W314*I314/H314,"0")</f>
        <v>33.15851851851852</v>
      </c>
      <c r="BM314" s="64">
        <f>IFERROR(X314*I314/H314,"0")</f>
        <v>34.655999999999999</v>
      </c>
      <c r="BN314" s="64">
        <f>IFERROR(1/J314*(W314/H314),"0")</f>
        <v>6.8342151675485005E-2</v>
      </c>
      <c r="BO314" s="64">
        <f>IFERROR(1/J314*(X314/H314),"0")</f>
        <v>7.1428571428571425E-2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87"/>
      <c r="T315" s="34"/>
      <c r="U315" s="34"/>
      <c r="V315" s="35" t="s">
        <v>66</v>
      </c>
      <c r="W315" s="382">
        <v>202</v>
      </c>
      <c r="X315" s="383">
        <f>IFERROR(IF(W315="",0,CEILING((W315/$H315),1)*$H315),"")</f>
        <v>203.70000000000002</v>
      </c>
      <c r="Y315" s="36">
        <f>IFERROR(IF(X315=0,"",ROUNDUP(X315/H315,0)*0.00753),"")</f>
        <v>0.73041</v>
      </c>
      <c r="Z315" s="56"/>
      <c r="AA315" s="57"/>
      <c r="AE315" s="64"/>
      <c r="BB315" s="244" t="s">
        <v>1</v>
      </c>
      <c r="BL315" s="64">
        <f>IFERROR(W315*I315/H315,"0")</f>
        <v>228.1638095238095</v>
      </c>
      <c r="BM315" s="64">
        <f>IFERROR(X315*I315/H315,"0")</f>
        <v>230.084</v>
      </c>
      <c r="BN315" s="64">
        <f>IFERROR(1/J315*(W315/H315),"0")</f>
        <v>0.61660561660561652</v>
      </c>
      <c r="BO315" s="64">
        <f>IFERROR(1/J315*(X315/H315),"0")</f>
        <v>0.62179487179487181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87"/>
      <c r="T316" s="34"/>
      <c r="U316" s="34"/>
      <c r="V316" s="35" t="s">
        <v>66</v>
      </c>
      <c r="W316" s="382">
        <v>50</v>
      </c>
      <c r="X316" s="383">
        <f>IFERROR(IF(W316="",0,CEILING((W316/$H316),1)*$H316),"")</f>
        <v>50.400000000000006</v>
      </c>
      <c r="Y316" s="36">
        <f>IFERROR(IF(X316=0,"",ROUNDUP(X316/H316,0)*0.00753),"")</f>
        <v>0.18071999999999999</v>
      </c>
      <c r="Z316" s="56"/>
      <c r="AA316" s="57"/>
      <c r="AE316" s="64"/>
      <c r="BB316" s="245" t="s">
        <v>1</v>
      </c>
      <c r="BL316" s="64">
        <f>IFERROR(W316*I316/H316,"0")</f>
        <v>56.19047619047619</v>
      </c>
      <c r="BM316" s="64">
        <f>IFERROR(X316*I316/H316,"0")</f>
        <v>56.64</v>
      </c>
      <c r="BN316" s="64">
        <f>IFERROR(1/J316*(W316/H316),"0")</f>
        <v>0.15262515262515264</v>
      </c>
      <c r="BO316" s="64">
        <f>IFERROR(1/J316*(X316/H316),"0")</f>
        <v>0.15384615384615385</v>
      </c>
    </row>
    <row r="317" spans="1:67" x14ac:dyDescent="0.2">
      <c r="A317" s="39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3"/>
      <c r="O317" s="406" t="s">
        <v>70</v>
      </c>
      <c r="P317" s="407"/>
      <c r="Q317" s="407"/>
      <c r="R317" s="407"/>
      <c r="S317" s="407"/>
      <c r="T317" s="407"/>
      <c r="U317" s="408"/>
      <c r="V317" s="37" t="s">
        <v>71</v>
      </c>
      <c r="W317" s="384">
        <f>IFERROR(W314/H314,"0")+IFERROR(W315/H315,"0")+IFERROR(W316/H316,"0")</f>
        <v>123.82716049382717</v>
      </c>
      <c r="X317" s="384">
        <f>IFERROR(X314/H314,"0")+IFERROR(X315/H315,"0")+IFERROR(X316/H316,"0")</f>
        <v>125</v>
      </c>
      <c r="Y317" s="384">
        <f>IFERROR(IF(Y314="",0,Y314),"0")+IFERROR(IF(Y315="",0,Y315),"0")+IFERROR(IF(Y316="",0,Y316),"0")</f>
        <v>0.99812999999999996</v>
      </c>
      <c r="Z317" s="385"/>
      <c r="AA317" s="385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3"/>
      <c r="O318" s="406" t="s">
        <v>70</v>
      </c>
      <c r="P318" s="407"/>
      <c r="Q318" s="407"/>
      <c r="R318" s="407"/>
      <c r="S318" s="407"/>
      <c r="T318" s="407"/>
      <c r="U318" s="408"/>
      <c r="V318" s="37" t="s">
        <v>66</v>
      </c>
      <c r="W318" s="384">
        <f>IFERROR(SUM(W314:W316),"0")</f>
        <v>283</v>
      </c>
      <c r="X318" s="384">
        <f>IFERROR(SUM(X314:X316),"0")</f>
        <v>286.5</v>
      </c>
      <c r="Y318" s="37"/>
      <c r="Z318" s="385"/>
      <c r="AA318" s="385"/>
    </row>
    <row r="319" spans="1:67" ht="14.25" customHeight="1" x14ac:dyDescent="0.25">
      <c r="A319" s="388" t="s">
        <v>91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78"/>
      <c r="AA319" s="378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2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3"/>
      <c r="O321" s="406" t="s">
        <v>70</v>
      </c>
      <c r="P321" s="407"/>
      <c r="Q321" s="407"/>
      <c r="R321" s="407"/>
      <c r="S321" s="407"/>
      <c r="T321" s="407"/>
      <c r="U321" s="40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3"/>
      <c r="O322" s="406" t="s">
        <v>70</v>
      </c>
      <c r="P322" s="407"/>
      <c r="Q322" s="407"/>
      <c r="R322" s="407"/>
      <c r="S322" s="407"/>
      <c r="T322" s="407"/>
      <c r="U322" s="40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396" t="s">
        <v>488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48"/>
      <c r="AA323" s="48"/>
    </row>
    <row r="324" spans="1:67" ht="16.5" customHeight="1" x14ac:dyDescent="0.25">
      <c r="A324" s="442" t="s">
        <v>489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77"/>
      <c r="AA324" s="377"/>
    </row>
    <row r="325" spans="1:67" ht="14.25" customHeight="1" x14ac:dyDescent="0.25">
      <c r="A325" s="388" t="s">
        <v>113</v>
      </c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78"/>
      <c r="AA325" s="378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3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87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87"/>
      <c r="T328" s="34"/>
      <c r="U328" s="34"/>
      <c r="V328" s="35" t="s">
        <v>66</v>
      </c>
      <c r="W328" s="382">
        <v>960</v>
      </c>
      <c r="X328" s="383">
        <f t="shared" si="59"/>
        <v>960</v>
      </c>
      <c r="Y328" s="36">
        <f>IFERROR(IF(X328=0,"",ROUNDUP(X328/H328,0)*0.02175),"")</f>
        <v>1.3919999999999999</v>
      </c>
      <c r="Z328" s="56"/>
      <c r="AA328" s="57"/>
      <c r="AE328" s="64"/>
      <c r="BB328" s="249" t="s">
        <v>1</v>
      </c>
      <c r="BL328" s="64">
        <f t="shared" si="60"/>
        <v>990.72</v>
      </c>
      <c r="BM328" s="64">
        <f t="shared" si="61"/>
        <v>990.72</v>
      </c>
      <c r="BN328" s="64">
        <f t="shared" si="62"/>
        <v>1.3333333333333333</v>
      </c>
      <c r="BO328" s="64">
        <f t="shared" si="63"/>
        <v>1.3333333333333333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87"/>
      <c r="T330" s="34"/>
      <c r="U330" s="34"/>
      <c r="V330" s="35" t="s">
        <v>66</v>
      </c>
      <c r="W330" s="382">
        <v>61</v>
      </c>
      <c r="X330" s="383">
        <f t="shared" si="59"/>
        <v>75</v>
      </c>
      <c r="Y330" s="36">
        <f>IFERROR(IF(X330=0,"",ROUNDUP(X330/H330,0)*0.02175),"")</f>
        <v>0.10874999999999999</v>
      </c>
      <c r="Z330" s="56"/>
      <c r="AA330" s="57"/>
      <c r="AE330" s="64"/>
      <c r="BB330" s="251" t="s">
        <v>1</v>
      </c>
      <c r="BL330" s="64">
        <f t="shared" si="60"/>
        <v>62.951999999999998</v>
      </c>
      <c r="BM330" s="64">
        <f t="shared" si="61"/>
        <v>77.400000000000006</v>
      </c>
      <c r="BN330" s="64">
        <f t="shared" si="62"/>
        <v>8.4722222222222213E-2</v>
      </c>
      <c r="BO330" s="64">
        <f t="shared" si="63"/>
        <v>0.10416666666666666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87"/>
      <c r="T332" s="34"/>
      <c r="U332" s="34"/>
      <c r="V332" s="35" t="s">
        <v>66</v>
      </c>
      <c r="W332" s="382">
        <v>120</v>
      </c>
      <c r="X332" s="383">
        <f t="shared" si="59"/>
        <v>120</v>
      </c>
      <c r="Y332" s="36">
        <f>IFERROR(IF(X332=0,"",ROUNDUP(X332/H332,0)*0.02175),"")</f>
        <v>0.17399999999999999</v>
      </c>
      <c r="Z332" s="56"/>
      <c r="AA332" s="57"/>
      <c r="AE332" s="64"/>
      <c r="BB332" s="253" t="s">
        <v>1</v>
      </c>
      <c r="BL332" s="64">
        <f t="shared" si="60"/>
        <v>123.84</v>
      </c>
      <c r="BM332" s="64">
        <f t="shared" si="61"/>
        <v>123.84</v>
      </c>
      <c r="BN332" s="64">
        <f t="shared" si="62"/>
        <v>0.16666666666666666</v>
      </c>
      <c r="BO332" s="64">
        <f t="shared" si="63"/>
        <v>0.16666666666666666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87"/>
      <c r="T335" s="34"/>
      <c r="U335" s="34"/>
      <c r="V335" s="35" t="s">
        <v>66</v>
      </c>
      <c r="W335" s="382">
        <v>9</v>
      </c>
      <c r="X335" s="383">
        <f t="shared" si="59"/>
        <v>10</v>
      </c>
      <c r="Y335" s="36">
        <f>IFERROR(IF(X335=0,"",ROUNDUP(X335/H335,0)*0.00937),"")</f>
        <v>1.874E-2</v>
      </c>
      <c r="Z335" s="56"/>
      <c r="AA335" s="57"/>
      <c r="AE335" s="64"/>
      <c r="BB335" s="256" t="s">
        <v>1</v>
      </c>
      <c r="BL335" s="64">
        <f t="shared" si="60"/>
        <v>9.3780000000000001</v>
      </c>
      <c r="BM335" s="64">
        <f t="shared" si="61"/>
        <v>10.42</v>
      </c>
      <c r="BN335" s="64">
        <f t="shared" si="62"/>
        <v>1.4999999999999999E-2</v>
      </c>
      <c r="BO335" s="64">
        <f t="shared" si="63"/>
        <v>1.6666666666666666E-2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2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93"/>
      <c r="O338" s="406" t="s">
        <v>70</v>
      </c>
      <c r="P338" s="407"/>
      <c r="Q338" s="407"/>
      <c r="R338" s="407"/>
      <c r="S338" s="407"/>
      <c r="T338" s="407"/>
      <c r="U338" s="40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77.86666666666666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79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1.6934899999999997</v>
      </c>
      <c r="Z338" s="385"/>
      <c r="AA338" s="385"/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3"/>
      <c r="O339" s="406" t="s">
        <v>70</v>
      </c>
      <c r="P339" s="407"/>
      <c r="Q339" s="407"/>
      <c r="R339" s="407"/>
      <c r="S339" s="407"/>
      <c r="T339" s="407"/>
      <c r="U339" s="408"/>
      <c r="V339" s="37" t="s">
        <v>66</v>
      </c>
      <c r="W339" s="384">
        <f>IFERROR(SUM(W326:W337),"0")</f>
        <v>1150</v>
      </c>
      <c r="X339" s="384">
        <f>IFERROR(SUM(X326:X337),"0")</f>
        <v>1165</v>
      </c>
      <c r="Y339" s="37"/>
      <c r="Z339" s="385"/>
      <c r="AA339" s="385"/>
    </row>
    <row r="340" spans="1:67" ht="14.25" customHeight="1" x14ac:dyDescent="0.25">
      <c r="A340" s="388" t="s">
        <v>105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78"/>
      <c r="AA340" s="378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87"/>
      <c r="T341" s="34"/>
      <c r="U341" s="34"/>
      <c r="V341" s="35" t="s">
        <v>66</v>
      </c>
      <c r="W341" s="382">
        <v>480</v>
      </c>
      <c r="X341" s="383">
        <f>IFERROR(IF(W341="",0,CEILING((W341/$H341),1)*$H341),"")</f>
        <v>480</v>
      </c>
      <c r="Y341" s="36">
        <f>IFERROR(IF(X341=0,"",ROUNDUP(X341/H341,0)*0.02175),"")</f>
        <v>0.69599999999999995</v>
      </c>
      <c r="Z341" s="56"/>
      <c r="AA341" s="57"/>
      <c r="AE341" s="64"/>
      <c r="BB341" s="259" t="s">
        <v>1</v>
      </c>
      <c r="BL341" s="64">
        <f>IFERROR(W341*I341/H341,"0")</f>
        <v>495.36</v>
      </c>
      <c r="BM341" s="64">
        <f>IFERROR(X341*I341/H341,"0")</f>
        <v>495.36</v>
      </c>
      <c r="BN341" s="64">
        <f>IFERROR(1/J341*(W341/H341),"0")</f>
        <v>0.66666666666666663</v>
      </c>
      <c r="BO341" s="64">
        <f>IFERROR(1/J341*(X341/H341),"0")</f>
        <v>0.66666666666666663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87"/>
      <c r="T342" s="34"/>
      <c r="U342" s="34"/>
      <c r="V342" s="35" t="s">
        <v>66</v>
      </c>
      <c r="W342" s="382">
        <v>3</v>
      </c>
      <c r="X342" s="383">
        <f>IFERROR(IF(W342="",0,CEILING((W342/$H342),1)*$H342),"")</f>
        <v>4</v>
      </c>
      <c r="Y342" s="36">
        <f>IFERROR(IF(X342=0,"",ROUNDUP(X342/H342,0)*0.00937),"")</f>
        <v>9.3699999999999999E-3</v>
      </c>
      <c r="Z342" s="56"/>
      <c r="AA342" s="57"/>
      <c r="AE342" s="64"/>
      <c r="BB342" s="260" t="s">
        <v>1</v>
      </c>
      <c r="BL342" s="64">
        <f>IFERROR(W342*I342/H342,"0")</f>
        <v>3.18</v>
      </c>
      <c r="BM342" s="64">
        <f>IFERROR(X342*I342/H342,"0")</f>
        <v>4.24</v>
      </c>
      <c r="BN342" s="64">
        <f>IFERROR(1/J342*(W342/H342),"0")</f>
        <v>6.2500000000000003E-3</v>
      </c>
      <c r="BO342" s="64">
        <f>IFERROR(1/J342*(X342/H342),"0")</f>
        <v>8.3333333333333332E-3</v>
      </c>
    </row>
    <row r="343" spans="1:67" x14ac:dyDescent="0.2">
      <c r="A343" s="392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3"/>
      <c r="O343" s="406" t="s">
        <v>70</v>
      </c>
      <c r="P343" s="407"/>
      <c r="Q343" s="407"/>
      <c r="R343" s="407"/>
      <c r="S343" s="407"/>
      <c r="T343" s="407"/>
      <c r="U343" s="408"/>
      <c r="V343" s="37" t="s">
        <v>71</v>
      </c>
      <c r="W343" s="384">
        <f>IFERROR(W341/H341,"0")+IFERROR(W342/H342,"0")</f>
        <v>32.75</v>
      </c>
      <c r="X343" s="384">
        <f>IFERROR(X341/H341,"0")+IFERROR(X342/H342,"0")</f>
        <v>33</v>
      </c>
      <c r="Y343" s="384">
        <f>IFERROR(IF(Y341="",0,Y341),"0")+IFERROR(IF(Y342="",0,Y342),"0")</f>
        <v>0.70536999999999994</v>
      </c>
      <c r="Z343" s="385"/>
      <c r="AA343" s="385"/>
    </row>
    <row r="344" spans="1:67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93"/>
      <c r="O344" s="406" t="s">
        <v>70</v>
      </c>
      <c r="P344" s="407"/>
      <c r="Q344" s="407"/>
      <c r="R344" s="407"/>
      <c r="S344" s="407"/>
      <c r="T344" s="407"/>
      <c r="U344" s="408"/>
      <c r="V344" s="37" t="s">
        <v>66</v>
      </c>
      <c r="W344" s="384">
        <f>IFERROR(SUM(W341:W342),"0")</f>
        <v>483</v>
      </c>
      <c r="X344" s="384">
        <f>IFERROR(SUM(X341:X342),"0")</f>
        <v>484</v>
      </c>
      <c r="Y344" s="37"/>
      <c r="Z344" s="385"/>
      <c r="AA344" s="385"/>
    </row>
    <row r="345" spans="1:67" ht="14.25" customHeight="1" x14ac:dyDescent="0.25">
      <c r="A345" s="388" t="s">
        <v>72</v>
      </c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78"/>
      <c r="AA345" s="378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87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392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93"/>
      <c r="O349" s="406" t="s">
        <v>70</v>
      </c>
      <c r="P349" s="407"/>
      <c r="Q349" s="407"/>
      <c r="R349" s="407"/>
      <c r="S349" s="407"/>
      <c r="T349" s="407"/>
      <c r="U349" s="40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3"/>
      <c r="O350" s="406" t="s">
        <v>70</v>
      </c>
      <c r="P350" s="407"/>
      <c r="Q350" s="407"/>
      <c r="R350" s="407"/>
      <c r="S350" s="407"/>
      <c r="T350" s="407"/>
      <c r="U350" s="40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388" t="s">
        <v>215</v>
      </c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78"/>
      <c r="AA351" s="378"/>
    </row>
    <row r="352" spans="1:67" ht="16.5" customHeight="1" x14ac:dyDescent="0.25">
      <c r="A352" s="54" t="s">
        <v>520</v>
      </c>
      <c r="B352" s="54" t="s">
        <v>521</v>
      </c>
      <c r="C352" s="31">
        <v>4301060314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1"/>
      <c r="Q352" s="391"/>
      <c r="R352" s="391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4301060345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1"/>
      <c r="Q353" s="391"/>
      <c r="R353" s="391"/>
      <c r="S353" s="387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2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3"/>
      <c r="O354" s="406" t="s">
        <v>70</v>
      </c>
      <c r="P354" s="407"/>
      <c r="Q354" s="407"/>
      <c r="R354" s="407"/>
      <c r="S354" s="407"/>
      <c r="T354" s="407"/>
      <c r="U354" s="40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3"/>
      <c r="O355" s="406" t="s">
        <v>70</v>
      </c>
      <c r="P355" s="407"/>
      <c r="Q355" s="407"/>
      <c r="R355" s="407"/>
      <c r="S355" s="407"/>
      <c r="T355" s="407"/>
      <c r="U355" s="40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442" t="s">
        <v>523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77"/>
      <c r="AA356" s="377"/>
    </row>
    <row r="357" spans="1:67" ht="14.25" customHeight="1" x14ac:dyDescent="0.25">
      <c r="A357" s="388" t="s">
        <v>113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78"/>
      <c r="AA357" s="378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2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3"/>
      <c r="O360" s="406" t="s">
        <v>70</v>
      </c>
      <c r="P360" s="407"/>
      <c r="Q360" s="407"/>
      <c r="R360" s="407"/>
      <c r="S360" s="407"/>
      <c r="T360" s="407"/>
      <c r="U360" s="40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3"/>
      <c r="O361" s="406" t="s">
        <v>70</v>
      </c>
      <c r="P361" s="407"/>
      <c r="Q361" s="407"/>
      <c r="R361" s="407"/>
      <c r="S361" s="407"/>
      <c r="T361" s="407"/>
      <c r="U361" s="40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8" t="s">
        <v>61</v>
      </c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78"/>
      <c r="AA362" s="378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2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3"/>
      <c r="O366" s="406" t="s">
        <v>70</v>
      </c>
      <c r="P366" s="407"/>
      <c r="Q366" s="407"/>
      <c r="R366" s="407"/>
      <c r="S366" s="407"/>
      <c r="T366" s="407"/>
      <c r="U366" s="40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93"/>
      <c r="O367" s="406" t="s">
        <v>70</v>
      </c>
      <c r="P367" s="407"/>
      <c r="Q367" s="407"/>
      <c r="R367" s="407"/>
      <c r="S367" s="407"/>
      <c r="T367" s="407"/>
      <c r="U367" s="40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88" t="s">
        <v>72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78"/>
      <c r="AA368" s="378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87"/>
      <c r="T369" s="34"/>
      <c r="U369" s="34"/>
      <c r="V369" s="35" t="s">
        <v>66</v>
      </c>
      <c r="W369" s="382">
        <v>48</v>
      </c>
      <c r="X369" s="383">
        <f>IFERROR(IF(W369="",0,CEILING((W369/$H369),1)*$H369),"")</f>
        <v>54.6</v>
      </c>
      <c r="Y369" s="36">
        <f>IFERROR(IF(X369=0,"",ROUNDUP(X369/H369,0)*0.02175),"")</f>
        <v>0.15225</v>
      </c>
      <c r="Z369" s="56"/>
      <c r="AA369" s="57"/>
      <c r="AE369" s="64"/>
      <c r="BB369" s="271" t="s">
        <v>1</v>
      </c>
      <c r="BL369" s="64">
        <f>IFERROR(W369*I369/H369,"0")</f>
        <v>51.470769230769235</v>
      </c>
      <c r="BM369" s="64">
        <f>IFERROR(X369*I369/H369,"0")</f>
        <v>58.548000000000009</v>
      </c>
      <c r="BN369" s="64">
        <f>IFERROR(1/J369*(W369/H369),"0")</f>
        <v>0.10989010989010989</v>
      </c>
      <c r="BO369" s="64">
        <f>IFERROR(1/J369*(X369/H369),"0")</f>
        <v>0.125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1"/>
      <c r="Q371" s="391"/>
      <c r="R371" s="391"/>
      <c r="S371" s="387"/>
      <c r="T371" s="34"/>
      <c r="U371" s="34"/>
      <c r="V371" s="35" t="s">
        <v>66</v>
      </c>
      <c r="W371" s="382">
        <v>58</v>
      </c>
      <c r="X371" s="383">
        <f>IFERROR(IF(W371="",0,CEILING((W371/$H371),1)*$H371),"")</f>
        <v>60</v>
      </c>
      <c r="Y371" s="36">
        <f>IFERROR(IF(X371=0,"",ROUNDUP(X371/H371,0)*0.00753),"")</f>
        <v>0.18825</v>
      </c>
      <c r="Z371" s="56"/>
      <c r="AA371" s="57"/>
      <c r="AE371" s="64"/>
      <c r="BB371" s="273" t="s">
        <v>1</v>
      </c>
      <c r="BL371" s="64">
        <f>IFERROR(W371*I371/H371,"0")</f>
        <v>64.86333333333333</v>
      </c>
      <c r="BM371" s="64">
        <f>IFERROR(X371*I371/H371,"0")</f>
        <v>67.100000000000009</v>
      </c>
      <c r="BN371" s="64">
        <f>IFERROR(1/J371*(W371/H371),"0")</f>
        <v>0.15491452991452992</v>
      </c>
      <c r="BO371" s="64">
        <f>IFERROR(1/J371*(X371/H371),"0")</f>
        <v>0.16025641025641024</v>
      </c>
    </row>
    <row r="372" spans="1:67" ht="27" customHeight="1" x14ac:dyDescent="0.25">
      <c r="A372" s="54" t="s">
        <v>537</v>
      </c>
      <c r="B372" s="54" t="s">
        <v>539</v>
      </c>
      <c r="C372" s="31">
        <v>4301051634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1"/>
      <c r="Q372" s="391"/>
      <c r="R372" s="391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93"/>
      <c r="O374" s="406" t="s">
        <v>70</v>
      </c>
      <c r="P374" s="407"/>
      <c r="Q374" s="407"/>
      <c r="R374" s="407"/>
      <c r="S374" s="407"/>
      <c r="T374" s="407"/>
      <c r="U374" s="408"/>
      <c r="V374" s="37" t="s">
        <v>71</v>
      </c>
      <c r="W374" s="384">
        <f>IFERROR(W369/H369,"0")+IFERROR(W370/H370,"0")+IFERROR(W371/H371,"0")+IFERROR(W372/H372,"0")+IFERROR(W373/H373,"0")</f>
        <v>30.320512820512821</v>
      </c>
      <c r="X374" s="384">
        <f>IFERROR(X369/H369,"0")+IFERROR(X370/H370,"0")+IFERROR(X371/H371,"0")+IFERROR(X372/H372,"0")+IFERROR(X373/H373,"0")</f>
        <v>32</v>
      </c>
      <c r="Y374" s="384">
        <f>IFERROR(IF(Y369="",0,Y369),"0")+IFERROR(IF(Y370="",0,Y370),"0")+IFERROR(IF(Y371="",0,Y371),"0")+IFERROR(IF(Y372="",0,Y372),"0")+IFERROR(IF(Y373="",0,Y373),"0")</f>
        <v>0.34050000000000002</v>
      </c>
      <c r="Z374" s="385"/>
      <c r="AA374" s="385"/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3"/>
      <c r="O375" s="406" t="s">
        <v>70</v>
      </c>
      <c r="P375" s="407"/>
      <c r="Q375" s="407"/>
      <c r="R375" s="407"/>
      <c r="S375" s="407"/>
      <c r="T375" s="407"/>
      <c r="U375" s="408"/>
      <c r="V375" s="37" t="s">
        <v>66</v>
      </c>
      <c r="W375" s="384">
        <f>IFERROR(SUM(W369:W373),"0")</f>
        <v>106</v>
      </c>
      <c r="X375" s="384">
        <f>IFERROR(SUM(X369:X373),"0")</f>
        <v>114.6</v>
      </c>
      <c r="Y375" s="37"/>
      <c r="Z375" s="385"/>
      <c r="AA375" s="385"/>
    </row>
    <row r="376" spans="1:67" ht="14.25" customHeight="1" x14ac:dyDescent="0.25">
      <c r="A376" s="388" t="s">
        <v>215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78"/>
      <c r="AA376" s="378"/>
    </row>
    <row r="377" spans="1:67" ht="27" customHeight="1" x14ac:dyDescent="0.25">
      <c r="A377" s="54" t="s">
        <v>542</v>
      </c>
      <c r="B377" s="54" t="s">
        <v>543</v>
      </c>
      <c r="C377" s="31">
        <v>4301060322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1"/>
      <c r="Q377" s="391"/>
      <c r="R377" s="391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4301060377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1"/>
      <c r="Q378" s="391"/>
      <c r="R378" s="391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2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3"/>
      <c r="O379" s="406" t="s">
        <v>70</v>
      </c>
      <c r="P379" s="407"/>
      <c r="Q379" s="407"/>
      <c r="R379" s="407"/>
      <c r="S379" s="407"/>
      <c r="T379" s="407"/>
      <c r="U379" s="40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3"/>
      <c r="O380" s="406" t="s">
        <v>70</v>
      </c>
      <c r="P380" s="407"/>
      <c r="Q380" s="407"/>
      <c r="R380" s="407"/>
      <c r="S380" s="407"/>
      <c r="T380" s="407"/>
      <c r="U380" s="40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396" t="s">
        <v>545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48"/>
      <c r="AA381" s="48"/>
    </row>
    <row r="382" spans="1:67" ht="16.5" customHeight="1" x14ac:dyDescent="0.25">
      <c r="A382" s="442" t="s">
        <v>546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77"/>
      <c r="AA382" s="377"/>
    </row>
    <row r="383" spans="1:67" ht="14.25" customHeight="1" x14ac:dyDescent="0.25">
      <c r="A383" s="388" t="s">
        <v>113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78"/>
      <c r="AA383" s="378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4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87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392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3"/>
      <c r="O386" s="406" t="s">
        <v>70</v>
      </c>
      <c r="P386" s="407"/>
      <c r="Q386" s="407"/>
      <c r="R386" s="407"/>
      <c r="S386" s="407"/>
      <c r="T386" s="407"/>
      <c r="U386" s="40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3"/>
      <c r="O387" s="406" t="s">
        <v>70</v>
      </c>
      <c r="P387" s="407"/>
      <c r="Q387" s="407"/>
      <c r="R387" s="407"/>
      <c r="S387" s="407"/>
      <c r="T387" s="407"/>
      <c r="U387" s="40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388" t="s">
        <v>61</v>
      </c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78"/>
      <c r="AA388" s="378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87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2" t="s">
        <v>554</v>
      </c>
      <c r="P390" s="391"/>
      <c r="Q390" s="391"/>
      <c r="R390" s="391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87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3" t="s">
        <v>558</v>
      </c>
      <c r="P392" s="391"/>
      <c r="Q392" s="391"/>
      <c r="R392" s="391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00" t="s">
        <v>561</v>
      </c>
      <c r="P393" s="391"/>
      <c r="Q393" s="391"/>
      <c r="R393" s="391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7" t="s">
        <v>561</v>
      </c>
      <c r="P394" s="391"/>
      <c r="Q394" s="391"/>
      <c r="R394" s="391"/>
      <c r="S394" s="387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87"/>
      <c r="T395" s="34"/>
      <c r="U395" s="34"/>
      <c r="V395" s="35" t="s">
        <v>66</v>
      </c>
      <c r="W395" s="382">
        <v>20</v>
      </c>
      <c r="X395" s="383">
        <f t="shared" si="64"/>
        <v>20.16</v>
      </c>
      <c r="Y395" s="36">
        <f t="shared" si="65"/>
        <v>9.0359999999999996E-2</v>
      </c>
      <c r="Z395" s="56"/>
      <c r="AA395" s="57"/>
      <c r="AE395" s="64"/>
      <c r="BB395" s="286" t="s">
        <v>1</v>
      </c>
      <c r="BL395" s="64">
        <f t="shared" si="66"/>
        <v>30.952380952380953</v>
      </c>
      <c r="BM395" s="64">
        <f t="shared" si="67"/>
        <v>31.200000000000003</v>
      </c>
      <c r="BN395" s="64">
        <f t="shared" si="68"/>
        <v>7.6312576312576319E-2</v>
      </c>
      <c r="BO395" s="64">
        <f t="shared" si="69"/>
        <v>7.6923076923076927E-2</v>
      </c>
    </row>
    <row r="396" spans="1:67" ht="27" customHeight="1" x14ac:dyDescent="0.25">
      <c r="A396" s="54" t="s">
        <v>565</v>
      </c>
      <c r="B396" s="54" t="s">
        <v>566</v>
      </c>
      <c r="C396" s="31">
        <v>4301031335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80" t="s">
        <v>567</v>
      </c>
      <c r="P396" s="391"/>
      <c r="Q396" s="391"/>
      <c r="R396" s="391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568</v>
      </c>
      <c r="C397" s="31">
        <v>4301031257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1"/>
      <c r="Q397" s="391"/>
      <c r="R397" s="391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87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0" t="s">
        <v>572</v>
      </c>
      <c r="P399" s="391"/>
      <c r="Q399" s="391"/>
      <c r="R399" s="391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4301031336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20" t="s">
        <v>575</v>
      </c>
      <c r="P400" s="391"/>
      <c r="Q400" s="391"/>
      <c r="R400" s="391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576</v>
      </c>
      <c r="C401" s="31">
        <v>4301031254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1"/>
      <c r="Q401" s="391"/>
      <c r="R401" s="391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87"/>
      <c r="T402" s="34"/>
      <c r="U402" s="34"/>
      <c r="V402" s="35" t="s">
        <v>66</v>
      </c>
      <c r="W402" s="382">
        <v>21</v>
      </c>
      <c r="X402" s="383">
        <f t="shared" si="64"/>
        <v>21</v>
      </c>
      <c r="Y402" s="36">
        <f t="shared" si="70"/>
        <v>5.0200000000000002E-2</v>
      </c>
      <c r="Z402" s="56"/>
      <c r="AA402" s="57"/>
      <c r="AE402" s="64"/>
      <c r="BB402" s="293" t="s">
        <v>1</v>
      </c>
      <c r="BL402" s="64">
        <f t="shared" si="66"/>
        <v>22.299999999999997</v>
      </c>
      <c r="BM402" s="64">
        <f t="shared" si="67"/>
        <v>22.299999999999997</v>
      </c>
      <c r="BN402" s="64">
        <f t="shared" si="68"/>
        <v>4.2735042735042736E-2</v>
      </c>
      <c r="BO402" s="64">
        <f t="shared" si="69"/>
        <v>4.2735042735042736E-2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0" t="s">
        <v>580</v>
      </c>
      <c r="P403" s="391"/>
      <c r="Q403" s="391"/>
      <c r="R403" s="391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4301031337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91"/>
      <c r="Q404" s="391"/>
      <c r="R404" s="391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584</v>
      </c>
      <c r="C405" s="31">
        <v>4301031258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1"/>
      <c r="Q405" s="391"/>
      <c r="R405" s="391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5" t="s">
        <v>587</v>
      </c>
      <c r="P406" s="391"/>
      <c r="Q406" s="391"/>
      <c r="R406" s="391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4301031333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9" t="s">
        <v>592</v>
      </c>
      <c r="P408" s="391"/>
      <c r="Q408" s="391"/>
      <c r="R408" s="391"/>
      <c r="S408" s="387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1"/>
      <c r="Q409" s="391"/>
      <c r="R409" s="391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4301031338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3" t="s">
        <v>596</v>
      </c>
      <c r="P410" s="391"/>
      <c r="Q410" s="391"/>
      <c r="R410" s="391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597</v>
      </c>
      <c r="C411" s="31">
        <v>4301031255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1"/>
      <c r="Q411" s="391"/>
      <c r="R411" s="391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2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3"/>
      <c r="O412" s="406" t="s">
        <v>70</v>
      </c>
      <c r="P412" s="407"/>
      <c r="Q412" s="407"/>
      <c r="R412" s="407"/>
      <c r="S412" s="407"/>
      <c r="T412" s="407"/>
      <c r="U412" s="40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21.904761904761905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22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0.14055999999999999</v>
      </c>
      <c r="Z412" s="385"/>
      <c r="AA412" s="38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3"/>
      <c r="O413" s="406" t="s">
        <v>70</v>
      </c>
      <c r="P413" s="407"/>
      <c r="Q413" s="407"/>
      <c r="R413" s="407"/>
      <c r="S413" s="407"/>
      <c r="T413" s="407"/>
      <c r="U413" s="408"/>
      <c r="V413" s="37" t="s">
        <v>66</v>
      </c>
      <c r="W413" s="384">
        <f>IFERROR(SUM(W389:W411),"0")</f>
        <v>41</v>
      </c>
      <c r="X413" s="384">
        <f>IFERROR(SUM(X389:X411),"0")</f>
        <v>41.16</v>
      </c>
      <c r="Y413" s="37"/>
      <c r="Z413" s="385"/>
      <c r="AA413" s="385"/>
    </row>
    <row r="414" spans="1:67" ht="14.25" customHeight="1" x14ac:dyDescent="0.25">
      <c r="A414" s="388" t="s">
        <v>72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78"/>
      <c r="AA414" s="378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93"/>
      <c r="O417" s="406" t="s">
        <v>70</v>
      </c>
      <c r="P417" s="407"/>
      <c r="Q417" s="407"/>
      <c r="R417" s="407"/>
      <c r="S417" s="407"/>
      <c r="T417" s="407"/>
      <c r="U417" s="40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3"/>
      <c r="O418" s="406" t="s">
        <v>70</v>
      </c>
      <c r="P418" s="407"/>
      <c r="Q418" s="407"/>
      <c r="R418" s="407"/>
      <c r="S418" s="407"/>
      <c r="T418" s="407"/>
      <c r="U418" s="40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8" t="s">
        <v>91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78"/>
      <c r="AA419" s="378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87"/>
      <c r="T420" s="34"/>
      <c r="U420" s="34"/>
      <c r="V420" s="35" t="s">
        <v>66</v>
      </c>
      <c r="W420" s="382">
        <v>12</v>
      </c>
      <c r="X420" s="383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5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87"/>
      <c r="T421" s="34"/>
      <c r="U421" s="34"/>
      <c r="V421" s="35" t="s">
        <v>66</v>
      </c>
      <c r="W421" s="382">
        <v>6</v>
      </c>
      <c r="X421" s="383">
        <f>IFERROR(IF(W421="",0,CEILING((W421/$H421),1)*$H421),"")</f>
        <v>6</v>
      </c>
      <c r="Y421" s="36">
        <f>IFERROR(IF(X421=0,"",ROUNDUP(X421/H421,0)*0.00627),"")</f>
        <v>3.1350000000000003E-2</v>
      </c>
      <c r="Z421" s="56"/>
      <c r="AA421" s="57"/>
      <c r="AE421" s="64"/>
      <c r="BB421" s="306" t="s">
        <v>1</v>
      </c>
      <c r="BL421" s="64">
        <f>IFERROR(W421*I421/H421,"0")</f>
        <v>9.0000000000000018</v>
      </c>
      <c r="BM421" s="64">
        <f>IFERROR(X421*I421/H421,"0")</f>
        <v>9.0000000000000018</v>
      </c>
      <c r="BN421" s="64">
        <f>IFERROR(1/J421*(W421/H421),"0")</f>
        <v>2.5000000000000001E-2</v>
      </c>
      <c r="BO421" s="64">
        <f>IFERROR(1/J421*(X421/H421),"0")</f>
        <v>2.5000000000000001E-2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2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93"/>
      <c r="O423" s="406" t="s">
        <v>70</v>
      </c>
      <c r="P423" s="407"/>
      <c r="Q423" s="407"/>
      <c r="R423" s="407"/>
      <c r="S423" s="407"/>
      <c r="T423" s="407"/>
      <c r="U423" s="408"/>
      <c r="V423" s="37" t="s">
        <v>71</v>
      </c>
      <c r="W423" s="384">
        <f>IFERROR(W420/H420,"0")+IFERROR(W421/H421,"0")+IFERROR(W422/H422,"0")</f>
        <v>15</v>
      </c>
      <c r="X423" s="384">
        <f>IFERROR(X420/H420,"0")+IFERROR(X421/H421,"0")+IFERROR(X422/H422,"0")</f>
        <v>15</v>
      </c>
      <c r="Y423" s="384">
        <f>IFERROR(IF(Y420="",0,Y420),"0")+IFERROR(IF(Y421="",0,Y421),"0")+IFERROR(IF(Y422="",0,Y422),"0")</f>
        <v>9.4050000000000009E-2</v>
      </c>
      <c r="Z423" s="385"/>
      <c r="AA423" s="385"/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3"/>
      <c r="O424" s="406" t="s">
        <v>70</v>
      </c>
      <c r="P424" s="407"/>
      <c r="Q424" s="407"/>
      <c r="R424" s="407"/>
      <c r="S424" s="407"/>
      <c r="T424" s="407"/>
      <c r="U424" s="408"/>
      <c r="V424" s="37" t="s">
        <v>66</v>
      </c>
      <c r="W424" s="384">
        <f>IFERROR(SUM(W420:W422),"0")</f>
        <v>18</v>
      </c>
      <c r="X424" s="384">
        <f>IFERROR(SUM(X420:X422),"0")</f>
        <v>18</v>
      </c>
      <c r="Y424" s="37"/>
      <c r="Z424" s="385"/>
      <c r="AA424" s="385"/>
    </row>
    <row r="425" spans="1:67" ht="16.5" customHeight="1" x14ac:dyDescent="0.25">
      <c r="A425" s="442" t="s">
        <v>610</v>
      </c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77"/>
      <c r="AA425" s="377"/>
    </row>
    <row r="426" spans="1:67" ht="14.25" customHeight="1" x14ac:dyDescent="0.25">
      <c r="A426" s="388" t="s">
        <v>105</v>
      </c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78"/>
      <c r="AA426" s="378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3" t="s">
        <v>613</v>
      </c>
      <c r="P427" s="391"/>
      <c r="Q427" s="391"/>
      <c r="R427" s="391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2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93"/>
      <c r="O428" s="406" t="s">
        <v>70</v>
      </c>
      <c r="P428" s="407"/>
      <c r="Q428" s="407"/>
      <c r="R428" s="407"/>
      <c r="S428" s="407"/>
      <c r="T428" s="407"/>
      <c r="U428" s="40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93"/>
      <c r="O429" s="406" t="s">
        <v>70</v>
      </c>
      <c r="P429" s="407"/>
      <c r="Q429" s="407"/>
      <c r="R429" s="407"/>
      <c r="S429" s="407"/>
      <c r="T429" s="407"/>
      <c r="U429" s="40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8" t="s">
        <v>61</v>
      </c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78"/>
      <c r="AA430" s="378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8" t="s">
        <v>617</v>
      </c>
      <c r="P432" s="391"/>
      <c r="Q432" s="391"/>
      <c r="R432" s="391"/>
      <c r="S432" s="387"/>
      <c r="T432" s="34"/>
      <c r="U432" s="34"/>
      <c r="V432" s="35" t="s">
        <v>66</v>
      </c>
      <c r="W432" s="382">
        <v>0</v>
      </c>
      <c r="X432" s="383">
        <f t="shared" si="71"/>
        <v>0</v>
      </c>
      <c r="Y432" s="36" t="str">
        <f>IFERROR(IF(X432=0,"",ROUNDUP(X432/H432,0)*0.00753),"")</f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1" t="s">
        <v>620</v>
      </c>
      <c r="P433" s="391"/>
      <c r="Q433" s="391"/>
      <c r="R433" s="391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7" t="s">
        <v>625</v>
      </c>
      <c r="P435" s="391"/>
      <c r="Q435" s="391"/>
      <c r="R435" s="391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87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0" t="s">
        <v>630</v>
      </c>
      <c r="P438" s="391"/>
      <c r="Q438" s="391"/>
      <c r="R438" s="391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2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3"/>
      <c r="O439" s="406" t="s">
        <v>70</v>
      </c>
      <c r="P439" s="407"/>
      <c r="Q439" s="407"/>
      <c r="R439" s="407"/>
      <c r="S439" s="407"/>
      <c r="T439" s="407"/>
      <c r="U439" s="40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0</v>
      </c>
      <c r="X439" s="384">
        <f>IFERROR(X431/H431,"0")+IFERROR(X432/H432,"0")+IFERROR(X433/H433,"0")+IFERROR(X434/H434,"0")+IFERROR(X435/H435,"0")+IFERROR(X436/H436,"0")+IFERROR(X437/H437,"0")+IFERROR(X438/H438,"0")</f>
        <v>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385"/>
      <c r="AA439" s="38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3"/>
      <c r="O440" s="406" t="s">
        <v>70</v>
      </c>
      <c r="P440" s="407"/>
      <c r="Q440" s="407"/>
      <c r="R440" s="407"/>
      <c r="S440" s="407"/>
      <c r="T440" s="407"/>
      <c r="U440" s="408"/>
      <c r="V440" s="37" t="s">
        <v>66</v>
      </c>
      <c r="W440" s="384">
        <f>IFERROR(SUM(W431:W438),"0")</f>
        <v>0</v>
      </c>
      <c r="X440" s="384">
        <f>IFERROR(SUM(X431:X438),"0")</f>
        <v>0</v>
      </c>
      <c r="Y440" s="37"/>
      <c r="Z440" s="385"/>
      <c r="AA440" s="385"/>
    </row>
    <row r="441" spans="1:67" ht="14.25" customHeight="1" x14ac:dyDescent="0.25">
      <c r="A441" s="388" t="s">
        <v>91</v>
      </c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78"/>
      <c r="AA441" s="378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2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3"/>
      <c r="O443" s="406" t="s">
        <v>70</v>
      </c>
      <c r="P443" s="407"/>
      <c r="Q443" s="407"/>
      <c r="R443" s="407"/>
      <c r="S443" s="407"/>
      <c r="T443" s="407"/>
      <c r="U443" s="40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3"/>
      <c r="O444" s="406" t="s">
        <v>70</v>
      </c>
      <c r="P444" s="407"/>
      <c r="Q444" s="407"/>
      <c r="R444" s="407"/>
      <c r="S444" s="407"/>
      <c r="T444" s="407"/>
      <c r="U444" s="40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8" t="s">
        <v>100</v>
      </c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78"/>
      <c r="AA445" s="378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87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392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3"/>
      <c r="O447" s="406" t="s">
        <v>70</v>
      </c>
      <c r="P447" s="407"/>
      <c r="Q447" s="407"/>
      <c r="R447" s="407"/>
      <c r="S447" s="407"/>
      <c r="T447" s="407"/>
      <c r="U447" s="40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3"/>
      <c r="O448" s="406" t="s">
        <v>70</v>
      </c>
      <c r="P448" s="407"/>
      <c r="Q448" s="407"/>
      <c r="R448" s="407"/>
      <c r="S448" s="407"/>
      <c r="T448" s="407"/>
      <c r="U448" s="40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388" t="s">
        <v>635</v>
      </c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78"/>
      <c r="AA449" s="378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87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3"/>
      <c r="O451" s="406" t="s">
        <v>70</v>
      </c>
      <c r="P451" s="407"/>
      <c r="Q451" s="407"/>
      <c r="R451" s="407"/>
      <c r="S451" s="407"/>
      <c r="T451" s="407"/>
      <c r="U451" s="40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3"/>
      <c r="O452" s="406" t="s">
        <v>70</v>
      </c>
      <c r="P452" s="407"/>
      <c r="Q452" s="407"/>
      <c r="R452" s="407"/>
      <c r="S452" s="407"/>
      <c r="T452" s="407"/>
      <c r="U452" s="40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customHeight="1" x14ac:dyDescent="0.25">
      <c r="A453" s="442" t="s">
        <v>638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77"/>
      <c r="AA453" s="377"/>
    </row>
    <row r="454" spans="1:67" ht="14.25" customHeight="1" x14ac:dyDescent="0.25">
      <c r="A454" s="388" t="s">
        <v>61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78"/>
      <c r="AA454" s="378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87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87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392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93"/>
      <c r="O458" s="406" t="s">
        <v>70</v>
      </c>
      <c r="P458" s="407"/>
      <c r="Q458" s="407"/>
      <c r="R458" s="407"/>
      <c r="S458" s="407"/>
      <c r="T458" s="407"/>
      <c r="U458" s="40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93"/>
      <c r="O459" s="406" t="s">
        <v>70</v>
      </c>
      <c r="P459" s="407"/>
      <c r="Q459" s="407"/>
      <c r="R459" s="407"/>
      <c r="S459" s="407"/>
      <c r="T459" s="407"/>
      <c r="U459" s="40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442" t="s">
        <v>645</v>
      </c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77"/>
      <c r="AA460" s="377"/>
    </row>
    <row r="461" spans="1:67" ht="14.25" customHeight="1" x14ac:dyDescent="0.25">
      <c r="A461" s="388" t="s">
        <v>61</v>
      </c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78"/>
      <c r="AA461" s="378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17" t="s">
        <v>648</v>
      </c>
      <c r="P462" s="391"/>
      <c r="Q462" s="391"/>
      <c r="R462" s="391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2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93"/>
      <c r="O464" s="406" t="s">
        <v>70</v>
      </c>
      <c r="P464" s="407"/>
      <c r="Q464" s="407"/>
      <c r="R464" s="407"/>
      <c r="S464" s="407"/>
      <c r="T464" s="407"/>
      <c r="U464" s="40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93"/>
      <c r="O465" s="406" t="s">
        <v>70</v>
      </c>
      <c r="P465" s="407"/>
      <c r="Q465" s="407"/>
      <c r="R465" s="407"/>
      <c r="S465" s="407"/>
      <c r="T465" s="407"/>
      <c r="U465" s="40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88" t="s">
        <v>215</v>
      </c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78"/>
      <c r="AA466" s="378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7" t="s">
        <v>653</v>
      </c>
      <c r="P467" s="391"/>
      <c r="Q467" s="391"/>
      <c r="R467" s="391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2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3"/>
      <c r="O468" s="406" t="s">
        <v>70</v>
      </c>
      <c r="P468" s="407"/>
      <c r="Q468" s="407"/>
      <c r="R468" s="407"/>
      <c r="S468" s="407"/>
      <c r="T468" s="407"/>
      <c r="U468" s="40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3"/>
      <c r="O469" s="406" t="s">
        <v>70</v>
      </c>
      <c r="P469" s="407"/>
      <c r="Q469" s="407"/>
      <c r="R469" s="407"/>
      <c r="S469" s="407"/>
      <c r="T469" s="407"/>
      <c r="U469" s="40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396" t="s">
        <v>654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48"/>
      <c r="AA470" s="48"/>
    </row>
    <row r="471" spans="1:67" ht="16.5" customHeight="1" x14ac:dyDescent="0.25">
      <c r="A471" s="442" t="s">
        <v>654</v>
      </c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77"/>
      <c r="AA471" s="377"/>
    </row>
    <row r="472" spans="1:67" ht="14.25" customHeight="1" x14ac:dyDescent="0.25">
      <c r="A472" s="388" t="s">
        <v>113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78"/>
      <c r="AA472" s="378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87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87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">
        <v>661</v>
      </c>
      <c r="P475" s="391"/>
      <c r="Q475" s="391"/>
      <c r="R475" s="391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87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5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87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">
        <v>672</v>
      </c>
      <c r="P480" s="391"/>
      <c r="Q480" s="391"/>
      <c r="R480" s="391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5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87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392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3"/>
      <c r="O483" s="406" t="s">
        <v>70</v>
      </c>
      <c r="P483" s="407"/>
      <c r="Q483" s="407"/>
      <c r="R483" s="407"/>
      <c r="S483" s="407"/>
      <c r="T483" s="407"/>
      <c r="U483" s="40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85"/>
      <c r="AA483" s="385"/>
    </row>
    <row r="484" spans="1:67" x14ac:dyDescent="0.2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93"/>
      <c r="O484" s="406" t="s">
        <v>70</v>
      </c>
      <c r="P484" s="407"/>
      <c r="Q484" s="407"/>
      <c r="R484" s="407"/>
      <c r="S484" s="407"/>
      <c r="T484" s="407"/>
      <c r="U484" s="408"/>
      <c r="V484" s="37" t="s">
        <v>66</v>
      </c>
      <c r="W484" s="384">
        <f>IFERROR(SUM(W473:W482),"0")</f>
        <v>0</v>
      </c>
      <c r="X484" s="384">
        <f>IFERROR(SUM(X473:X482),"0")</f>
        <v>0</v>
      </c>
      <c r="Y484" s="37"/>
      <c r="Z484" s="385"/>
      <c r="AA484" s="385"/>
    </row>
    <row r="485" spans="1:67" ht="14.25" customHeight="1" x14ac:dyDescent="0.25">
      <c r="A485" s="388" t="s">
        <v>105</v>
      </c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78"/>
      <c r="AA485" s="378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87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2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3"/>
      <c r="O488" s="406" t="s">
        <v>70</v>
      </c>
      <c r="P488" s="407"/>
      <c r="Q488" s="407"/>
      <c r="R488" s="407"/>
      <c r="S488" s="407"/>
      <c r="T488" s="407"/>
      <c r="U488" s="408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3"/>
      <c r="O489" s="406" t="s">
        <v>70</v>
      </c>
      <c r="P489" s="407"/>
      <c r="Q489" s="407"/>
      <c r="R489" s="407"/>
      <c r="S489" s="407"/>
      <c r="T489" s="407"/>
      <c r="U489" s="408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customHeight="1" x14ac:dyDescent="0.25">
      <c r="A490" s="388" t="s">
        <v>61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78"/>
      <c r="AA490" s="378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87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87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87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87"/>
      <c r="T494" s="34"/>
      <c r="U494" s="34"/>
      <c r="V494" s="35" t="s">
        <v>66</v>
      </c>
      <c r="W494" s="382">
        <v>43</v>
      </c>
      <c r="X494" s="383">
        <f t="shared" si="83"/>
        <v>43.2</v>
      </c>
      <c r="Y494" s="36">
        <f>IFERROR(IF(X494=0,"",ROUNDUP(X494/H494,0)*0.00937),"")</f>
        <v>0.11244</v>
      </c>
      <c r="Z494" s="56"/>
      <c r="AA494" s="57"/>
      <c r="AE494" s="64"/>
      <c r="BB494" s="341" t="s">
        <v>1</v>
      </c>
      <c r="BL494" s="64">
        <f t="shared" si="84"/>
        <v>45.866666666666667</v>
      </c>
      <c r="BM494" s="64">
        <f t="shared" si="85"/>
        <v>46.08</v>
      </c>
      <c r="BN494" s="64">
        <f t="shared" si="86"/>
        <v>9.9537037037037035E-2</v>
      </c>
      <c r="BO494" s="64">
        <f t="shared" si="87"/>
        <v>0.1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87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87"/>
      <c r="T496" s="34"/>
      <c r="U496" s="34"/>
      <c r="V496" s="35" t="s">
        <v>66</v>
      </c>
      <c r="W496" s="382">
        <v>43</v>
      </c>
      <c r="X496" s="383">
        <f t="shared" si="83"/>
        <v>43.2</v>
      </c>
      <c r="Y496" s="36">
        <f>IFERROR(IF(X496=0,"",ROUNDUP(X496/H496,0)*0.00937),"")</f>
        <v>0.11244</v>
      </c>
      <c r="Z496" s="56"/>
      <c r="AA496" s="57"/>
      <c r="AE496" s="64"/>
      <c r="BB496" s="343" t="s">
        <v>1</v>
      </c>
      <c r="BL496" s="64">
        <f t="shared" si="84"/>
        <v>45.508333333333333</v>
      </c>
      <c r="BM496" s="64">
        <f t="shared" si="85"/>
        <v>45.720000000000006</v>
      </c>
      <c r="BN496" s="64">
        <f t="shared" si="86"/>
        <v>9.9537037037037035E-2</v>
      </c>
      <c r="BO496" s="64">
        <f t="shared" si="87"/>
        <v>0.1</v>
      </c>
    </row>
    <row r="497" spans="1:67" x14ac:dyDescent="0.2">
      <c r="A497" s="392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93"/>
      <c r="O497" s="406" t="s">
        <v>70</v>
      </c>
      <c r="P497" s="407"/>
      <c r="Q497" s="407"/>
      <c r="R497" s="407"/>
      <c r="S497" s="407"/>
      <c r="T497" s="407"/>
      <c r="U497" s="408"/>
      <c r="V497" s="37" t="s">
        <v>71</v>
      </c>
      <c r="W497" s="384">
        <f>IFERROR(W491/H491,"0")+IFERROR(W492/H492,"0")+IFERROR(W493/H493,"0")+IFERROR(W494/H494,"0")+IFERROR(W495/H495,"0")+IFERROR(W496/H496,"0")</f>
        <v>23.888888888888889</v>
      </c>
      <c r="X497" s="384">
        <f>IFERROR(X491/H491,"0")+IFERROR(X492/H492,"0")+IFERROR(X493/H493,"0")+IFERROR(X494/H494,"0")+IFERROR(X495/H495,"0")+IFERROR(X496/H496,"0")</f>
        <v>24</v>
      </c>
      <c r="Y497" s="384">
        <f>IFERROR(IF(Y491="",0,Y491),"0")+IFERROR(IF(Y492="",0,Y492),"0")+IFERROR(IF(Y493="",0,Y493),"0")+IFERROR(IF(Y494="",0,Y494),"0")+IFERROR(IF(Y495="",0,Y495),"0")+IFERROR(IF(Y496="",0,Y496),"0")</f>
        <v>0.22488</v>
      </c>
      <c r="Z497" s="385"/>
      <c r="AA497" s="385"/>
    </row>
    <row r="498" spans="1:67" x14ac:dyDescent="0.2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93"/>
      <c r="O498" s="406" t="s">
        <v>70</v>
      </c>
      <c r="P498" s="407"/>
      <c r="Q498" s="407"/>
      <c r="R498" s="407"/>
      <c r="S498" s="407"/>
      <c r="T498" s="407"/>
      <c r="U498" s="408"/>
      <c r="V498" s="37" t="s">
        <v>66</v>
      </c>
      <c r="W498" s="384">
        <f>IFERROR(SUM(W491:W496),"0")</f>
        <v>86</v>
      </c>
      <c r="X498" s="384">
        <f>IFERROR(SUM(X491:X496),"0")</f>
        <v>86.4</v>
      </c>
      <c r="Y498" s="37"/>
      <c r="Z498" s="385"/>
      <c r="AA498" s="385"/>
    </row>
    <row r="499" spans="1:67" ht="14.25" customHeight="1" x14ac:dyDescent="0.25">
      <c r="A499" s="388" t="s">
        <v>72</v>
      </c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78"/>
      <c r="AA499" s="378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2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93"/>
      <c r="O503" s="406" t="s">
        <v>70</v>
      </c>
      <c r="P503" s="407"/>
      <c r="Q503" s="407"/>
      <c r="R503" s="407"/>
      <c r="S503" s="407"/>
      <c r="T503" s="407"/>
      <c r="U503" s="40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3"/>
      <c r="O504" s="406" t="s">
        <v>70</v>
      </c>
      <c r="P504" s="407"/>
      <c r="Q504" s="407"/>
      <c r="R504" s="407"/>
      <c r="S504" s="407"/>
      <c r="T504" s="407"/>
      <c r="U504" s="40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8" t="s">
        <v>215</v>
      </c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78"/>
      <c r="AA505" s="378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2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3"/>
      <c r="O507" s="406" t="s">
        <v>70</v>
      </c>
      <c r="P507" s="407"/>
      <c r="Q507" s="407"/>
      <c r="R507" s="407"/>
      <c r="S507" s="407"/>
      <c r="T507" s="407"/>
      <c r="U507" s="40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3"/>
      <c r="O508" s="406" t="s">
        <v>70</v>
      </c>
      <c r="P508" s="407"/>
      <c r="Q508" s="407"/>
      <c r="R508" s="407"/>
      <c r="S508" s="407"/>
      <c r="T508" s="407"/>
      <c r="U508" s="40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396" t="s">
        <v>701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48"/>
      <c r="AA509" s="48"/>
    </row>
    <row r="510" spans="1:67" ht="16.5" customHeight="1" x14ac:dyDescent="0.25">
      <c r="A510" s="442" t="s">
        <v>701</v>
      </c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77"/>
      <c r="AA510" s="377"/>
    </row>
    <row r="511" spans="1:67" ht="14.25" customHeight="1" x14ac:dyDescent="0.25">
      <c r="A511" s="388" t="s">
        <v>113</v>
      </c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78"/>
      <c r="AA511" s="378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70" t="s">
        <v>704</v>
      </c>
      <c r="P512" s="391"/>
      <c r="Q512" s="391"/>
      <c r="R512" s="391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3" t="s">
        <v>707</v>
      </c>
      <c r="P513" s="391"/>
      <c r="Q513" s="391"/>
      <c r="R513" s="391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0" t="s">
        <v>710</v>
      </c>
      <c r="P514" s="391"/>
      <c r="Q514" s="391"/>
      <c r="R514" s="391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6" t="s">
        <v>713</v>
      </c>
      <c r="P515" s="391"/>
      <c r="Q515" s="391"/>
      <c r="R515" s="391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0" t="s">
        <v>716</v>
      </c>
      <c r="P516" s="391"/>
      <c r="Q516" s="391"/>
      <c r="R516" s="391"/>
      <c r="S516" s="387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39" t="s">
        <v>719</v>
      </c>
      <c r="P517" s="391"/>
      <c r="Q517" s="391"/>
      <c r="R517" s="391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32" t="s">
        <v>722</v>
      </c>
      <c r="P518" s="391"/>
      <c r="Q518" s="391"/>
      <c r="R518" s="391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41" t="s">
        <v>725</v>
      </c>
      <c r="P519" s="391"/>
      <c r="Q519" s="391"/>
      <c r="R519" s="391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73" t="s">
        <v>728</v>
      </c>
      <c r="P520" s="391"/>
      <c r="Q520" s="391"/>
      <c r="R520" s="391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3"/>
      <c r="O521" s="406" t="s">
        <v>70</v>
      </c>
      <c r="P521" s="407"/>
      <c r="Q521" s="407"/>
      <c r="R521" s="407"/>
      <c r="S521" s="407"/>
      <c r="T521" s="407"/>
      <c r="U521" s="40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93"/>
      <c r="O522" s="406" t="s">
        <v>70</v>
      </c>
      <c r="P522" s="407"/>
      <c r="Q522" s="407"/>
      <c r="R522" s="407"/>
      <c r="S522" s="407"/>
      <c r="T522" s="407"/>
      <c r="U522" s="40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customHeight="1" x14ac:dyDescent="0.25">
      <c r="A523" s="388" t="s">
        <v>105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78"/>
      <c r="AA523" s="378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4" t="s">
        <v>731</v>
      </c>
      <c r="P524" s="391"/>
      <c r="Q524" s="391"/>
      <c r="R524" s="391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11" t="s">
        <v>734</v>
      </c>
      <c r="P525" s="391"/>
      <c r="Q525" s="391"/>
      <c r="R525" s="391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66" t="s">
        <v>737</v>
      </c>
      <c r="P526" s="391"/>
      <c r="Q526" s="391"/>
      <c r="R526" s="391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1" t="s">
        <v>740</v>
      </c>
      <c r="P527" s="391"/>
      <c r="Q527" s="391"/>
      <c r="R527" s="391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21" t="s">
        <v>743</v>
      </c>
      <c r="P528" s="391"/>
      <c r="Q528" s="391"/>
      <c r="R528" s="391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2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3"/>
      <c r="O529" s="406" t="s">
        <v>70</v>
      </c>
      <c r="P529" s="407"/>
      <c r="Q529" s="407"/>
      <c r="R529" s="407"/>
      <c r="S529" s="407"/>
      <c r="T529" s="407"/>
      <c r="U529" s="40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93"/>
      <c r="O530" s="406" t="s">
        <v>70</v>
      </c>
      <c r="P530" s="407"/>
      <c r="Q530" s="407"/>
      <c r="R530" s="407"/>
      <c r="S530" s="407"/>
      <c r="T530" s="407"/>
      <c r="U530" s="40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8" t="s">
        <v>61</v>
      </c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78"/>
      <c r="AA531" s="378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746</v>
      </c>
      <c r="P532" s="391"/>
      <c r="Q532" s="391"/>
      <c r="R532" s="391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8" t="s">
        <v>749</v>
      </c>
      <c r="P533" s="391"/>
      <c r="Q533" s="391"/>
      <c r="R533" s="391"/>
      <c r="S533" s="387"/>
      <c r="T533" s="34"/>
      <c r="U533" s="34"/>
      <c r="V533" s="35" t="s">
        <v>66</v>
      </c>
      <c r="W533" s="382">
        <v>202</v>
      </c>
      <c r="X533" s="383">
        <f>IFERROR(IF(W533="",0,CEILING((W533/$H533),1)*$H533),"")</f>
        <v>205.8</v>
      </c>
      <c r="Y533" s="36">
        <f>IFERROR(IF(X533=0,"",ROUNDUP(X533/H533,0)*0.00753),"")</f>
        <v>0.36897000000000002</v>
      </c>
      <c r="Z533" s="56"/>
      <c r="AA533" s="57"/>
      <c r="AE533" s="64"/>
      <c r="BB533" s="363" t="s">
        <v>1</v>
      </c>
      <c r="BL533" s="64">
        <f>IFERROR(W533*I533/H533,"0")</f>
        <v>214.50476190476189</v>
      </c>
      <c r="BM533" s="64">
        <f>IFERROR(X533*I533/H533,"0")</f>
        <v>218.54</v>
      </c>
      <c r="BN533" s="64">
        <f>IFERROR(1/J533*(W533/H533),"0")</f>
        <v>0.30830280830280826</v>
      </c>
      <c r="BO533" s="64">
        <f>IFERROR(1/J533*(X533/H533),"0")</f>
        <v>0.3141025641025641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6" t="s">
        <v>752</v>
      </c>
      <c r="P534" s="391"/>
      <c r="Q534" s="391"/>
      <c r="R534" s="391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5" t="s">
        <v>755</v>
      </c>
      <c r="P535" s="391"/>
      <c r="Q535" s="391"/>
      <c r="R535" s="391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2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3"/>
      <c r="O536" s="406" t="s">
        <v>70</v>
      </c>
      <c r="P536" s="407"/>
      <c r="Q536" s="407"/>
      <c r="R536" s="407"/>
      <c r="S536" s="407"/>
      <c r="T536" s="407"/>
      <c r="U536" s="408"/>
      <c r="V536" s="37" t="s">
        <v>71</v>
      </c>
      <c r="W536" s="384">
        <f>IFERROR(W532/H532,"0")+IFERROR(W533/H533,"0")+IFERROR(W534/H534,"0")+IFERROR(W535/H535,"0")</f>
        <v>48.095238095238095</v>
      </c>
      <c r="X536" s="384">
        <f>IFERROR(X532/H532,"0")+IFERROR(X533/H533,"0")+IFERROR(X534/H534,"0")+IFERROR(X535/H535,"0")</f>
        <v>49</v>
      </c>
      <c r="Y536" s="384">
        <f>IFERROR(IF(Y532="",0,Y532),"0")+IFERROR(IF(Y533="",0,Y533),"0")+IFERROR(IF(Y534="",0,Y534),"0")+IFERROR(IF(Y535="",0,Y535),"0")</f>
        <v>0.36897000000000002</v>
      </c>
      <c r="Z536" s="385"/>
      <c r="AA536" s="385"/>
    </row>
    <row r="537" spans="1:67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3"/>
      <c r="O537" s="406" t="s">
        <v>70</v>
      </c>
      <c r="P537" s="407"/>
      <c r="Q537" s="407"/>
      <c r="R537" s="407"/>
      <c r="S537" s="407"/>
      <c r="T537" s="407"/>
      <c r="U537" s="408"/>
      <c r="V537" s="37" t="s">
        <v>66</v>
      </c>
      <c r="W537" s="384">
        <f>IFERROR(SUM(W532:W535),"0")</f>
        <v>202</v>
      </c>
      <c r="X537" s="384">
        <f>IFERROR(SUM(X532:X535),"0")</f>
        <v>205.8</v>
      </c>
      <c r="Y537" s="37"/>
      <c r="Z537" s="385"/>
      <c r="AA537" s="385"/>
    </row>
    <row r="538" spans="1:67" ht="14.25" customHeight="1" x14ac:dyDescent="0.25">
      <c r="A538" s="388" t="s">
        <v>72</v>
      </c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78"/>
      <c r="AA538" s="378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93" t="s">
        <v>758</v>
      </c>
      <c r="P539" s="391"/>
      <c r="Q539" s="391"/>
      <c r="R539" s="391"/>
      <c r="S539" s="387"/>
      <c r="T539" s="34"/>
      <c r="U539" s="34"/>
      <c r="V539" s="35" t="s">
        <v>66</v>
      </c>
      <c r="W539" s="382">
        <v>0</v>
      </c>
      <c r="X539" s="383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4" t="s">
        <v>761</v>
      </c>
      <c r="P540" s="391"/>
      <c r="Q540" s="391"/>
      <c r="R540" s="391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5" t="s">
        <v>764</v>
      </c>
      <c r="P541" s="391"/>
      <c r="Q541" s="391"/>
      <c r="R541" s="391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2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3"/>
      <c r="O542" s="406" t="s">
        <v>70</v>
      </c>
      <c r="P542" s="407"/>
      <c r="Q542" s="407"/>
      <c r="R542" s="407"/>
      <c r="S542" s="407"/>
      <c r="T542" s="407"/>
      <c r="U542" s="408"/>
      <c r="V542" s="37" t="s">
        <v>71</v>
      </c>
      <c r="W542" s="384">
        <f>IFERROR(W539/H539,"0")+IFERROR(W540/H540,"0")+IFERROR(W541/H541,"0")</f>
        <v>0</v>
      </c>
      <c r="X542" s="384">
        <f>IFERROR(X539/H539,"0")+IFERROR(X540/H540,"0")+IFERROR(X541/H541,"0")</f>
        <v>0</v>
      </c>
      <c r="Y542" s="384">
        <f>IFERROR(IF(Y539="",0,Y539),"0")+IFERROR(IF(Y540="",0,Y540),"0")+IFERROR(IF(Y541="",0,Y541),"0")</f>
        <v>0</v>
      </c>
      <c r="Z542" s="385"/>
      <c r="AA542" s="38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3"/>
      <c r="O543" s="406" t="s">
        <v>70</v>
      </c>
      <c r="P543" s="407"/>
      <c r="Q543" s="407"/>
      <c r="R543" s="407"/>
      <c r="S543" s="407"/>
      <c r="T543" s="407"/>
      <c r="U543" s="408"/>
      <c r="V543" s="37" t="s">
        <v>66</v>
      </c>
      <c r="W543" s="384">
        <f>IFERROR(SUM(W539:W541),"0")</f>
        <v>0</v>
      </c>
      <c r="X543" s="384">
        <f>IFERROR(SUM(X539:X541),"0")</f>
        <v>0</v>
      </c>
      <c r="Y543" s="37"/>
      <c r="Z543" s="385"/>
      <c r="AA543" s="385"/>
    </row>
    <row r="544" spans="1:67" ht="14.25" customHeight="1" x14ac:dyDescent="0.25">
      <c r="A544" s="388" t="s">
        <v>215</v>
      </c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78"/>
      <c r="AA544" s="378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767</v>
      </c>
      <c r="P545" s="391"/>
      <c r="Q545" s="391"/>
      <c r="R545" s="391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769</v>
      </c>
      <c r="P546" s="391"/>
      <c r="Q546" s="391"/>
      <c r="R546" s="391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45" t="s">
        <v>772</v>
      </c>
      <c r="P547" s="391"/>
      <c r="Q547" s="391"/>
      <c r="R547" s="391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3" t="s">
        <v>774</v>
      </c>
      <c r="P548" s="391"/>
      <c r="Q548" s="391"/>
      <c r="R548" s="391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2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93"/>
      <c r="O549" s="406" t="s">
        <v>70</v>
      </c>
      <c r="P549" s="407"/>
      <c r="Q549" s="407"/>
      <c r="R549" s="407"/>
      <c r="S549" s="407"/>
      <c r="T549" s="407"/>
      <c r="U549" s="40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93"/>
      <c r="O550" s="406" t="s">
        <v>70</v>
      </c>
      <c r="P550" s="407"/>
      <c r="Q550" s="407"/>
      <c r="R550" s="407"/>
      <c r="S550" s="407"/>
      <c r="T550" s="407"/>
      <c r="U550" s="40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88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25" t="s">
        <v>775</v>
      </c>
      <c r="P551" s="526"/>
      <c r="Q551" s="526"/>
      <c r="R551" s="526"/>
      <c r="S551" s="526"/>
      <c r="T551" s="526"/>
      <c r="U551" s="52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8074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8170.5499999999984</v>
      </c>
      <c r="Y551" s="37"/>
      <c r="Z551" s="385"/>
      <c r="AA551" s="385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25" t="s">
        <v>776</v>
      </c>
      <c r="P552" s="526"/>
      <c r="Q552" s="526"/>
      <c r="R552" s="526"/>
      <c r="S552" s="526"/>
      <c r="T552" s="526"/>
      <c r="U552" s="527"/>
      <c r="V552" s="37" t="s">
        <v>66</v>
      </c>
      <c r="W552" s="384">
        <f>IFERROR(SUM(BL22:BL548),"0")</f>
        <v>8614.4193330008729</v>
      </c>
      <c r="X552" s="384">
        <f>IFERROR(SUM(BM22:BM548),"0")</f>
        <v>8717.1059999999998</v>
      </c>
      <c r="Y552" s="37"/>
      <c r="Z552" s="385"/>
      <c r="AA552" s="385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25" t="s">
        <v>777</v>
      </c>
      <c r="P553" s="526"/>
      <c r="Q553" s="526"/>
      <c r="R553" s="526"/>
      <c r="S553" s="526"/>
      <c r="T553" s="526"/>
      <c r="U553" s="527"/>
      <c r="V553" s="37" t="s">
        <v>778</v>
      </c>
      <c r="W553" s="38">
        <f>ROUNDUP(SUM(BN22:BN548),0)</f>
        <v>17</v>
      </c>
      <c r="X553" s="38">
        <f>ROUNDUP(SUM(BO22:BO548),0)</f>
        <v>17</v>
      </c>
      <c r="Y553" s="37"/>
      <c r="Z553" s="385"/>
      <c r="AA553" s="385"/>
    </row>
    <row r="554" spans="1:67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25" t="s">
        <v>779</v>
      </c>
      <c r="P554" s="526"/>
      <c r="Q554" s="526"/>
      <c r="R554" s="526"/>
      <c r="S554" s="526"/>
      <c r="T554" s="526"/>
      <c r="U554" s="527"/>
      <c r="V554" s="37" t="s">
        <v>66</v>
      </c>
      <c r="W554" s="384">
        <f>GrossWeightTotal+PalletQtyTotal*25</f>
        <v>9039.4193330008729</v>
      </c>
      <c r="X554" s="384">
        <f>GrossWeightTotalR+PalletQtyTotalR*25</f>
        <v>9142.1059999999998</v>
      </c>
      <c r="Y554" s="37"/>
      <c r="Z554" s="385"/>
      <c r="AA554" s="385"/>
    </row>
    <row r="555" spans="1:67" x14ac:dyDescent="0.2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441"/>
      <c r="O555" s="525" t="s">
        <v>780</v>
      </c>
      <c r="P555" s="526"/>
      <c r="Q555" s="526"/>
      <c r="R555" s="526"/>
      <c r="S555" s="526"/>
      <c r="T555" s="526"/>
      <c r="U555" s="52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1829.4011807190134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1851</v>
      </c>
      <c r="Y555" s="37"/>
      <c r="Z555" s="385"/>
      <c r="AA555" s="385"/>
    </row>
    <row r="556" spans="1:67" ht="14.25" customHeight="1" x14ac:dyDescent="0.2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441"/>
      <c r="O556" s="525" t="s">
        <v>781</v>
      </c>
      <c r="P556" s="526"/>
      <c r="Q556" s="526"/>
      <c r="R556" s="526"/>
      <c r="S556" s="526"/>
      <c r="T556" s="526"/>
      <c r="U556" s="52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18.789539999999999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9" t="s">
        <v>60</v>
      </c>
      <c r="C558" s="415" t="s">
        <v>103</v>
      </c>
      <c r="D558" s="416"/>
      <c r="E558" s="416"/>
      <c r="F558" s="417"/>
      <c r="G558" s="415" t="s">
        <v>235</v>
      </c>
      <c r="H558" s="416"/>
      <c r="I558" s="416"/>
      <c r="J558" s="416"/>
      <c r="K558" s="416"/>
      <c r="L558" s="416"/>
      <c r="M558" s="416"/>
      <c r="N558" s="416"/>
      <c r="O558" s="416"/>
      <c r="P558" s="417"/>
      <c r="Q558" s="415" t="s">
        <v>488</v>
      </c>
      <c r="R558" s="417"/>
      <c r="S558" s="415" t="s">
        <v>545</v>
      </c>
      <c r="T558" s="416"/>
      <c r="U558" s="416"/>
      <c r="V558" s="417"/>
      <c r="W558" s="379" t="s">
        <v>654</v>
      </c>
      <c r="X558" s="379" t="s">
        <v>701</v>
      </c>
      <c r="AA558" s="52"/>
      <c r="AD558" s="380"/>
    </row>
    <row r="559" spans="1:67" ht="14.25" customHeight="1" thickTop="1" x14ac:dyDescent="0.2">
      <c r="A559" s="564" t="s">
        <v>784</v>
      </c>
      <c r="B559" s="415" t="s">
        <v>60</v>
      </c>
      <c r="C559" s="415" t="s">
        <v>104</v>
      </c>
      <c r="D559" s="415" t="s">
        <v>112</v>
      </c>
      <c r="E559" s="415" t="s">
        <v>103</v>
      </c>
      <c r="F559" s="415" t="s">
        <v>225</v>
      </c>
      <c r="G559" s="415" t="s">
        <v>236</v>
      </c>
      <c r="H559" s="415" t="s">
        <v>251</v>
      </c>
      <c r="I559" s="415" t="s">
        <v>268</v>
      </c>
      <c r="J559" s="415" t="s">
        <v>344</v>
      </c>
      <c r="K559" s="415" t="s">
        <v>367</v>
      </c>
      <c r="L559" s="415" t="s">
        <v>385</v>
      </c>
      <c r="M559" s="380"/>
      <c r="N559" s="415" t="s">
        <v>402</v>
      </c>
      <c r="O559" s="415" t="s">
        <v>470</v>
      </c>
      <c r="P559" s="415" t="s">
        <v>477</v>
      </c>
      <c r="Q559" s="415" t="s">
        <v>489</v>
      </c>
      <c r="R559" s="415" t="s">
        <v>523</v>
      </c>
      <c r="S559" s="415" t="s">
        <v>546</v>
      </c>
      <c r="T559" s="415" t="s">
        <v>610</v>
      </c>
      <c r="U559" s="415" t="s">
        <v>638</v>
      </c>
      <c r="V559" s="415" t="s">
        <v>645</v>
      </c>
      <c r="W559" s="415" t="s">
        <v>654</v>
      </c>
      <c r="X559" s="415" t="s">
        <v>701</v>
      </c>
      <c r="AA559" s="52"/>
      <c r="AD559" s="380"/>
    </row>
    <row r="560" spans="1:67" ht="13.5" customHeight="1" thickBot="1" x14ac:dyDescent="0.25">
      <c r="A560" s="565"/>
      <c r="B560" s="438"/>
      <c r="C560" s="438"/>
      <c r="D560" s="438"/>
      <c r="E560" s="438"/>
      <c r="F560" s="438"/>
      <c r="G560" s="438"/>
      <c r="H560" s="438"/>
      <c r="I560" s="438"/>
      <c r="J560" s="438"/>
      <c r="K560" s="438"/>
      <c r="L560" s="438"/>
      <c r="M560" s="380"/>
      <c r="N560" s="438"/>
      <c r="O560" s="438"/>
      <c r="P560" s="438"/>
      <c r="Q560" s="438"/>
      <c r="R560" s="438"/>
      <c r="S560" s="438"/>
      <c r="T560" s="438"/>
      <c r="U560" s="438"/>
      <c r="V560" s="438"/>
      <c r="W560" s="438"/>
      <c r="X560" s="438"/>
      <c r="AA560" s="52"/>
      <c r="AD560" s="380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434.70000000000005</v>
      </c>
      <c r="D561" s="46">
        <f>IFERROR(X59*1,"0")+IFERROR(X60*1,"0")+IFERROR(X61*1,"0")+IFERROR(X62*1,"0")</f>
        <v>561.6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1688.24</v>
      </c>
      <c r="F561" s="46">
        <f>IFERROR(X134*1,"0")+IFERROR(X135*1,"0")+IFERROR(X136*1,"0")+IFERROR(X137*1,"0")+IFERROR(X138*1,"0")</f>
        <v>259.20000000000005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155.4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853.19999999999993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77.7</v>
      </c>
      <c r="K561" s="46">
        <f>IFERROR(X232*1,"0")+IFERROR(X233*1,"0")+IFERROR(X234*1,"0")+IFERROR(X235*1,"0")+IFERROR(X236*1,"0")+IFERROR(X237*1,"0")+IFERROR(X238*1,"0")+IFERROR(X239*1,"0")</f>
        <v>115</v>
      </c>
      <c r="L561" s="46">
        <f>IFERROR(X244*1,"0")+IFERROR(X245*1,"0")+IFERROR(X246*1,"0")+IFERROR(X247*1,"0")+IFERROR(X248*1,"0")</f>
        <v>0</v>
      </c>
      <c r="M561" s="380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1600.65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309.89999999999998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1649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114.6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59.16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86.4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205.8</v>
      </c>
      <c r="AA561" s="52"/>
      <c r="AD561" s="380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D559:D560"/>
    <mergeCell ref="N559:N560"/>
    <mergeCell ref="F559:F560"/>
    <mergeCell ref="O316:S316"/>
    <mergeCell ref="O355:U355"/>
    <mergeCell ref="O110:S110"/>
    <mergeCell ref="D121:E121"/>
    <mergeCell ref="D192:E192"/>
    <mergeCell ref="O88:U88"/>
    <mergeCell ref="A252:Y252"/>
    <mergeCell ref="O60:S60"/>
    <mergeCell ref="A284:N285"/>
    <mergeCell ref="D515:E515"/>
    <mergeCell ref="D17:E18"/>
    <mergeCell ref="O360:U360"/>
    <mergeCell ref="O553:U553"/>
    <mergeCell ref="A149:N150"/>
    <mergeCell ref="V17:V18"/>
    <mergeCell ref="A447:N448"/>
    <mergeCell ref="O410:S410"/>
    <mergeCell ref="X17:X18"/>
    <mergeCell ref="O139:U139"/>
    <mergeCell ref="D421:E421"/>
    <mergeCell ref="O503:U503"/>
    <mergeCell ref="O55:U55"/>
    <mergeCell ref="A425:Y425"/>
    <mergeCell ref="D408:E408"/>
    <mergeCell ref="O40:U40"/>
    <mergeCell ref="Q1:S1"/>
    <mergeCell ref="Q558:R558"/>
    <mergeCell ref="A20:Y20"/>
    <mergeCell ref="D239:E239"/>
    <mergeCell ref="A38:Y38"/>
    <mergeCell ref="D266:E266"/>
    <mergeCell ref="A280:Y280"/>
    <mergeCell ref="O37:U37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86:S486"/>
    <mergeCell ref="O315:S315"/>
    <mergeCell ref="D97:E97"/>
    <mergeCell ref="D395:E395"/>
    <mergeCell ref="O146:S146"/>
    <mergeCell ref="O35:S35"/>
    <mergeCell ref="O277:S277"/>
    <mergeCell ref="A10:C10"/>
    <mergeCell ref="A51:Y51"/>
    <mergeCell ref="A340:Y340"/>
    <mergeCell ref="O415:S415"/>
    <mergeCell ref="O341:S341"/>
    <mergeCell ref="BB17:BB18"/>
    <mergeCell ref="O369:S369"/>
    <mergeCell ref="O198:S198"/>
    <mergeCell ref="D102:E102"/>
    <mergeCell ref="O49:U49"/>
    <mergeCell ref="T17:U17"/>
    <mergeCell ref="D196:E196"/>
    <mergeCell ref="A15:L15"/>
    <mergeCell ref="O135:S135"/>
    <mergeCell ref="O433:S433"/>
    <mergeCell ref="A419:Y419"/>
    <mergeCell ref="O420:S420"/>
    <mergeCell ref="A133:Y133"/>
    <mergeCell ref="A36:N37"/>
    <mergeCell ref="O447:U447"/>
    <mergeCell ref="O72:S72"/>
    <mergeCell ref="D54:E54"/>
    <mergeCell ref="O370:S370"/>
    <mergeCell ref="O199:S199"/>
    <mergeCell ref="O435:S435"/>
    <mergeCell ref="O311:U311"/>
    <mergeCell ref="D271:E271"/>
    <mergeCell ref="D191:E191"/>
    <mergeCell ref="D433:E433"/>
    <mergeCell ref="O22:S22"/>
    <mergeCell ref="A428:N429"/>
    <mergeCell ref="D237:E237"/>
    <mergeCell ref="O559:O560"/>
    <mergeCell ref="O274:S274"/>
    <mergeCell ref="O178:S178"/>
    <mergeCell ref="O547:S547"/>
    <mergeCell ref="D218:E218"/>
    <mergeCell ref="O534:S534"/>
    <mergeCell ref="D247:E247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341:E341"/>
    <mergeCell ref="D170:E170"/>
    <mergeCell ref="O171:S171"/>
    <mergeCell ref="O131:U131"/>
    <mergeCell ref="O407:S407"/>
    <mergeCell ref="D120:E120"/>
    <mergeCell ref="O429:U429"/>
    <mergeCell ref="O556:U556"/>
    <mergeCell ref="D478:E478"/>
    <mergeCell ref="D107:E107"/>
    <mergeCell ref="D405:E405"/>
    <mergeCell ref="D234:E234"/>
    <mergeCell ref="O543:U543"/>
    <mergeCell ref="L559:L560"/>
    <mergeCell ref="O322:U322"/>
    <mergeCell ref="D244:E244"/>
    <mergeCell ref="O196:S196"/>
    <mergeCell ref="A549:N550"/>
    <mergeCell ref="O493:S493"/>
    <mergeCell ref="D475:E475"/>
    <mergeCell ref="A349:N350"/>
    <mergeCell ref="D394:E394"/>
    <mergeCell ref="D450:E450"/>
    <mergeCell ref="O339:U339"/>
    <mergeCell ref="O290:U290"/>
    <mergeCell ref="O272:S272"/>
    <mergeCell ref="O168:U168"/>
    <mergeCell ref="O247:S247"/>
    <mergeCell ref="D29:E29"/>
    <mergeCell ref="O167:U167"/>
    <mergeCell ref="D23:E23"/>
    <mergeCell ref="D265:E265"/>
    <mergeCell ref="A531:Y531"/>
    <mergeCell ref="D216:E216"/>
    <mergeCell ref="O24:U24"/>
    <mergeCell ref="O69:S69"/>
    <mergeCell ref="D342:E342"/>
    <mergeCell ref="D171:E171"/>
    <mergeCell ref="O327:S327"/>
    <mergeCell ref="D336:E336"/>
    <mergeCell ref="D407:E407"/>
    <mergeCell ref="A132:Y132"/>
    <mergeCell ref="A325:Y325"/>
    <mergeCell ref="A430:Y430"/>
    <mergeCell ref="A497:N498"/>
    <mergeCell ref="O546:S546"/>
    <mergeCell ref="O480:S480"/>
    <mergeCell ref="D310:E310"/>
    <mergeCell ref="A324:Y324"/>
    <mergeCell ref="O328:S328"/>
    <mergeCell ref="O83:S83"/>
    <mergeCell ref="A12:L12"/>
    <mergeCell ref="D101:E101"/>
    <mergeCell ref="A299:Y299"/>
    <mergeCell ref="O294:S294"/>
    <mergeCell ref="D76:E76"/>
    <mergeCell ref="F5:G5"/>
    <mergeCell ref="O504:U504"/>
    <mergeCell ref="O392:S392"/>
    <mergeCell ref="O125:S125"/>
    <mergeCell ref="A14:L14"/>
    <mergeCell ref="O112:S112"/>
    <mergeCell ref="O348:S348"/>
    <mergeCell ref="D455:E455"/>
    <mergeCell ref="D175:E175"/>
    <mergeCell ref="O394:S394"/>
    <mergeCell ref="O127:S127"/>
    <mergeCell ref="O114:S114"/>
    <mergeCell ref="D392:E392"/>
    <mergeCell ref="D221:E221"/>
    <mergeCell ref="D457:E457"/>
    <mergeCell ref="D165:E165"/>
    <mergeCell ref="N17:N18"/>
    <mergeCell ref="F17:F18"/>
    <mergeCell ref="A13:L13"/>
    <mergeCell ref="P5:Q5"/>
    <mergeCell ref="J9:L9"/>
    <mergeCell ref="D539:E539"/>
    <mergeCell ref="D35:E35"/>
    <mergeCell ref="O173:U173"/>
    <mergeCell ref="D333:E333"/>
    <mergeCell ref="O180:S180"/>
    <mergeCell ref="D526:E526"/>
    <mergeCell ref="D404:E404"/>
    <mergeCell ref="O542:U542"/>
    <mergeCell ref="D10:E10"/>
    <mergeCell ref="O101:S101"/>
    <mergeCell ref="A251:Y251"/>
    <mergeCell ref="O123:U123"/>
    <mergeCell ref="F10:G10"/>
    <mergeCell ref="D34:E34"/>
    <mergeCell ref="D305:E305"/>
    <mergeCell ref="O190:S190"/>
    <mergeCell ref="A309:Y309"/>
    <mergeCell ref="A414:Y414"/>
    <mergeCell ref="O117:S117"/>
    <mergeCell ref="D397:E397"/>
    <mergeCell ref="D99:E99"/>
    <mergeCell ref="D528:E528"/>
    <mergeCell ref="O533:S533"/>
    <mergeCell ref="O349:U349"/>
    <mergeCell ref="A412:N413"/>
    <mergeCell ref="O70:S70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A536:N537"/>
    <mergeCell ref="D462:E462"/>
    <mergeCell ref="D437:E437"/>
    <mergeCell ref="O528:S528"/>
    <mergeCell ref="O428:U428"/>
    <mergeCell ref="J17:J18"/>
    <mergeCell ref="O529:U529"/>
    <mergeCell ref="D385:E385"/>
    <mergeCell ref="A483:N484"/>
    <mergeCell ref="D257:E257"/>
    <mergeCell ref="A230:Y230"/>
    <mergeCell ref="D86:E86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O525:S525"/>
    <mergeCell ref="A304:Y304"/>
    <mergeCell ref="M17:M18"/>
    <mergeCell ref="A169:Y169"/>
    <mergeCell ref="A225:Y225"/>
    <mergeCell ref="O248:S248"/>
    <mergeCell ref="O475:S475"/>
    <mergeCell ref="O226:S226"/>
    <mergeCell ref="O177:S177"/>
    <mergeCell ref="A461:Y461"/>
    <mergeCell ref="O335:S335"/>
    <mergeCell ref="O462:S462"/>
    <mergeCell ref="D525:E525"/>
    <mergeCell ref="A9:C9"/>
    <mergeCell ref="D373:E373"/>
    <mergeCell ref="D500:E500"/>
    <mergeCell ref="O189:S189"/>
    <mergeCell ref="D294:E294"/>
    <mergeCell ref="O487:S487"/>
    <mergeCell ref="O238:S238"/>
    <mergeCell ref="A172:N173"/>
    <mergeCell ref="O474:S474"/>
    <mergeCell ref="A212:Y212"/>
    <mergeCell ref="U6:V9"/>
    <mergeCell ref="O253:S253"/>
    <mergeCell ref="O82:S82"/>
    <mergeCell ref="D358:E358"/>
    <mergeCell ref="O25:U25"/>
    <mergeCell ref="D6:L6"/>
    <mergeCell ref="O342:S342"/>
    <mergeCell ref="A488:N489"/>
    <mergeCell ref="A317:N318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155:E155"/>
    <mergeCell ref="D22:E22"/>
    <mergeCell ref="D320:E320"/>
    <mergeCell ref="A223:N224"/>
    <mergeCell ref="G17:G18"/>
    <mergeCell ref="O532:S532"/>
    <mergeCell ref="D314:E314"/>
    <mergeCell ref="O283:S283"/>
    <mergeCell ref="O288:S288"/>
    <mergeCell ref="H10:L10"/>
    <mergeCell ref="D159:E159"/>
    <mergeCell ref="D80:E80"/>
    <mergeCell ref="O98:S98"/>
    <mergeCell ref="E559:E560"/>
    <mergeCell ref="O396:S396"/>
    <mergeCell ref="G559:G560"/>
    <mergeCell ref="O527:S527"/>
    <mergeCell ref="O390:S390"/>
    <mergeCell ref="O318:U318"/>
    <mergeCell ref="O312:U312"/>
    <mergeCell ref="A104:N105"/>
    <mergeCell ref="D288:E288"/>
    <mergeCell ref="O156:S156"/>
    <mergeCell ref="D136:E136"/>
    <mergeCell ref="O398:S398"/>
    <mergeCell ref="O227:S227"/>
    <mergeCell ref="D434:E434"/>
    <mergeCell ref="O105:U105"/>
    <mergeCell ref="D154:E154"/>
    <mergeCell ref="O373:S373"/>
    <mergeCell ref="O468:U468"/>
    <mergeCell ref="D200:E200"/>
    <mergeCell ref="O387:U387"/>
    <mergeCell ref="D436:E436"/>
    <mergeCell ref="O187:S187"/>
    <mergeCell ref="D534:E534"/>
    <mergeCell ref="H559:H560"/>
    <mergeCell ref="J559:J560"/>
    <mergeCell ref="O379:U379"/>
    <mergeCell ref="A445:Y445"/>
    <mergeCell ref="O268:U268"/>
    <mergeCell ref="O179:S179"/>
    <mergeCell ref="O446:S446"/>
    <mergeCell ref="A302:N303"/>
    <mergeCell ref="O366:U366"/>
    <mergeCell ref="O148:S148"/>
    <mergeCell ref="D415:E415"/>
    <mergeCell ref="O535:S535"/>
    <mergeCell ref="A382:Y382"/>
    <mergeCell ref="D194:E194"/>
    <mergeCell ref="A509:Y509"/>
    <mergeCell ref="Z17:Z18"/>
    <mergeCell ref="O206:S206"/>
    <mergeCell ref="D446:E446"/>
    <mergeCell ref="O276:S276"/>
    <mergeCell ref="A511:Y511"/>
    <mergeCell ref="O214:S214"/>
    <mergeCell ref="O43:S43"/>
    <mergeCell ref="O512:S512"/>
    <mergeCell ref="A167:N168"/>
    <mergeCell ref="O506:S506"/>
    <mergeCell ref="D146:E146"/>
    <mergeCell ref="O284:U284"/>
    <mergeCell ref="D540:E540"/>
    <mergeCell ref="O63:U63"/>
    <mergeCell ref="O172:U172"/>
    <mergeCell ref="D83:E83"/>
    <mergeCell ref="D512:E512"/>
    <mergeCell ref="AA17:AA18"/>
    <mergeCell ref="O346:S346"/>
    <mergeCell ref="A264:Y264"/>
    <mergeCell ref="O507:U507"/>
    <mergeCell ref="D393:E393"/>
    <mergeCell ref="A296:N297"/>
    <mergeCell ref="A356:Y356"/>
    <mergeCell ref="O444:U444"/>
    <mergeCell ref="A376:Y376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256:E256"/>
    <mergeCell ref="A351:Y351"/>
    <mergeCell ref="O223:U223"/>
    <mergeCell ref="D207:E207"/>
    <mergeCell ref="O159:S159"/>
    <mergeCell ref="D85:E85"/>
    <mergeCell ref="O395:S395"/>
    <mergeCell ref="P559:P560"/>
    <mergeCell ref="O267:S267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438:E438"/>
    <mergeCell ref="D267:E267"/>
    <mergeCell ref="A439:N440"/>
    <mergeCell ref="O377:S377"/>
    <mergeCell ref="D359:E359"/>
    <mergeCell ref="H17:H18"/>
    <mergeCell ref="A278:N279"/>
    <mergeCell ref="O149:U14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P13:Q13"/>
    <mergeCell ref="D193:E193"/>
    <mergeCell ref="D127:E127"/>
    <mergeCell ref="D491:E491"/>
    <mergeCell ref="D347:E347"/>
    <mergeCell ref="D176:E176"/>
    <mergeCell ref="O332:S332"/>
    <mergeCell ref="D114:E114"/>
    <mergeCell ref="O44:U44"/>
    <mergeCell ref="H1:P1"/>
    <mergeCell ref="O202:U202"/>
    <mergeCell ref="O138:S138"/>
    <mergeCell ref="O209:S209"/>
    <mergeCell ref="O76:S76"/>
    <mergeCell ref="S5:T5"/>
    <mergeCell ref="U5:V5"/>
    <mergeCell ref="D476:E476"/>
    <mergeCell ref="O165:S165"/>
    <mergeCell ref="A381:Y381"/>
    <mergeCell ref="O438:S438"/>
    <mergeCell ref="O282:S282"/>
    <mergeCell ref="O257:S257"/>
    <mergeCell ref="O232:S232"/>
    <mergeCell ref="O61:S61"/>
    <mergeCell ref="O296:U296"/>
    <mergeCell ref="O359:S359"/>
    <mergeCell ref="A88:N89"/>
    <mergeCell ref="D39:E39"/>
    <mergeCell ref="A345:Y345"/>
    <mergeCell ref="O153:S153"/>
    <mergeCell ref="U12:V12"/>
    <mergeCell ref="D370:E370"/>
    <mergeCell ref="D7:L7"/>
    <mergeCell ref="O514:S514"/>
    <mergeCell ref="O477:S477"/>
    <mergeCell ref="O281:S281"/>
    <mergeCell ref="A19:Y19"/>
    <mergeCell ref="O427:S427"/>
    <mergeCell ref="O256:S256"/>
    <mergeCell ref="O224:U224"/>
    <mergeCell ref="A451:N452"/>
    <mergeCell ref="D61:E61"/>
    <mergeCell ref="O541:S541"/>
    <mergeCell ref="D254:E254"/>
    <mergeCell ref="Q559:Q560"/>
    <mergeCell ref="O497:U497"/>
    <mergeCell ref="S559:S560"/>
    <mergeCell ref="A490:Y490"/>
    <mergeCell ref="D346:E346"/>
    <mergeCell ref="K559:K560"/>
    <mergeCell ref="O491:S491"/>
    <mergeCell ref="A319:Y319"/>
    <mergeCell ref="O555:U555"/>
    <mergeCell ref="D477:E477"/>
    <mergeCell ref="O320:S320"/>
    <mergeCell ref="O193:S193"/>
    <mergeCell ref="A142:Y142"/>
    <mergeCell ref="D125:E125"/>
    <mergeCell ref="O36:U36"/>
    <mergeCell ref="O263:U263"/>
    <mergeCell ref="D283:E283"/>
    <mergeCell ref="A161:N162"/>
    <mergeCell ref="O134:S134"/>
    <mergeCell ref="D112:E112"/>
    <mergeCell ref="O550:U550"/>
    <mergeCell ref="D399:E399"/>
    <mergeCell ref="O344:U344"/>
    <mergeCell ref="D59:E59"/>
    <mergeCell ref="O513:S513"/>
    <mergeCell ref="D295:E295"/>
    <mergeCell ref="D178:E178"/>
    <mergeCell ref="A213:Y213"/>
    <mergeCell ref="O552:U552"/>
    <mergeCell ref="A151:Y151"/>
    <mergeCell ref="D463:E463"/>
    <mergeCell ref="O352:S352"/>
    <mergeCell ref="A449:Y449"/>
    <mergeCell ref="A42:Y42"/>
    <mergeCell ref="O450:S450"/>
    <mergeCell ref="A306:N307"/>
    <mergeCell ref="O254:S254"/>
    <mergeCell ref="A538:Y538"/>
    <mergeCell ref="O216:S216"/>
    <mergeCell ref="D519:E519"/>
    <mergeCell ref="D348:E348"/>
    <mergeCell ref="O109:S109"/>
    <mergeCell ref="D62:E62"/>
    <mergeCell ref="O47:S47"/>
    <mergeCell ref="A523:Y523"/>
    <mergeCell ref="O524:S524"/>
    <mergeCell ref="O521:U521"/>
    <mergeCell ref="D541:E541"/>
    <mergeCell ref="D222:E222"/>
    <mergeCell ref="O94:U94"/>
    <mergeCell ref="D227:E227"/>
    <mergeCell ref="O301:S301"/>
    <mergeCell ref="D533:E533"/>
    <mergeCell ref="A58:Y58"/>
    <mergeCell ref="O32:S32"/>
    <mergeCell ref="O259:S259"/>
    <mergeCell ref="O137:S137"/>
    <mergeCell ref="O501:S501"/>
    <mergeCell ref="O330:S330"/>
    <mergeCell ref="O197:S197"/>
    <mergeCell ref="O495:S495"/>
    <mergeCell ref="D277:E277"/>
    <mergeCell ref="A63:N64"/>
    <mergeCell ref="O422:S422"/>
    <mergeCell ref="O211:U211"/>
    <mergeCell ref="D371:E371"/>
    <mergeCell ref="O74:S74"/>
    <mergeCell ref="O338:U338"/>
    <mergeCell ref="O201:S201"/>
    <mergeCell ref="O261:S261"/>
    <mergeCell ref="D43:E43"/>
    <mergeCell ref="D137:E137"/>
    <mergeCell ref="A40:N41"/>
    <mergeCell ref="A338:N339"/>
    <mergeCell ref="A124:Y124"/>
    <mergeCell ref="D422:E422"/>
    <mergeCell ref="A94:N95"/>
    <mergeCell ref="D74:E74"/>
    <mergeCell ref="O41:U41"/>
    <mergeCell ref="D372:E372"/>
    <mergeCell ref="D335:E335"/>
    <mergeCell ref="D201:E201"/>
    <mergeCell ref="D68:E68"/>
    <mergeCell ref="D188:E188"/>
    <mergeCell ref="P12:Q12"/>
    <mergeCell ref="O411:S411"/>
    <mergeCell ref="O498:U498"/>
    <mergeCell ref="D487:E487"/>
    <mergeCell ref="O183:U183"/>
    <mergeCell ref="O119:S119"/>
    <mergeCell ref="A343:N344"/>
    <mergeCell ref="O548:S548"/>
    <mergeCell ref="O424:U424"/>
    <mergeCell ref="A379:N380"/>
    <mergeCell ref="D182:E182"/>
    <mergeCell ref="O540:S540"/>
    <mergeCell ref="D480:E480"/>
    <mergeCell ref="A354:N355"/>
    <mergeCell ref="D109:E109"/>
    <mergeCell ref="O418:U418"/>
    <mergeCell ref="O489:U489"/>
    <mergeCell ref="D467:E467"/>
    <mergeCell ref="O483:U483"/>
    <mergeCell ref="A443:N444"/>
    <mergeCell ref="O406:S406"/>
    <mergeCell ref="A210:N211"/>
    <mergeCell ref="D190:E190"/>
    <mergeCell ref="D246:E246"/>
    <mergeCell ref="A139:N140"/>
    <mergeCell ref="O262:U262"/>
    <mergeCell ref="D119:E119"/>
    <mergeCell ref="O64:U64"/>
    <mergeCell ref="O122:U122"/>
    <mergeCell ref="O500:S500"/>
    <mergeCell ref="O329:S329"/>
    <mergeCell ref="D282:E282"/>
    <mergeCell ref="O549:U549"/>
    <mergeCell ref="D327:E327"/>
    <mergeCell ref="D156:E156"/>
    <mergeCell ref="O465:U465"/>
    <mergeCell ref="D398:E398"/>
    <mergeCell ref="O536:U536"/>
    <mergeCell ref="O269:U269"/>
    <mergeCell ref="O205:S205"/>
    <mergeCell ref="O336:S336"/>
    <mergeCell ref="D416:E416"/>
    <mergeCell ref="D93:E93"/>
    <mergeCell ref="D391:E391"/>
    <mergeCell ref="D220:E220"/>
    <mergeCell ref="R559:R560"/>
    <mergeCell ref="A485:Y485"/>
    <mergeCell ref="O188:S188"/>
    <mergeCell ref="O126:S126"/>
    <mergeCell ref="O182:S182"/>
    <mergeCell ref="A174:Y174"/>
    <mergeCell ref="D328:E328"/>
    <mergeCell ref="A472:Y472"/>
    <mergeCell ref="D157:E157"/>
    <mergeCell ref="D409:E409"/>
    <mergeCell ref="D233:E233"/>
    <mergeCell ref="D111:E111"/>
    <mergeCell ref="O108:S108"/>
    <mergeCell ref="D248:E248"/>
    <mergeCell ref="O266:S266"/>
    <mergeCell ref="D275:E275"/>
    <mergeCell ref="D219:E219"/>
    <mergeCell ref="O393:S393"/>
    <mergeCell ref="A357:Y357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A122:N123"/>
    <mergeCell ref="O27:S27"/>
    <mergeCell ref="O458:U458"/>
    <mergeCell ref="D9:E9"/>
    <mergeCell ref="D118:E118"/>
    <mergeCell ref="F9:G9"/>
    <mergeCell ref="I559:I560"/>
    <mergeCell ref="A48:N49"/>
    <mergeCell ref="A559:A560"/>
    <mergeCell ref="O554:U554"/>
    <mergeCell ref="A417:N418"/>
    <mergeCell ref="C559:C560"/>
    <mergeCell ref="D403:E403"/>
    <mergeCell ref="O354:U354"/>
    <mergeCell ref="D232:E232"/>
    <mergeCell ref="A426:Y426"/>
    <mergeCell ref="O129:S129"/>
    <mergeCell ref="O194:S194"/>
    <mergeCell ref="O23:S23"/>
    <mergeCell ref="O492:S492"/>
    <mergeCell ref="O121:S121"/>
    <mergeCell ref="O412:U412"/>
    <mergeCell ref="O181:S181"/>
    <mergeCell ref="O479:S479"/>
    <mergeCell ref="D532:E532"/>
    <mergeCell ref="A21:Y21"/>
    <mergeCell ref="A57:Y57"/>
    <mergeCell ref="A499:Y499"/>
    <mergeCell ref="O258:S258"/>
    <mergeCell ref="O87:S87"/>
    <mergeCell ref="O494:S494"/>
    <mergeCell ref="D330:E330"/>
    <mergeCell ref="O421:S421"/>
    <mergeCell ref="O481:S481"/>
    <mergeCell ref="O443:U443"/>
    <mergeCell ref="D390:E390"/>
    <mergeCell ref="O408:S408"/>
    <mergeCell ref="P9:Q9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O401:S401"/>
    <mergeCell ref="P11:Q11"/>
    <mergeCell ref="O130:U130"/>
    <mergeCell ref="D179:E179"/>
    <mergeCell ref="O488:U488"/>
    <mergeCell ref="O317:U317"/>
    <mergeCell ref="D337:E337"/>
    <mergeCell ref="D166:E166"/>
    <mergeCell ref="O118:S118"/>
    <mergeCell ref="O416:S416"/>
    <mergeCell ref="D53:E53"/>
    <mergeCell ref="D402:E402"/>
    <mergeCell ref="A44:N45"/>
    <mergeCell ref="O403:S403"/>
    <mergeCell ref="A17:A18"/>
    <mergeCell ref="K17:K18"/>
    <mergeCell ref="C17:C18"/>
    <mergeCell ref="D103:E103"/>
    <mergeCell ref="D401:E401"/>
    <mergeCell ref="O417:U417"/>
    <mergeCell ref="D180:E180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453:Y453"/>
    <mergeCell ref="A6:C6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A360:N361"/>
    <mergeCell ref="O333:S333"/>
    <mergeCell ref="A313:Y313"/>
    <mergeCell ref="A242:Y242"/>
    <mergeCell ref="O241:U241"/>
    <mergeCell ref="D115:E115"/>
    <mergeCell ref="D261:E261"/>
    <mergeCell ref="O228:U228"/>
    <mergeCell ref="O397:S397"/>
    <mergeCell ref="O245:S245"/>
    <mergeCell ref="O372:S372"/>
    <mergeCell ref="A231:Y231"/>
    <mergeCell ref="D1:F1"/>
    <mergeCell ref="A243:Y243"/>
    <mergeCell ref="O244:S244"/>
    <mergeCell ref="O300:S300"/>
    <mergeCell ref="A292:Y292"/>
    <mergeCell ref="O371:S371"/>
    <mergeCell ref="A286:Y286"/>
    <mergeCell ref="O100:S100"/>
    <mergeCell ref="D82:E82"/>
    <mergeCell ref="O287:S287"/>
    <mergeCell ref="O73:S73"/>
    <mergeCell ref="O358:S358"/>
    <mergeCell ref="L17:L18"/>
    <mergeCell ref="O237:S237"/>
    <mergeCell ref="O115:S115"/>
    <mergeCell ref="D334:E334"/>
    <mergeCell ref="A163:Y163"/>
    <mergeCell ref="O102:S102"/>
    <mergeCell ref="O289:S289"/>
    <mergeCell ref="D100:E100"/>
    <mergeCell ref="O239:S239"/>
    <mergeCell ref="O68:S68"/>
    <mergeCell ref="O160:S160"/>
    <mergeCell ref="D31:E31"/>
    <mergeCell ref="D329:E329"/>
    <mergeCell ref="O176:S176"/>
    <mergeCell ref="O240:U240"/>
    <mergeCell ref="D158:E158"/>
    <mergeCell ref="O97:S97"/>
    <mergeCell ref="D77:E77"/>
    <mergeCell ref="D108:E108"/>
    <mergeCell ref="D369:E369"/>
    <mergeCell ref="AE17:AE18"/>
    <mergeCell ref="D527:E527"/>
    <mergeCell ref="O378:S378"/>
    <mergeCell ref="O303:U303"/>
    <mergeCell ref="A323:Y323"/>
    <mergeCell ref="A152:Y152"/>
    <mergeCell ref="O353:S353"/>
    <mergeCell ref="O147:S147"/>
    <mergeCell ref="A542:N543"/>
    <mergeCell ref="O367:U367"/>
    <mergeCell ref="D316:E316"/>
    <mergeCell ref="D145:E145"/>
    <mergeCell ref="A290:N291"/>
    <mergeCell ref="D272:E272"/>
    <mergeCell ref="O161:U161"/>
    <mergeCell ref="D514:E514"/>
    <mergeCell ref="O459:U459"/>
    <mergeCell ref="O305:S305"/>
    <mergeCell ref="D209:E209"/>
    <mergeCell ref="D147:E147"/>
    <mergeCell ref="D87:E87"/>
    <mergeCell ref="O285:U285"/>
    <mergeCell ref="D274:E274"/>
    <mergeCell ref="O463:S463"/>
    <mergeCell ref="D516:E516"/>
    <mergeCell ref="D301:E301"/>
    <mergeCell ref="D245:E245"/>
    <mergeCell ref="O71:S71"/>
    <mergeCell ref="O473:S473"/>
    <mergeCell ref="O537:U537"/>
    <mergeCell ref="O400:S400"/>
    <mergeCell ref="D400:E400"/>
    <mergeCell ref="AB17:AD18"/>
    <mergeCell ref="D524:E524"/>
    <mergeCell ref="D353:E353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437:S437"/>
    <mergeCell ref="O53:S53"/>
    <mergeCell ref="O539:S539"/>
    <mergeCell ref="O145:S145"/>
    <mergeCell ref="O120:S120"/>
    <mergeCell ref="D8:L8"/>
    <mergeCell ref="G558:P558"/>
    <mergeCell ref="O551:U551"/>
    <mergeCell ref="O191:S191"/>
    <mergeCell ref="A240:N241"/>
    <mergeCell ref="D160:E160"/>
    <mergeCell ref="I17:I18"/>
    <mergeCell ref="O476:S476"/>
    <mergeCell ref="D135:E135"/>
    <mergeCell ref="D377:E377"/>
    <mergeCell ref="O128:S128"/>
    <mergeCell ref="O255:S255"/>
    <mergeCell ref="O234:S234"/>
    <mergeCell ref="O221:S221"/>
    <mergeCell ref="O99:S99"/>
    <mergeCell ref="B559:B560"/>
    <mergeCell ref="O457:S457"/>
    <mergeCell ref="O432:S432"/>
    <mergeCell ref="O236:S236"/>
    <mergeCell ref="D214:E214"/>
    <mergeCell ref="D520:E520"/>
    <mergeCell ref="D259:E259"/>
    <mergeCell ref="A521:N522"/>
    <mergeCell ref="D501:E501"/>
    <mergeCell ref="O250:U250"/>
    <mergeCell ref="D495:E495"/>
    <mergeCell ref="D28:E28"/>
    <mergeCell ref="D326:E326"/>
    <mergeCell ref="O464:U464"/>
    <mergeCell ref="A458:N459"/>
    <mergeCell ref="D432:E432"/>
    <mergeCell ref="D236:E236"/>
    <mergeCell ref="O448:U448"/>
    <mergeCell ref="D117:E117"/>
    <mergeCell ref="D92:E92"/>
    <mergeCell ref="D30:E30"/>
    <mergeCell ref="D72:E72"/>
    <mergeCell ref="O478:S478"/>
    <mergeCell ref="O192:S192"/>
    <mergeCell ref="D235:E235"/>
    <mergeCell ref="D546:E546"/>
    <mergeCell ref="O310:S310"/>
    <mergeCell ref="O39:S39"/>
    <mergeCell ref="O166:S166"/>
    <mergeCell ref="O81:S81"/>
    <mergeCell ref="U10:V10"/>
    <mergeCell ref="O208:S208"/>
    <mergeCell ref="D365:E365"/>
    <mergeCell ref="D79:E79"/>
    <mergeCell ref="O95:U95"/>
    <mergeCell ref="D315:E315"/>
    <mergeCell ref="D144:E144"/>
    <mergeCell ref="O89:U89"/>
    <mergeCell ref="D442:E442"/>
    <mergeCell ref="S558:V558"/>
    <mergeCell ref="D502:E502"/>
    <mergeCell ref="O380:U380"/>
    <mergeCell ref="A503:N504"/>
    <mergeCell ref="A298:Y298"/>
    <mergeCell ref="D81:E81"/>
    <mergeCell ref="O155:S155"/>
    <mergeCell ref="D208:E208"/>
    <mergeCell ref="O48:U48"/>
    <mergeCell ref="A374:N375"/>
    <mergeCell ref="D300:E300"/>
    <mergeCell ref="O363:S363"/>
    <mergeCell ref="A460:Y460"/>
    <mergeCell ref="A454:Y454"/>
    <mergeCell ref="D406:E406"/>
    <mergeCell ref="O157:S157"/>
    <mergeCell ref="O455:S455"/>
    <mergeCell ref="A311:N312"/>
    <mergeCell ref="O526:S526"/>
    <mergeCell ref="O222:S222"/>
    <mergeCell ref="O17:S18"/>
    <mergeCell ref="O520:S520"/>
    <mergeCell ref="X559:X560"/>
    <mergeCell ref="D494:E494"/>
    <mergeCell ref="O361:U361"/>
    <mergeCell ref="A321:N322"/>
    <mergeCell ref="D518:E518"/>
    <mergeCell ref="A386:N387"/>
    <mergeCell ref="O482:S482"/>
    <mergeCell ref="S6:T9"/>
    <mergeCell ref="A510:Y510"/>
    <mergeCell ref="O215:S215"/>
    <mergeCell ref="D493:E493"/>
    <mergeCell ref="D189:E189"/>
    <mergeCell ref="D431:E431"/>
    <mergeCell ref="D195:E195"/>
    <mergeCell ref="D287:E287"/>
    <mergeCell ref="O140:U140"/>
    <mergeCell ref="O2:V3"/>
    <mergeCell ref="O229:U229"/>
    <mergeCell ref="D474:E474"/>
    <mergeCell ref="A143:Y143"/>
    <mergeCell ref="O84:S84"/>
    <mergeCell ref="O375:U375"/>
    <mergeCell ref="A441:Y441"/>
    <mergeCell ref="A270:Y270"/>
    <mergeCell ref="D253:E253"/>
    <mergeCell ref="O271:S271"/>
    <mergeCell ref="O440:U440"/>
    <mergeCell ref="A368:Y368"/>
    <mergeCell ref="D197:E197"/>
    <mergeCell ref="D126:E126"/>
    <mergeCell ref="D411:E411"/>
    <mergeCell ref="D289:E289"/>
    <mergeCell ref="H5:L5"/>
    <mergeCell ref="A228:N229"/>
    <mergeCell ref="O293:S293"/>
    <mergeCell ref="O391:S391"/>
    <mergeCell ref="O220:S220"/>
    <mergeCell ref="O518:S518"/>
    <mergeCell ref="O385:S385"/>
    <mergeCell ref="O307:U307"/>
    <mergeCell ref="O195:S195"/>
    <mergeCell ref="B17:B18"/>
    <mergeCell ref="A468:N469"/>
    <mergeCell ref="D479:E479"/>
    <mergeCell ref="O431:S431"/>
    <mergeCell ref="T559:T560"/>
    <mergeCell ref="O374:U374"/>
    <mergeCell ref="D258:E258"/>
    <mergeCell ref="V559:V560"/>
    <mergeCell ref="D482:E482"/>
    <mergeCell ref="O75:S75"/>
    <mergeCell ref="D47:E47"/>
    <mergeCell ref="A505:Y505"/>
    <mergeCell ref="A383:Y383"/>
    <mergeCell ref="O384:S384"/>
    <mergeCell ref="O80:S80"/>
    <mergeCell ref="O273:S273"/>
    <mergeCell ref="W17:W18"/>
    <mergeCell ref="O365:S365"/>
    <mergeCell ref="O79:S79"/>
    <mergeCell ref="A65:Y65"/>
    <mergeCell ref="D110:E110"/>
    <mergeCell ref="O144:S144"/>
    <mergeCell ref="O337:S337"/>
    <mergeCell ref="P6:Q6"/>
    <mergeCell ref="O200:S200"/>
    <mergeCell ref="O29:S29"/>
    <mergeCell ref="O436:S436"/>
    <mergeCell ref="A362:Y362"/>
    <mergeCell ref="O265:S265"/>
    <mergeCell ref="D70:E70"/>
    <mergeCell ref="O279:U279"/>
    <mergeCell ref="A202:N203"/>
    <mergeCell ref="C558:F558"/>
    <mergeCell ref="D238:E238"/>
    <mergeCell ref="O31:S31"/>
    <mergeCell ref="D486:E486"/>
    <mergeCell ref="D78:E78"/>
    <mergeCell ref="D134:E134"/>
    <mergeCell ref="O45:U45"/>
    <mergeCell ref="D205:E205"/>
    <mergeCell ref="O343:U343"/>
    <mergeCell ref="O210:U210"/>
    <mergeCell ref="O452:U452"/>
    <mergeCell ref="O217:S217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A388:Y388"/>
    <mergeCell ref="D535:E535"/>
    <mergeCell ref="D473:E473"/>
    <mergeCell ref="D60:E60"/>
    <mergeCell ref="A204:Y204"/>
    <mergeCell ref="D187:E187"/>
    <mergeCell ref="O34:S34"/>
    <mergeCell ref="A55:N56"/>
    <mergeCell ref="O28:S28"/>
    <mergeCell ref="O326:S326"/>
    <mergeCell ref="D410:E410"/>
    <mergeCell ref="A141:Y141"/>
    <mergeCell ref="O136:S136"/>
    <mergeCell ref="O207:S207"/>
    <mergeCell ref="O92:S92"/>
    <mergeCell ref="H9:I9"/>
    <mergeCell ref="O30:S30"/>
    <mergeCell ref="O434:S434"/>
    <mergeCell ref="O334:S334"/>
    <mergeCell ref="D281:E281"/>
    <mergeCell ref="O150:U150"/>
    <mergeCell ref="O364:S364"/>
    <mergeCell ref="O386:U386"/>
    <mergeCell ref="O91:S91"/>
    <mergeCell ref="O389:S389"/>
    <mergeCell ref="O85:S85"/>
    <mergeCell ref="O442:S442"/>
    <mergeCell ref="O502:S502"/>
    <mergeCell ref="O331:S331"/>
    <mergeCell ref="O451:U451"/>
    <mergeCell ref="O522:U522"/>
    <mergeCell ref="D378:E378"/>
    <mergeCell ref="D129:E1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