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4AFBCBFC-F707-4DD0-948B-43F56ACE73C6}" xr6:coauthVersionLast="47" xr6:coauthVersionMax="47" xr10:uidLastSave="{00000000-0000-0000-0000-000000000000}"/>
  <bookViews>
    <workbookView xWindow="1650" yWindow="160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M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M442" i="2"/>
  <c r="BL442" i="2"/>
  <c r="Y442" i="2"/>
  <c r="Y443" i="2" s="1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Y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M410" i="2"/>
  <c r="BL410" i="2"/>
  <c r="Y410" i="2"/>
  <c r="X410" i="2"/>
  <c r="BO410" i="2" s="1"/>
  <c r="BN409" i="2"/>
  <c r="BL409" i="2"/>
  <c r="Y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O352" i="2"/>
  <c r="BN352" i="2"/>
  <c r="BM352" i="2"/>
  <c r="BL352" i="2"/>
  <c r="Y352" i="2"/>
  <c r="X352" i="2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L272" i="2"/>
  <c r="Y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L248" i="2"/>
  <c r="Y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M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O201" i="2"/>
  <c r="BN201" i="2"/>
  <c r="BL201" i="2"/>
  <c r="Y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M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Y93" i="2"/>
  <c r="X93" i="2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X24" i="2"/>
  <c r="W24" i="2"/>
  <c r="BN23" i="2"/>
  <c r="BM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BO289" i="2" l="1"/>
  <c r="Y289" i="2"/>
  <c r="X55" i="2"/>
  <c r="Y47" i="2"/>
  <c r="Y48" i="2" s="1"/>
  <c r="BO47" i="2"/>
  <c r="Y450" i="2"/>
  <c r="Y451" i="2" s="1"/>
  <c r="Y23" i="2"/>
  <c r="X25" i="2"/>
  <c r="Y220" i="2"/>
  <c r="Y236" i="2"/>
  <c r="BO74" i="2"/>
  <c r="BO109" i="2"/>
  <c r="BO171" i="2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Y379" i="2" s="1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Y302" i="2" s="1"/>
  <c r="BO336" i="2"/>
  <c r="BM336" i="2"/>
  <c r="Y336" i="2"/>
  <c r="Y503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W554" i="2" l="1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<sst xmlns="http://schemas.openxmlformats.org/spreadsheetml/2006/main" count="3744" uniqueCount="826">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</sst>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C545" zoomScaleNormal="100" zoomScaleSheetLayoutView="100" workbookViewId="0">
      <selection activeCell="W342" sqref="W3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0"/>
      <c r="O5" s="26" t="s">
        <v>4</v>
      </c>
      <c r="P5" s="393">
        <v>45493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1200</v>
      </c>
      <c r="X53" s="54">
        <f>IFERROR(IF(W53="",0,CEILING((W53/$H53),1)*$H53),"")</f>
        <v>1209.6000000000001</v>
      </c>
      <c r="Y53" s="40">
        <f>IFERROR(IF(X53=0,"",ROUNDUP(X53/H53,0)*0.02175),"")</f>
        <v>2.4359999999999999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1253.3333333333333</v>
      </c>
      <c r="BM53" s="77">
        <f>IFERROR(X53*I53/H53,"0")</f>
        <v>1263.3599999999999</v>
      </c>
      <c r="BN53" s="77">
        <f>IFERROR(1/J53*(W53/H53),"0")</f>
        <v>1.9841269841269837</v>
      </c>
      <c r="BO53" s="77">
        <f>IFERROR(1/J53*(X53/H53),"0")</f>
        <v>2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270</v>
      </c>
      <c r="X54" s="54">
        <f>IFERROR(IF(W54="",0,CEILING((W54/$H54),1)*$H54),"")</f>
        <v>270</v>
      </c>
      <c r="Y54" s="40">
        <f>IFERROR(IF(X54=0,"",ROUNDUP(X54/H54,0)*0.00753),"")</f>
        <v>0.753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290</v>
      </c>
      <c r="BM54" s="77">
        <f>IFERROR(X54*I54/H54,"0")</f>
        <v>290</v>
      </c>
      <c r="BN54" s="77">
        <f>IFERROR(1/J54*(W54/H54),"0")</f>
        <v>0.64102564102564097</v>
      </c>
      <c r="BO54" s="77">
        <f>IFERROR(1/J54*(X54/H54),"0")</f>
        <v>0.64102564102564097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211.11111111111109</v>
      </c>
      <c r="X55" s="42">
        <f>IFERROR(X53/H53,"0")+IFERROR(X54/H54,"0")</f>
        <v>212</v>
      </c>
      <c r="Y55" s="42">
        <f>IFERROR(IF(Y53="",0,Y53),"0")+IFERROR(IF(Y54="",0,Y54),"0")</f>
        <v>3.1890000000000001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1470</v>
      </c>
      <c r="X56" s="42">
        <f>IFERROR(SUM(X53:X54),"0")</f>
        <v>1479.6000000000001</v>
      </c>
      <c r="Y56" s="41"/>
      <c r="Z56" s="65"/>
      <c r="AA56" s="65"/>
    </row>
    <row r="57" spans="1:67" ht="16.5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300</v>
      </c>
      <c r="X68" s="54">
        <f t="shared" si="6"/>
        <v>302.40000000000003</v>
      </c>
      <c r="Y68" s="40">
        <f t="shared" si="7"/>
        <v>0.60899999999999999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313.33333333333331</v>
      </c>
      <c r="BM68" s="77">
        <f t="shared" si="9"/>
        <v>315.83999999999997</v>
      </c>
      <c r="BN68" s="77">
        <f t="shared" si="10"/>
        <v>0.49603174603174593</v>
      </c>
      <c r="BO68" s="77">
        <f t="shared" si="11"/>
        <v>0.5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90</v>
      </c>
      <c r="X81" s="54">
        <f t="shared" si="6"/>
        <v>90</v>
      </c>
      <c r="Y81" s="40">
        <f t="shared" si="12"/>
        <v>0.18740000000000001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94.199999999999989</v>
      </c>
      <c r="BM81" s="77">
        <f t="shared" si="9"/>
        <v>94.199999999999989</v>
      </c>
      <c r="BN81" s="77">
        <f t="shared" si="10"/>
        <v>0.16666666666666666</v>
      </c>
      <c r="BO81" s="77">
        <f t="shared" si="11"/>
        <v>0.16666666666666666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75.555555555555543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76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1.4054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690</v>
      </c>
      <c r="X89" s="42">
        <f>IFERROR(SUM(X67:X87),"0")</f>
        <v>694.80000000000007</v>
      </c>
      <c r="Y89" s="41"/>
      <c r="Z89" s="65"/>
      <c r="AA89" s="65"/>
    </row>
    <row r="90" spans="1:67" ht="14.25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60</v>
      </c>
      <c r="X97" s="54">
        <f t="shared" ref="X97:X103" si="13">IFERROR(IF(W97="",0,CEILING((W97/$H97),1)*$H97),"")</f>
        <v>63</v>
      </c>
      <c r="Y97" s="40">
        <f>IFERROR(IF(X97=0,"",ROUNDUP(X97/H97,0)*0.02175),"")</f>
        <v>0.15225</v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64.2</v>
      </c>
      <c r="BM97" s="77">
        <f t="shared" ref="BM97:BM103" si="15">IFERROR(X97*I97/H97,"0")</f>
        <v>67.410000000000011</v>
      </c>
      <c r="BN97" s="77">
        <f t="shared" ref="BN97:BN103" si="16">IFERROR(1/J97*(W97/H97),"0")</f>
        <v>0.11904761904761904</v>
      </c>
      <c r="BO97" s="77">
        <f t="shared" ref="BO97:BO103" si="17">IFERROR(1/J97*(X97/H97),"0")</f>
        <v>0.125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21</v>
      </c>
      <c r="X98" s="54">
        <f t="shared" si="13"/>
        <v>21</v>
      </c>
      <c r="Y98" s="40">
        <f>IFERROR(IF(X98=0,"",ROUNDUP(X98/H98,0)*0.00937),"")</f>
        <v>4.6850000000000003E-2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22.5</v>
      </c>
      <c r="BM98" s="77">
        <f t="shared" si="15"/>
        <v>22.5</v>
      </c>
      <c r="BN98" s="77">
        <f t="shared" si="16"/>
        <v>4.1666666666666664E-2</v>
      </c>
      <c r="BO98" s="77">
        <f t="shared" si="17"/>
        <v>4.1666666666666664E-2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50.555555555555557</v>
      </c>
      <c r="X104" s="42">
        <f>IFERROR(X97/H97,"0")+IFERROR(X98/H98,"0")+IFERROR(X99/H99,"0")+IFERROR(X100/H100,"0")+IFERROR(X101/H101,"0")+IFERROR(X102/H102,"0")+IFERROR(X103/H103,"0")</f>
        <v>51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1.04735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431</v>
      </c>
      <c r="X105" s="42">
        <f>IFERROR(SUM(X97:X103),"0")</f>
        <v>435</v>
      </c>
      <c r="Y105" s="41"/>
      <c r="Z105" s="65"/>
      <c r="AA105" s="65"/>
    </row>
    <row r="106" spans="1:67" ht="14.25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300</v>
      </c>
      <c r="X107" s="54">
        <f t="shared" ref="X107:X121" si="18">IFERROR(IF(W107="",0,CEILING((W107/$H107),1)*$H107),"")</f>
        <v>307.8</v>
      </c>
      <c r="Y107" s="40">
        <f>IFERROR(IF(X107=0,"",ROUNDUP(X107/H107,0)*0.02175),"")</f>
        <v>0.8264999999999999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320.88888888888886</v>
      </c>
      <c r="BM107" s="77">
        <f t="shared" ref="BM107:BM121" si="20">IFERROR(X107*I107/H107,"0")</f>
        <v>329.23200000000003</v>
      </c>
      <c r="BN107" s="77">
        <f t="shared" ref="BN107:BN121" si="21">IFERROR(1/J107*(W107/H107),"0")</f>
        <v>0.66137566137566139</v>
      </c>
      <c r="BO107" s="77">
        <f t="shared" ref="BO107:BO121" si="22">IFERROR(1/J107*(X107/H107),"0")</f>
        <v>0.67857142857142849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78.703703703703695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80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1.7399999999999998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650</v>
      </c>
      <c r="X123" s="42">
        <f>IFERROR(SUM(X107:X121),"0")</f>
        <v>660.6</v>
      </c>
      <c r="Y123" s="41"/>
      <c r="Z123" s="65"/>
      <c r="AA123" s="65"/>
    </row>
    <row r="124" spans="1:67" ht="14.25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500</v>
      </c>
      <c r="X134" s="54">
        <f>IFERROR(IF(W134="",0,CEILING((W134/$H134),1)*$H134),"")</f>
        <v>502.2</v>
      </c>
      <c r="Y134" s="40">
        <f>IFERROR(IF(X134=0,"",ROUNDUP(X134/H134,0)*0.02175),"")</f>
        <v>1.3484999999999998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534.44444444444446</v>
      </c>
      <c r="BM134" s="77">
        <f>IFERROR(X134*I134/H134,"0")</f>
        <v>536.79600000000005</v>
      </c>
      <c r="BN134" s="77">
        <f>IFERROR(1/J134*(W134/H134),"0")</f>
        <v>1.1022927689594357</v>
      </c>
      <c r="BO134" s="77">
        <f>IFERROR(1/J134*(X134/H134),"0")</f>
        <v>1.107142857142857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61.728395061728399</v>
      </c>
      <c r="X139" s="42">
        <f>IFERROR(X134/H134,"0")+IFERROR(X135/H135,"0")+IFERROR(X136/H136,"0")+IFERROR(X137/H137,"0")+IFERROR(X138/H138,"0")</f>
        <v>62</v>
      </c>
      <c r="Y139" s="42">
        <f>IFERROR(IF(Y134="",0,Y134),"0")+IFERROR(IF(Y135="",0,Y135),"0")+IFERROR(IF(Y136="",0,Y136),"0")+IFERROR(IF(Y137="",0,Y137),"0")+IFERROR(IF(Y138="",0,Y138),"0")</f>
        <v>1.3484999999999998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500</v>
      </c>
      <c r="X140" s="42">
        <f>IFERROR(SUM(X134:X138),"0")</f>
        <v>502.2</v>
      </c>
      <c r="Y140" s="41"/>
      <c r="Z140" s="65"/>
      <c r="AA140" s="65"/>
    </row>
    <row r="141" spans="1:67" ht="27.75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ref="X175:X182" si="28"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103.88888888888889</v>
      </c>
      <c r="BM175" s="77">
        <f t="shared" ref="BM175:BM182" si="30">IFERROR(X175*I175/H175,"0")</f>
        <v>106.59000000000002</v>
      </c>
      <c r="BN175" s="77">
        <f t="shared" ref="BN175:BN182" si="31">IFERROR(1/J175*(W175/H175),"0")</f>
        <v>0.15432098765432098</v>
      </c>
      <c r="BO175" s="77">
        <f t="shared" ref="BO175:BO182" si="32">IFERROR(1/J175*(X175/H175),"0")</f>
        <v>0.15833333333333333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350</v>
      </c>
      <c r="X177" s="54">
        <f t="shared" si="28"/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363.61111111111109</v>
      </c>
      <c r="BM177" s="77">
        <f t="shared" si="30"/>
        <v>364.65</v>
      </c>
      <c r="BN177" s="77">
        <f t="shared" si="31"/>
        <v>0.54012345679012341</v>
      </c>
      <c r="BO177" s="77">
        <f t="shared" si="32"/>
        <v>0.54166666666666663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100</v>
      </c>
      <c r="X178" s="54">
        <f t="shared" si="28"/>
        <v>102.60000000000001</v>
      </c>
      <c r="Y178" s="40">
        <f>IFERROR(IF(X178=0,"",ROUNDUP(X178/H178,0)*0.00937),"")</f>
        <v>0.17802999999999999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103.88888888888889</v>
      </c>
      <c r="BM178" s="77">
        <f t="shared" si="30"/>
        <v>106.59000000000002</v>
      </c>
      <c r="BN178" s="77">
        <f t="shared" si="31"/>
        <v>0.15432098765432098</v>
      </c>
      <c r="BO178" s="77">
        <f t="shared" si="32"/>
        <v>0.15833333333333333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101.85185185185185</v>
      </c>
      <c r="X183" s="42">
        <f>IFERROR(X175/H175,"0")+IFERROR(X176/H176,"0")+IFERROR(X177/H177,"0")+IFERROR(X178/H178,"0")+IFERROR(X179/H179,"0")+IFERROR(X180/H180,"0")+IFERROR(X181/H181,"0")+IFERROR(X182/H182,"0")</f>
        <v>103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0.96511000000000002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550</v>
      </c>
      <c r="X184" s="42">
        <f>IFERROR(SUM(X175:X182),"0")</f>
        <v>556.20000000000005</v>
      </c>
      <c r="Y184" s="41"/>
      <c r="Z184" s="65"/>
      <c r="AA184" s="65"/>
    </row>
    <row r="185" spans="1:67" ht="14.25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80</v>
      </c>
      <c r="X246" s="54">
        <f>IFERROR(IF(W246="",0,CEILING((W246/$H246),1)*$H246),"")</f>
        <v>80</v>
      </c>
      <c r="Y246" s="40">
        <f>IFERROR(IF(X246=0,"",ROUNDUP(X246/H246,0)*0.00937),"")</f>
        <v>0.18740000000000001</v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84.800000000000011</v>
      </c>
      <c r="BM246" s="77">
        <f>IFERROR(X246*I246/H246,"0")</f>
        <v>84.800000000000011</v>
      </c>
      <c r="BN246" s="77">
        <f>IFERROR(1/J246*(W246/H246),"0")</f>
        <v>0.16666666666666666</v>
      </c>
      <c r="BO246" s="77">
        <f>IFERROR(1/J246*(X246/H246),"0")</f>
        <v>0.16666666666666666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20</v>
      </c>
      <c r="X249" s="42">
        <f>IFERROR(X244/H244,"0")+IFERROR(X245/H245,"0")+IFERROR(X246/H246,"0")+IFERROR(X247/H247,"0")+IFERROR(X248/H248,"0")</f>
        <v>20</v>
      </c>
      <c r="Y249" s="42">
        <f>IFERROR(IF(Y244="",0,Y244),"0")+IFERROR(IF(Y245="",0,Y245),"0")+IFERROR(IF(Y246="",0,Y246),"0")+IFERROR(IF(Y247="",0,Y247),"0")+IFERROR(IF(Y248="",0,Y248),"0")</f>
        <v>0.18740000000000001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80</v>
      </c>
      <c r="X250" s="42">
        <f>IFERROR(SUM(X244:X248),"0")</f>
        <v>80</v>
      </c>
      <c r="Y250" s="41"/>
      <c r="Z250" s="65"/>
      <c r="AA250" s="65"/>
    </row>
    <row r="251" spans="1:67" ht="16.5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400</v>
      </c>
      <c r="X256" s="54">
        <f t="shared" si="49"/>
        <v>410.40000000000003</v>
      </c>
      <c r="Y256" s="40">
        <f>IFERROR(IF(X256=0,"",ROUNDUP(X256/H256,0)*0.02175),"")</f>
        <v>0.8264999999999999</v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417.77777777777777</v>
      </c>
      <c r="BM256" s="77">
        <f t="shared" si="51"/>
        <v>428.64</v>
      </c>
      <c r="BN256" s="77">
        <f t="shared" si="52"/>
        <v>0.66137566137566139</v>
      </c>
      <c r="BO256" s="77">
        <f t="shared" si="53"/>
        <v>0.67857142857142849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200</v>
      </c>
      <c r="X257" s="54">
        <f t="shared" si="49"/>
        <v>205.20000000000002</v>
      </c>
      <c r="Y257" s="40">
        <f>IFERROR(IF(X257=0,"",ROUNDUP(X257/H257,0)*0.02175),"")</f>
        <v>0.41324999999999995</v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208.88888888888889</v>
      </c>
      <c r="BM257" s="77">
        <f t="shared" si="51"/>
        <v>214.32</v>
      </c>
      <c r="BN257" s="77">
        <f t="shared" si="52"/>
        <v>0.3306878306878307</v>
      </c>
      <c r="BO257" s="77">
        <f t="shared" si="53"/>
        <v>0.33928571428571425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600</v>
      </c>
      <c r="X258" s="54">
        <f t="shared" si="49"/>
        <v>600</v>
      </c>
      <c r="Y258" s="40">
        <f>IFERROR(IF(X258=0,"",ROUNDUP(X258/H258,0)*0.00937),"")</f>
        <v>1.1244000000000001</v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625.20000000000005</v>
      </c>
      <c r="BM258" s="77">
        <f t="shared" si="51"/>
        <v>625.20000000000005</v>
      </c>
      <c r="BN258" s="77">
        <f t="shared" si="52"/>
        <v>1</v>
      </c>
      <c r="BO258" s="77">
        <f t="shared" si="53"/>
        <v>1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75</v>
      </c>
      <c r="X259" s="54">
        <f t="shared" si="49"/>
        <v>75</v>
      </c>
      <c r="Y259" s="40">
        <f>IFERROR(IF(X259=0,"",ROUNDUP(X259/H259,0)*0.00937),"")</f>
        <v>0.14055000000000001</v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78.599999999999994</v>
      </c>
      <c r="BM259" s="77">
        <f t="shared" si="51"/>
        <v>78.599999999999994</v>
      </c>
      <c r="BN259" s="77">
        <f t="shared" si="52"/>
        <v>0.125</v>
      </c>
      <c r="BO259" s="77">
        <f t="shared" si="53"/>
        <v>0.125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190.55555555555554</v>
      </c>
      <c r="X262" s="42">
        <f>IFERROR(X253/H253,"0")+IFERROR(X254/H254,"0")+IFERROR(X255/H255,"0")+IFERROR(X256/H256,"0")+IFERROR(X257/H257,"0")+IFERROR(X258/H258,"0")+IFERROR(X259/H259,"0")+IFERROR(X260/H260,"0")+IFERROR(X261/H261,"0")</f>
        <v>192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2.5047000000000001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1275</v>
      </c>
      <c r="X263" s="42">
        <f>IFERROR(SUM(X253:X261),"0")</f>
        <v>1290.5999999999999</v>
      </c>
      <c r="Y263" s="41"/>
      <c r="Z263" s="65"/>
      <c r="AA263" s="65"/>
    </row>
    <row r="264" spans="1:67" ht="14.25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100</v>
      </c>
      <c r="X265" s="54">
        <f>IFERROR(IF(W265="",0,CEILING((W265/$H265),1)*$H265),"")</f>
        <v>100.80000000000001</v>
      </c>
      <c r="Y265" s="40">
        <f>IFERROR(IF(X265=0,"",ROUNDUP(X265/H265,0)*0.00753),"")</f>
        <v>0.18071999999999999</v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106.19047619047619</v>
      </c>
      <c r="BM265" s="77">
        <f>IFERROR(X265*I265/H265,"0")</f>
        <v>107.04</v>
      </c>
      <c r="BN265" s="77">
        <f>IFERROR(1/J265*(W265/H265),"0")</f>
        <v>0.15262515262515264</v>
      </c>
      <c r="BO265" s="77">
        <f>IFERROR(1/J265*(X265/H265),"0")</f>
        <v>0.15384615384615385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300</v>
      </c>
      <c r="X266" s="54">
        <f>IFERROR(IF(W266="",0,CEILING((W266/$H266),1)*$H266),"")</f>
        <v>302.40000000000003</v>
      </c>
      <c r="Y266" s="40">
        <f>IFERROR(IF(X266=0,"",ROUNDUP(X266/H266,0)*0.00753),"")</f>
        <v>0.54215999999999998</v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318.57142857142856</v>
      </c>
      <c r="BM266" s="77">
        <f>IFERROR(X266*I266/H266,"0")</f>
        <v>321.12</v>
      </c>
      <c r="BN266" s="77">
        <f>IFERROR(1/J266*(W266/H266),"0")</f>
        <v>0.45787545787545786</v>
      </c>
      <c r="BO266" s="77">
        <f>IFERROR(1/J266*(X266/H266),"0")</f>
        <v>0.46153846153846151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105</v>
      </c>
      <c r="X267" s="54">
        <f>IFERROR(IF(W267="",0,CEILING((W267/$H267),1)*$H267),"")</f>
        <v>105</v>
      </c>
      <c r="Y267" s="40">
        <f>IFERROR(IF(X267=0,"",ROUNDUP(X267/H267,0)*0.00502),"")</f>
        <v>0.251</v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111.5</v>
      </c>
      <c r="BM267" s="77">
        <f>IFERROR(X267*I267/H267,"0")</f>
        <v>111.5</v>
      </c>
      <c r="BN267" s="77">
        <f>IFERROR(1/J267*(W267/H267),"0")</f>
        <v>0.21367521367521369</v>
      </c>
      <c r="BO267" s="77">
        <f>IFERROR(1/J267*(X267/H267),"0")</f>
        <v>0.21367521367521369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145.23809523809524</v>
      </c>
      <c r="X268" s="42">
        <f>IFERROR(X265/H265,"0")+IFERROR(X266/H266,"0")+IFERROR(X267/H267,"0")</f>
        <v>146</v>
      </c>
      <c r="Y268" s="42">
        <f>IFERROR(IF(Y265="",0,Y265),"0")+IFERROR(IF(Y266="",0,Y266),"0")+IFERROR(IF(Y267="",0,Y267),"0")</f>
        <v>0.97387999999999997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505</v>
      </c>
      <c r="X269" s="42">
        <f>IFERROR(SUM(X265:X267),"0")</f>
        <v>508.20000000000005</v>
      </c>
      <c r="Y269" s="41"/>
      <c r="Z269" s="65"/>
      <c r="AA269" s="65"/>
    </row>
    <row r="270" spans="1:67" ht="14.25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ref="X271:X277" si="54">IFERROR(IF(W271="",0,CEILING((W271/$H271),1)*$H271),"")</f>
        <v>0</v>
      </c>
      <c r="Y271" s="40" t="str">
        <f>IFERROR(IF(X271=0,"",ROUNDUP(X271/H271,0)*0.02175),"")</f>
        <v/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0</v>
      </c>
      <c r="BM271" s="77">
        <f t="shared" ref="BM271:BM277" si="56">IFERROR(X271*I271/H271,"0")</f>
        <v>0</v>
      </c>
      <c r="BN271" s="77">
        <f t="shared" ref="BN271:BN277" si="57">IFERROR(1/J271*(W271/H271),"0")</f>
        <v>0</v>
      </c>
      <c r="BO271" s="77">
        <f t="shared" ref="BO271:BO277" si="58">IFERROR(1/J271*(X271/H271),"0")</f>
        <v>0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180</v>
      </c>
      <c r="X275" s="54">
        <f t="shared" si="54"/>
        <v>180</v>
      </c>
      <c r="Y275" s="40">
        <f>IFERROR(IF(X275=0,"",ROUNDUP(X275/H275,0)*0.00753),"")</f>
        <v>0.45180000000000003</v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195.96</v>
      </c>
      <c r="BM275" s="77">
        <f t="shared" si="56"/>
        <v>195.96</v>
      </c>
      <c r="BN275" s="77">
        <f t="shared" si="57"/>
        <v>0.38461538461538458</v>
      </c>
      <c r="BO275" s="77">
        <f t="shared" si="58"/>
        <v>0.38461538461538458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60</v>
      </c>
      <c r="X278" s="42">
        <f>IFERROR(X271/H271,"0")+IFERROR(X272/H272,"0")+IFERROR(X273/H273,"0")+IFERROR(X274/H274,"0")+IFERROR(X275/H275,"0")+IFERROR(X276/H276,"0")+IFERROR(X277/H277,"0")</f>
        <v>60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0.45180000000000003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180</v>
      </c>
      <c r="X279" s="42">
        <f>IFERROR(SUM(X271:X277),"0")</f>
        <v>180</v>
      </c>
      <c r="Y279" s="41"/>
      <c r="Z279" s="65"/>
      <c r="AA279" s="65"/>
    </row>
    <row r="280" spans="1:67" ht="14.25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80</v>
      </c>
      <c r="X281" s="54">
        <f>IFERROR(IF(W281="",0,CEILING((W281/$H281),1)*$H281),"")</f>
        <v>84</v>
      </c>
      <c r="Y281" s="40">
        <f>IFERROR(IF(X281=0,"",ROUNDUP(X281/H281,0)*0.02175),"")</f>
        <v>0.21749999999999997</v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85.371428571428567</v>
      </c>
      <c r="BM281" s="77">
        <f>IFERROR(X281*I281/H281,"0")</f>
        <v>89.64</v>
      </c>
      <c r="BN281" s="77">
        <f>IFERROR(1/J281*(W281/H281),"0")</f>
        <v>0.17006802721088435</v>
      </c>
      <c r="BO281" s="77">
        <f>IFERROR(1/J281*(X281/H281),"0")</f>
        <v>0.17857142857142855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500</v>
      </c>
      <c r="X282" s="54">
        <f>IFERROR(IF(W282="",0,CEILING((W282/$H282),1)*$H282),"")</f>
        <v>507</v>
      </c>
      <c r="Y282" s="40">
        <f>IFERROR(IF(X282=0,"",ROUNDUP(X282/H282,0)*0.02175),"")</f>
        <v>1.4137499999999998</v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536.15384615384619</v>
      </c>
      <c r="BM282" s="77">
        <f>IFERROR(X282*I282/H282,"0")</f>
        <v>543.66000000000008</v>
      </c>
      <c r="BN282" s="77">
        <f>IFERROR(1/J282*(W282/H282),"0")</f>
        <v>1.1446886446886446</v>
      </c>
      <c r="BO282" s="77">
        <f>IFERROR(1/J282*(X282/H282),"0")</f>
        <v>1.1607142857142856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240</v>
      </c>
      <c r="X283" s="54">
        <f>IFERROR(IF(W283="",0,CEILING((W283/$H283),1)*$H283),"")</f>
        <v>243.60000000000002</v>
      </c>
      <c r="Y283" s="40">
        <f>IFERROR(IF(X283=0,"",ROUNDUP(X283/H283,0)*0.02175),"")</f>
        <v>0.63074999999999992</v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256.1142857142857</v>
      </c>
      <c r="BM283" s="77">
        <f>IFERROR(X283*I283/H283,"0")</f>
        <v>259.95600000000002</v>
      </c>
      <c r="BN283" s="77">
        <f>IFERROR(1/J283*(W283/H283),"0")</f>
        <v>0.51020408163265296</v>
      </c>
      <c r="BO283" s="77">
        <f>IFERROR(1/J283*(X283/H283),"0")</f>
        <v>0.51785714285714279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102.19780219780219</v>
      </c>
      <c r="X284" s="42">
        <f>IFERROR(X281/H281,"0")+IFERROR(X282/H282,"0")+IFERROR(X283/H283,"0")</f>
        <v>104</v>
      </c>
      <c r="Y284" s="42">
        <f>IFERROR(IF(Y281="",0,Y281),"0")+IFERROR(IF(Y282="",0,Y282),"0")+IFERROR(IF(Y283="",0,Y283),"0")</f>
        <v>2.2619999999999996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820</v>
      </c>
      <c r="X285" s="42">
        <f>IFERROR(SUM(X281:X283),"0")</f>
        <v>834.6</v>
      </c>
      <c r="Y285" s="41"/>
      <c r="Z285" s="65"/>
      <c r="AA285" s="65"/>
    </row>
    <row r="286" spans="1:67" ht="14.25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50</v>
      </c>
      <c r="X289" s="54">
        <f>IFERROR(IF(W289="",0,CEILING((W289/$H289),1)*$H289),"")</f>
        <v>51</v>
      </c>
      <c r="Y289" s="40">
        <f>IFERROR(IF(X289=0,"",ROUNDUP(X289/H289,0)*0.00753),"")</f>
        <v>0.15060000000000001</v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56.86274509803922</v>
      </c>
      <c r="BM289" s="77">
        <f>IFERROR(X289*I289/H289,"0")</f>
        <v>58.000000000000007</v>
      </c>
      <c r="BN289" s="77">
        <f>IFERROR(1/J289*(W289/H289),"0")</f>
        <v>0.12569130216189039</v>
      </c>
      <c r="BO289" s="77">
        <f>IFERROR(1/J289*(X289/H289),"0")</f>
        <v>0.12820512820512819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19.607843137254903</v>
      </c>
      <c r="X290" s="42">
        <f>IFERROR(X287/H287,"0")+IFERROR(X288/H288,"0")+IFERROR(X289/H289,"0")</f>
        <v>20</v>
      </c>
      <c r="Y290" s="42">
        <f>IFERROR(IF(Y287="",0,Y287),"0")+IFERROR(IF(Y288="",0,Y288),"0")+IFERROR(IF(Y289="",0,Y289),"0")</f>
        <v>0.15060000000000001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50</v>
      </c>
      <c r="X291" s="42">
        <f>IFERROR(SUM(X287:X289),"0")</f>
        <v>51</v>
      </c>
      <c r="Y291" s="41"/>
      <c r="Z291" s="65"/>
      <c r="AA291" s="65"/>
    </row>
    <row r="292" spans="1:67" ht="14.25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150</v>
      </c>
      <c r="X301" s="54">
        <f>IFERROR(IF(W301="",0,CEILING((W301/$H301),1)*$H301),"")</f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157.19999999999999</v>
      </c>
      <c r="BM301" s="77">
        <f>IFERROR(X301*I301/H301,"0")</f>
        <v>157.19999999999999</v>
      </c>
      <c r="BN301" s="77">
        <f>IFERROR(1/J301*(W301/H301),"0")</f>
        <v>0.25</v>
      </c>
      <c r="BO301" s="77">
        <f>IFERROR(1/J301*(X301/H301),"0")</f>
        <v>0.25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30</v>
      </c>
      <c r="X302" s="42">
        <f>IFERROR(X300/H300,"0")+IFERROR(X301/H301,"0")</f>
        <v>30</v>
      </c>
      <c r="Y302" s="42">
        <f>IFERROR(IF(Y300="",0,Y300),"0")+IFERROR(IF(Y301="",0,Y301),"0")</f>
        <v>0.28110000000000002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150</v>
      </c>
      <c r="X303" s="42">
        <f>IFERROR(SUM(X300:X301),"0")</f>
        <v>150</v>
      </c>
      <c r="Y303" s="41"/>
      <c r="Z303" s="65"/>
      <c r="AA303" s="65"/>
    </row>
    <row r="304" spans="1:67" ht="14.25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400</v>
      </c>
      <c r="X314" s="54">
        <f>IFERROR(IF(W314="",0,CEILING((W314/$H314),1)*$H314),"")</f>
        <v>405</v>
      </c>
      <c r="Y314" s="40">
        <f>IFERROR(IF(X314=0,"",ROUNDUP(X314/H314,0)*0.02175),"")</f>
        <v>1.0874999999999999</v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427.85185185185185</v>
      </c>
      <c r="BM314" s="77">
        <f>IFERROR(X314*I314/H314,"0")</f>
        <v>433.20000000000005</v>
      </c>
      <c r="BN314" s="77">
        <f>IFERROR(1/J314*(W314/H314),"0")</f>
        <v>0.88183421516754845</v>
      </c>
      <c r="BO314" s="77">
        <f>IFERROR(1/J314*(X314/H314),"0")</f>
        <v>0.89285714285714279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49.382716049382715</v>
      </c>
      <c r="X317" s="42">
        <f>IFERROR(X314/H314,"0")+IFERROR(X315/H315,"0")+IFERROR(X316/H316,"0")</f>
        <v>50</v>
      </c>
      <c r="Y317" s="42">
        <f>IFERROR(IF(Y314="",0,Y314),"0")+IFERROR(IF(Y315="",0,Y315),"0")+IFERROR(IF(Y316="",0,Y316),"0")</f>
        <v>1.0874999999999999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400</v>
      </c>
      <c r="X318" s="42">
        <f>IFERROR(SUM(X314:X316),"0")</f>
        <v>405</v>
      </c>
      <c r="Y318" s="41"/>
      <c r="Z318" s="65"/>
      <c r="AA318" s="65"/>
    </row>
    <row r="319" spans="1:67" ht="14.25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4000</v>
      </c>
      <c r="X328" s="54">
        <f t="shared" si="59"/>
        <v>4005</v>
      </c>
      <c r="Y328" s="40">
        <f>IFERROR(IF(X328=0,"",ROUNDUP(X328/H328,0)*0.02175),"")</f>
        <v>5.8072499999999998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4128</v>
      </c>
      <c r="BM328" s="77">
        <f t="shared" si="61"/>
        <v>4133.16</v>
      </c>
      <c r="BN328" s="77">
        <f t="shared" si="62"/>
        <v>5.5555555555555554</v>
      </c>
      <c r="BO328" s="77">
        <f t="shared" si="63"/>
        <v>5.5625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750</v>
      </c>
      <c r="X330" s="54">
        <f t="shared" si="59"/>
        <v>750</v>
      </c>
      <c r="Y330" s="40">
        <f>IFERROR(IF(X330=0,"",ROUNDUP(X330/H330,0)*0.02175),"")</f>
        <v>1.0874999999999999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774</v>
      </c>
      <c r="BM330" s="77">
        <f t="shared" si="61"/>
        <v>774</v>
      </c>
      <c r="BN330" s="77">
        <f t="shared" si="62"/>
        <v>1.0416666666666665</v>
      </c>
      <c r="BO330" s="77">
        <f t="shared" si="63"/>
        <v>1.0416666666666665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2250</v>
      </c>
      <c r="X332" s="54">
        <f t="shared" si="59"/>
        <v>2250</v>
      </c>
      <c r="Y332" s="40">
        <f>IFERROR(IF(X332=0,"",ROUNDUP(X332/H332,0)*0.02175),"")</f>
        <v>3.2624999999999997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2322</v>
      </c>
      <c r="BM332" s="77">
        <f t="shared" si="61"/>
        <v>2322</v>
      </c>
      <c r="BN332" s="77">
        <f t="shared" si="62"/>
        <v>3.125</v>
      </c>
      <c r="BO332" s="77">
        <f t="shared" si="63"/>
        <v>3.125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59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78.150000000000006</v>
      </c>
      <c r="BM336" s="77">
        <f t="shared" si="61"/>
        <v>78.150000000000006</v>
      </c>
      <c r="BN336" s="77">
        <f t="shared" si="62"/>
        <v>0.125</v>
      </c>
      <c r="BO336" s="77">
        <f t="shared" si="63"/>
        <v>0.125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481.66666666666669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482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10.297799999999999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7075</v>
      </c>
      <c r="X339" s="42">
        <f>IFERROR(SUM(X326:X337),"0")</f>
        <v>7080</v>
      </c>
      <c r="Y339" s="41"/>
      <c r="Z339" s="65"/>
      <c r="AA339" s="65"/>
    </row>
    <row r="340" spans="1:67" ht="14.25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1170</v>
      </c>
      <c r="X346" s="54">
        <f>IFERROR(IF(W346="",0,CEILING((W346/$H346),1)*$H346),"")</f>
        <v>1170</v>
      </c>
      <c r="Y346" s="40">
        <f>IFERROR(IF(X346=0,"",ROUNDUP(X346/H346,0)*0.02175),"")</f>
        <v>3.2624999999999997</v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1255.5</v>
      </c>
      <c r="BM346" s="77">
        <f>IFERROR(X346*I346/H346,"0")</f>
        <v>1255.5</v>
      </c>
      <c r="BN346" s="77">
        <f>IFERROR(1/J346*(W346/H346),"0")</f>
        <v>2.6785714285714284</v>
      </c>
      <c r="BO346" s="77">
        <f>IFERROR(1/J346*(X346/H346),"0")</f>
        <v>2.6785714285714284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150</v>
      </c>
      <c r="X349" s="42">
        <f>IFERROR(X346/H346,"0")+IFERROR(X347/H347,"0")+IFERROR(X348/H348,"0")</f>
        <v>150</v>
      </c>
      <c r="Y349" s="42">
        <f>IFERROR(IF(Y346="",0,Y346),"0")+IFERROR(IF(Y347="",0,Y347),"0")+IFERROR(IF(Y348="",0,Y348),"0")</f>
        <v>3.2624999999999997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1170</v>
      </c>
      <c r="X350" s="42">
        <f>IFERROR(SUM(X346:X348),"0")</f>
        <v>1170</v>
      </c>
      <c r="Y350" s="41"/>
      <c r="Z350" s="65"/>
      <c r="AA350" s="65"/>
    </row>
    <row r="351" spans="1:67" ht="14.25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39</v>
      </c>
      <c r="X369" s="54">
        <f>IFERROR(IF(W369="",0,CEILING((W369/$H369),1)*$H369),"")</f>
        <v>39</v>
      </c>
      <c r="Y369" s="40">
        <f>IFERROR(IF(X369=0,"",ROUNDUP(X369/H369,0)*0.02175),"")</f>
        <v>0.10874999999999999</v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41.820000000000007</v>
      </c>
      <c r="BM369" s="77">
        <f>IFERROR(X369*I369/H369,"0")</f>
        <v>41.820000000000007</v>
      </c>
      <c r="BN369" s="77">
        <f>IFERROR(1/J369*(W369/H369),"0")</f>
        <v>8.9285714285714274E-2</v>
      </c>
      <c r="BO369" s="77">
        <f>IFERROR(1/J369*(X369/H369),"0")</f>
        <v>8.9285714285714274E-2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5</v>
      </c>
      <c r="X374" s="42">
        <f>IFERROR(X369/H369,"0")+IFERROR(X370/H370,"0")+IFERROR(X371/H371,"0")+IFERROR(X372/H372,"0")+IFERROR(X373/H373,"0")</f>
        <v>5</v>
      </c>
      <c r="Y374" s="42">
        <f>IFERROR(IF(Y369="",0,Y369),"0")+IFERROR(IF(Y370="",0,Y370),"0")+IFERROR(IF(Y371="",0,Y371),"0")+IFERROR(IF(Y372="",0,Y372),"0")+IFERROR(IF(Y373="",0,Y373),"0")</f>
        <v>0.10874999999999999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39</v>
      </c>
      <c r="X375" s="42">
        <f>IFERROR(SUM(X369:X373),"0")</f>
        <v>39</v>
      </c>
      <c r="Y375" s="41"/>
      <c r="Z375" s="65"/>
      <c r="AA375" s="65"/>
    </row>
    <row r="376" spans="1:67" ht="14.25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200</v>
      </c>
      <c r="X389" s="54">
        <f t="shared" ref="X389:X411" si="64">IFERROR(IF(W389="",0,CEILING((W389/$H389),1)*$H389),"")</f>
        <v>201.60000000000002</v>
      </c>
      <c r="Y389" s="40">
        <f t="shared" ref="Y389:Y395" si="65">IFERROR(IF(X389=0,"",ROUNDUP(X389/H389,0)*0.00753),"")</f>
        <v>0.36143999999999998</v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210.95238095238093</v>
      </c>
      <c r="BM389" s="77">
        <f t="shared" ref="BM389:BM411" si="67">IFERROR(X389*I389/H389,"0")</f>
        <v>212.64000000000001</v>
      </c>
      <c r="BN389" s="77">
        <f t="shared" ref="BN389:BN411" si="68">IFERROR(1/J389*(W389/H389),"0")</f>
        <v>0.30525030525030528</v>
      </c>
      <c r="BO389" s="77">
        <f t="shared" ref="BO389:BO411" si="69">IFERROR(1/J389*(X389/H389),"0")</f>
        <v>0.30769230769230771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150</v>
      </c>
      <c r="X394" s="54">
        <f t="shared" si="64"/>
        <v>151.20000000000002</v>
      </c>
      <c r="Y394" s="40">
        <f t="shared" si="65"/>
        <v>0.27107999999999999</v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158.21428571428569</v>
      </c>
      <c r="BM394" s="77">
        <f t="shared" si="67"/>
        <v>159.47999999999999</v>
      </c>
      <c r="BN394" s="77">
        <f t="shared" si="68"/>
        <v>0.22893772893772893</v>
      </c>
      <c r="BO394" s="77">
        <f t="shared" si="69"/>
        <v>0.23076923076923075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83.333333333333343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84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0.63251999999999997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350</v>
      </c>
      <c r="X413" s="42">
        <f>IFERROR(SUM(X389:X411),"0")</f>
        <v>352.80000000000007</v>
      </c>
      <c r="Y413" s="41"/>
      <c r="Z413" s="65"/>
      <c r="AA413" s="65"/>
    </row>
    <row r="414" spans="1:67" ht="14.25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1100</v>
      </c>
      <c r="X474" s="54">
        <f t="shared" si="77"/>
        <v>1103.52</v>
      </c>
      <c r="Y474" s="40">
        <f t="shared" si="78"/>
        <v>2.4996399999999999</v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1175</v>
      </c>
      <c r="BM474" s="77">
        <f t="shared" si="80"/>
        <v>1178.76</v>
      </c>
      <c r="BN474" s="77">
        <f t="shared" si="81"/>
        <v>2.0032051282051282</v>
      </c>
      <c r="BO474" s="77">
        <f t="shared" si="82"/>
        <v>2.0096153846153846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208.33333333333331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209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2.4996399999999999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1100</v>
      </c>
      <c r="X484" s="42">
        <f>IFERROR(SUM(X473:X482),"0")</f>
        <v>1103.52</v>
      </c>
      <c r="Y484" s="41"/>
      <c r="Z484" s="65"/>
      <c r="AA484" s="65"/>
    </row>
    <row r="485" spans="1:67" ht="14.25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300</v>
      </c>
      <c r="X516" s="54">
        <f t="shared" si="88"/>
        <v>300</v>
      </c>
      <c r="Y516" s="40">
        <f t="shared" si="89"/>
        <v>0.54374999999999996</v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312</v>
      </c>
      <c r="BM516" s="77">
        <f t="shared" si="91"/>
        <v>312</v>
      </c>
      <c r="BN516" s="77">
        <f t="shared" si="92"/>
        <v>0.4464285714285714</v>
      </c>
      <c r="BO516" s="77">
        <f t="shared" si="93"/>
        <v>0.4464285714285714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25</v>
      </c>
      <c r="X521" s="42">
        <f>IFERROR(X512/H512,"0")+IFERROR(X513/H513,"0")+IFERROR(X514/H514,"0")+IFERROR(X515/H515,"0")+IFERROR(X516/H516,"0")+IFERROR(X517/H517,"0")+IFERROR(X518/H518,"0")+IFERROR(X519/H519,"0")+IFERROR(X520/H520,"0")</f>
        <v>25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0.54374999999999996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300</v>
      </c>
      <c r="X522" s="42">
        <f>IFERROR(SUM(X512:X520),"0")</f>
        <v>300</v>
      </c>
      <c r="Y522" s="41"/>
      <c r="Z522" s="65"/>
      <c r="AA522" s="65"/>
    </row>
    <row r="523" spans="1:67" ht="14.25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300</v>
      </c>
      <c r="X533" s="54">
        <f>IFERROR(IF(W533="",0,CEILING((W533/$H533),1)*$H533),"")</f>
        <v>302.40000000000003</v>
      </c>
      <c r="Y533" s="40">
        <f>IFERROR(IF(X533=0,"",ROUNDUP(X533/H533,0)*0.00753),"")</f>
        <v>0.54215999999999998</v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318.57142857142856</v>
      </c>
      <c r="BM533" s="77">
        <f>IFERROR(X533*I533/H533,"0")</f>
        <v>321.12</v>
      </c>
      <c r="BN533" s="77">
        <f>IFERROR(1/J533*(W533/H533),"0")</f>
        <v>0.45787545787545786</v>
      </c>
      <c r="BO533" s="77">
        <f>IFERROR(1/J533*(X533/H533),"0")</f>
        <v>0.46153846153846151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71.428571428571431</v>
      </c>
      <c r="X536" s="42">
        <f>IFERROR(X532/H532,"0")+IFERROR(X533/H533,"0")+IFERROR(X534/H534,"0")+IFERROR(X535/H535,"0")</f>
        <v>72</v>
      </c>
      <c r="Y536" s="42">
        <f>IFERROR(IF(Y532="",0,Y532),"0")+IFERROR(IF(Y533="",0,Y533),"0")+IFERROR(IF(Y534="",0,Y534),"0")+IFERROR(IF(Y535="",0,Y535),"0")</f>
        <v>0.54215999999999998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300</v>
      </c>
      <c r="X537" s="42">
        <f>IFERROR(SUM(X532:X535),"0")</f>
        <v>302.40000000000003</v>
      </c>
      <c r="Y537" s="41"/>
      <c r="Z537" s="65"/>
      <c r="AA537" s="65"/>
    </row>
    <row r="538" spans="1:67" ht="14.25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18085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18175.52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18966.873046278339</v>
      </c>
      <c r="X552" s="42">
        <f>IFERROR(SUM(BM22:BM548),"0")</f>
        <v>19062.531999999996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31</v>
      </c>
      <c r="X553" s="43">
        <f>ROUNDUP(SUM(BO22:BO548),0)</f>
        <v>31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19741.873046278339</v>
      </c>
      <c r="X554" s="42">
        <f>GrossWeightTotalR+PalletQtyTotalR*25</f>
        <v>19837.531999999996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2221.2500897795016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2233</v>
      </c>
      <c r="Y555" s="41"/>
      <c r="Z555" s="65"/>
      <c r="AA555" s="65"/>
    </row>
    <row r="556" spans="1:67" ht="14.25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35.481459999999998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1479.6000000000001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1790.4</v>
      </c>
      <c r="F561" s="51">
        <f>IFERROR(X134*1,"0")+IFERROR(X135*1,"0")+IFERROR(X136*1,"0")+IFERROR(X137*1,"0")+IFERROR(X138*1,"0")</f>
        <v>502.2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556.20000000000005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80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2864.4</v>
      </c>
      <c r="O561" s="51">
        <f>IFERROR(X300*1,"0")+IFERROR(X301*1,"0")+IFERROR(X305*1,"0")</f>
        <v>150</v>
      </c>
      <c r="P561" s="51">
        <f>IFERROR(X310*1,"0")+IFERROR(X314*1,"0")+IFERROR(X315*1,"0")+IFERROR(X316*1,"0")+IFERROR(X320*1,"0")</f>
        <v>405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8250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39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352.80000000000007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1103.52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602.40000000000009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2024-07-23T06:51:55Z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