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954D7527-CC23-4AE9-B567-DBA427F22A6C}" xr6:coauthVersionLast="47" xr6:coauthVersionMax="47" xr10:uidLastSave="{00000000-0000-0000-0000-000000000000}"/>
  <bookViews>
    <workbookView xWindow="1650" yWindow="160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M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M442" i="2"/>
  <c r="BL442" i="2"/>
  <c r="Y442" i="2"/>
  <c r="Y443" i="2" s="1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Y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M410" i="2"/>
  <c r="BL410" i="2"/>
  <c r="Y410" i="2"/>
  <c r="X410" i="2"/>
  <c r="BO410" i="2" s="1"/>
  <c r="BN409" i="2"/>
  <c r="BL409" i="2"/>
  <c r="Y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O352" i="2"/>
  <c r="BN352" i="2"/>
  <c r="BM352" i="2"/>
  <c r="BL352" i="2"/>
  <c r="Y352" i="2"/>
  <c r="X352" i="2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N272" i="2"/>
  <c r="BL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N248" i="2"/>
  <c r="BL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O171" i="2"/>
  <c r="BN171" i="2"/>
  <c r="BL171" i="2"/>
  <c r="X171" i="2"/>
  <c r="BM171" i="2" s="1"/>
  <c r="O171" i="2"/>
  <c r="BN170" i="2"/>
  <c r="BL170" i="2"/>
  <c r="Y170" i="2"/>
  <c r="X170" i="2"/>
  <c r="BM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O74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M47" i="2"/>
  <c r="BL47" i="2"/>
  <c r="X47" i="2"/>
  <c r="BO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BM23" i="2" l="1"/>
  <c r="X24" i="2"/>
  <c r="Y193" i="2"/>
  <c r="Y201" i="2"/>
  <c r="BO201" i="2"/>
  <c r="BM236" i="2"/>
  <c r="Y248" i="2"/>
  <c r="BO248" i="2"/>
  <c r="Y272" i="2"/>
  <c r="BO272" i="2"/>
  <c r="Y289" i="2"/>
  <c r="BO289" i="2"/>
  <c r="Y47" i="2"/>
  <c r="Y48" i="2" s="1"/>
  <c r="Y450" i="2"/>
  <c r="Y451" i="2" s="1"/>
  <c r="BM492" i="2"/>
  <c r="Y23" i="2"/>
  <c r="X25" i="2"/>
  <c r="BO129" i="2"/>
  <c r="Y220" i="2"/>
  <c r="Y236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Y379" i="2" s="1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W554" i="2" l="1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<sst xmlns="http://schemas.openxmlformats.org/spreadsheetml/2006/main" count="3744" uniqueCount="826">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</sst>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D542" zoomScaleNormal="100" zoomScaleSheetLayoutView="100" workbookViewId="0">
      <selection activeCell="W331" sqref="W3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0"/>
      <c r="O5" s="26" t="s">
        <v>4</v>
      </c>
      <c r="P5" s="393">
        <v>45493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ref="X271:X277" si="54">IFERROR(IF(W271="",0,CEILING((W271/$H271),1)*$H271),"")</f>
        <v>0</v>
      </c>
      <c r="Y271" s="40" t="str">
        <f>IFERROR(IF(X271=0,"",ROUNDUP(X271/H271,0)*0.02175),"")</f>
        <v/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0</v>
      </c>
      <c r="BM271" s="77">
        <f t="shared" ref="BM271:BM277" si="56">IFERROR(X271*I271/H271,"0")</f>
        <v>0</v>
      </c>
      <c r="BN271" s="77">
        <f t="shared" ref="BN271:BN277" si="57">IFERROR(1/J271*(W271/H271),"0")</f>
        <v>0</v>
      </c>
      <c r="BO271" s="77">
        <f t="shared" ref="BO271:BO277" si="58">IFERROR(1/J271*(X271/H271),"0")</f>
        <v>0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0</v>
      </c>
      <c r="X278" s="42">
        <f>IFERROR(X271/H271,"0")+IFERROR(X272/H272,"0")+IFERROR(X273/H273,"0")+IFERROR(X274/H274,"0")+IFERROR(X275/H275,"0")+IFERROR(X276/H276,"0")+IFERROR(X277/H277,"0")</f>
        <v>0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0</v>
      </c>
      <c r="X279" s="42">
        <f>IFERROR(SUM(X271:X277),"0")</f>
        <v>0</v>
      </c>
      <c r="Y279" s="41"/>
      <c r="Z279" s="65"/>
      <c r="AA279" s="65"/>
    </row>
    <row r="280" spans="1:67" ht="14.25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7000</v>
      </c>
      <c r="X328" s="54">
        <f t="shared" si="59"/>
        <v>7005</v>
      </c>
      <c r="Y328" s="40">
        <f>IFERROR(IF(X328=0,"",ROUNDUP(X328/H328,0)*0.02175),"")</f>
        <v>10.157249999999999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7224</v>
      </c>
      <c r="BM328" s="77">
        <f t="shared" si="61"/>
        <v>7229.1600000000008</v>
      </c>
      <c r="BN328" s="77">
        <f t="shared" si="62"/>
        <v>9.7222222222222214</v>
      </c>
      <c r="BO328" s="77">
        <f t="shared" si="63"/>
        <v>9.7291666666666661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2500</v>
      </c>
      <c r="X330" s="54">
        <f t="shared" si="59"/>
        <v>2505</v>
      </c>
      <c r="Y330" s="40">
        <f>IFERROR(IF(X330=0,"",ROUNDUP(X330/H330,0)*0.02175),"")</f>
        <v>3.6322499999999995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2580</v>
      </c>
      <c r="BM330" s="77">
        <f t="shared" si="61"/>
        <v>2585.1600000000003</v>
      </c>
      <c r="BN330" s="77">
        <f t="shared" si="62"/>
        <v>3.4722222222222219</v>
      </c>
      <c r="BO330" s="77">
        <f t="shared" si="63"/>
        <v>3.4791666666666665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2250</v>
      </c>
      <c r="X332" s="54">
        <f t="shared" si="59"/>
        <v>2250</v>
      </c>
      <c r="Y332" s="40">
        <f>IFERROR(IF(X332=0,"",ROUNDUP(X332/H332,0)*0.02175),"")</f>
        <v>3.2624999999999997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2322</v>
      </c>
      <c r="BM332" s="77">
        <f t="shared" si="61"/>
        <v>2322</v>
      </c>
      <c r="BN332" s="77">
        <f t="shared" si="62"/>
        <v>3.125</v>
      </c>
      <c r="BO332" s="77">
        <f t="shared" si="63"/>
        <v>3.125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783.33333333333337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784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17.052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11750</v>
      </c>
      <c r="X339" s="42">
        <f>IFERROR(SUM(X326:X337),"0")</f>
        <v>11760</v>
      </c>
      <c r="Y339" s="41"/>
      <c r="Z339" s="65"/>
      <c r="AA339" s="65"/>
    </row>
    <row r="340" spans="1:67" ht="14.25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6000</v>
      </c>
      <c r="X341" s="54">
        <f>IFERROR(IF(W341="",0,CEILING((W341/$H341),1)*$H341),"")</f>
        <v>6000</v>
      </c>
      <c r="Y341" s="40">
        <f>IFERROR(IF(X341=0,"",ROUNDUP(X341/H341,0)*0.02175),"")</f>
        <v>8.6999999999999993</v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6192</v>
      </c>
      <c r="BM341" s="77">
        <f>IFERROR(X341*I341/H341,"0")</f>
        <v>6192</v>
      </c>
      <c r="BN341" s="77">
        <f>IFERROR(1/J341*(W341/H341),"0")</f>
        <v>8.3333333333333321</v>
      </c>
      <c r="BO341" s="77">
        <f>IFERROR(1/J341*(X341/H341),"0")</f>
        <v>8.3333333333333321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400</v>
      </c>
      <c r="X343" s="42">
        <f>IFERROR(X341/H341,"0")+IFERROR(X342/H342,"0")</f>
        <v>400</v>
      </c>
      <c r="Y343" s="42">
        <f>IFERROR(IF(Y341="",0,Y341),"0")+IFERROR(IF(Y342="",0,Y342),"0")</f>
        <v>8.6999999999999993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6000</v>
      </c>
      <c r="X344" s="42">
        <f>IFERROR(SUM(X341:X342),"0")</f>
        <v>6000</v>
      </c>
      <c r="Y344" s="41"/>
      <c r="Z344" s="65"/>
      <c r="AA344" s="65"/>
    </row>
    <row r="345" spans="1:67" ht="14.25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17750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17760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18318</v>
      </c>
      <c r="X552" s="42">
        <f>IFERROR(SUM(BM22:BM548),"0")</f>
        <v>18328.32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25</v>
      </c>
      <c r="X553" s="43">
        <f>ROUNDUP(SUM(BO22:BO548),0)</f>
        <v>25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18943</v>
      </c>
      <c r="X554" s="42">
        <f>GrossWeightTotalR+PalletQtyTotalR*25</f>
        <v>18953.32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1183.3333333333335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1184</v>
      </c>
      <c r="Y555" s="41"/>
      <c r="Z555" s="65"/>
      <c r="AA555" s="65"/>
    </row>
    <row r="556" spans="1:67" ht="14.25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25.751999999999999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17760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2024-07-23T07:54:47Z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