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7,24 Пушкарный\"/>
    </mc:Choice>
  </mc:AlternateContent>
  <xr:revisionPtr revIDLastSave="0" documentId="13_ncr:1_{24119225-9E99-4099-BC05-A691B4C9342B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2" l="1"/>
  <c r="W549" i="2"/>
  <c r="BN548" i="2"/>
  <c r="BL548" i="2"/>
  <c r="X548" i="2"/>
  <c r="BN547" i="2"/>
  <c r="BL547" i="2"/>
  <c r="X547" i="2"/>
  <c r="BN546" i="2"/>
  <c r="BL546" i="2"/>
  <c r="X546" i="2"/>
  <c r="BN545" i="2"/>
  <c r="BL545" i="2"/>
  <c r="X545" i="2"/>
  <c r="W543" i="2"/>
  <c r="W542" i="2"/>
  <c r="BN541" i="2"/>
  <c r="BL541" i="2"/>
  <c r="X541" i="2"/>
  <c r="BN540" i="2"/>
  <c r="BL540" i="2"/>
  <c r="X540" i="2"/>
  <c r="BN539" i="2"/>
  <c r="BL539" i="2"/>
  <c r="X539" i="2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N532" i="2"/>
  <c r="BL532" i="2"/>
  <c r="X532" i="2"/>
  <c r="BO532" i="2" s="1"/>
  <c r="W530" i="2"/>
  <c r="W529" i="2"/>
  <c r="BO528" i="2"/>
  <c r="BN528" i="2"/>
  <c r="BL528" i="2"/>
  <c r="X528" i="2"/>
  <c r="BN527" i="2"/>
  <c r="BL527" i="2"/>
  <c r="X527" i="2"/>
  <c r="Y527" i="2" s="1"/>
  <c r="BN526" i="2"/>
  <c r="BL526" i="2"/>
  <c r="X526" i="2"/>
  <c r="BN525" i="2"/>
  <c r="BL525" i="2"/>
  <c r="X525" i="2"/>
  <c r="BN524" i="2"/>
  <c r="BL524" i="2"/>
  <c r="X524" i="2"/>
  <c r="W522" i="2"/>
  <c r="W521" i="2"/>
  <c r="BN520" i="2"/>
  <c r="BL520" i="2"/>
  <c r="X520" i="2"/>
  <c r="BM520" i="2" s="1"/>
  <c r="BN519" i="2"/>
  <c r="BL519" i="2"/>
  <c r="X519" i="2"/>
  <c r="Y519" i="2" s="1"/>
  <c r="BN518" i="2"/>
  <c r="BL518" i="2"/>
  <c r="X518" i="2"/>
  <c r="BM518" i="2" s="1"/>
  <c r="BN517" i="2"/>
  <c r="BL517" i="2"/>
  <c r="X517" i="2"/>
  <c r="Y517" i="2" s="1"/>
  <c r="BN516" i="2"/>
  <c r="BL516" i="2"/>
  <c r="X516" i="2"/>
  <c r="BM516" i="2" s="1"/>
  <c r="BN515" i="2"/>
  <c r="BL515" i="2"/>
  <c r="X515" i="2"/>
  <c r="Y515" i="2" s="1"/>
  <c r="BN514" i="2"/>
  <c r="BL514" i="2"/>
  <c r="X514" i="2"/>
  <c r="BM514" i="2" s="1"/>
  <c r="BN513" i="2"/>
  <c r="BL513" i="2"/>
  <c r="X513" i="2"/>
  <c r="Y513" i="2" s="1"/>
  <c r="BN512" i="2"/>
  <c r="BL512" i="2"/>
  <c r="X512" i="2"/>
  <c r="W508" i="2"/>
  <c r="W507" i="2"/>
  <c r="BN506" i="2"/>
  <c r="BL506" i="2"/>
  <c r="X506" i="2"/>
  <c r="Y506" i="2" s="1"/>
  <c r="Y507" i="2" s="1"/>
  <c r="O506" i="2"/>
  <c r="W504" i="2"/>
  <c r="W503" i="2"/>
  <c r="BN502" i="2"/>
  <c r="BL502" i="2"/>
  <c r="X502" i="2"/>
  <c r="Y502" i="2" s="1"/>
  <c r="O502" i="2"/>
  <c r="BN501" i="2"/>
  <c r="BL501" i="2"/>
  <c r="X501" i="2"/>
  <c r="Y501" i="2" s="1"/>
  <c r="O501" i="2"/>
  <c r="BN500" i="2"/>
  <c r="BL500" i="2"/>
  <c r="X500" i="2"/>
  <c r="BM500" i="2" s="1"/>
  <c r="O500" i="2"/>
  <c r="W498" i="2"/>
  <c r="W497" i="2"/>
  <c r="BN496" i="2"/>
  <c r="BL496" i="2"/>
  <c r="X496" i="2"/>
  <c r="O496" i="2"/>
  <c r="BN495" i="2"/>
  <c r="BL495" i="2"/>
  <c r="X495" i="2"/>
  <c r="O495" i="2"/>
  <c r="BN494" i="2"/>
  <c r="BL494" i="2"/>
  <c r="X494" i="2"/>
  <c r="O494" i="2"/>
  <c r="BN493" i="2"/>
  <c r="BL493" i="2"/>
  <c r="X493" i="2"/>
  <c r="O493" i="2"/>
  <c r="BN492" i="2"/>
  <c r="BL492" i="2"/>
  <c r="X492" i="2"/>
  <c r="BO492" i="2" s="1"/>
  <c r="O492" i="2"/>
  <c r="BN491" i="2"/>
  <c r="BL491" i="2"/>
  <c r="X491" i="2"/>
  <c r="BM491" i="2" s="1"/>
  <c r="O491" i="2"/>
  <c r="W489" i="2"/>
  <c r="W488" i="2"/>
  <c r="BN487" i="2"/>
  <c r="BL487" i="2"/>
  <c r="X487" i="2"/>
  <c r="BM487" i="2" s="1"/>
  <c r="O487" i="2"/>
  <c r="BN486" i="2"/>
  <c r="BL486" i="2"/>
  <c r="X486" i="2"/>
  <c r="O486" i="2"/>
  <c r="W484" i="2"/>
  <c r="W483" i="2"/>
  <c r="BN482" i="2"/>
  <c r="BL482" i="2"/>
  <c r="X482" i="2"/>
  <c r="O482" i="2"/>
  <c r="BN481" i="2"/>
  <c r="BL481" i="2"/>
  <c r="X481" i="2"/>
  <c r="BO481" i="2" s="1"/>
  <c r="O481" i="2"/>
  <c r="BN480" i="2"/>
  <c r="BL480" i="2"/>
  <c r="X480" i="2"/>
  <c r="BN479" i="2"/>
  <c r="BL479" i="2"/>
  <c r="X479" i="2"/>
  <c r="BO479" i="2" s="1"/>
  <c r="O479" i="2"/>
  <c r="BN478" i="2"/>
  <c r="BL478" i="2"/>
  <c r="X478" i="2"/>
  <c r="O478" i="2"/>
  <c r="BN477" i="2"/>
  <c r="BL477" i="2"/>
  <c r="X477" i="2"/>
  <c r="O477" i="2"/>
  <c r="BN476" i="2"/>
  <c r="BL476" i="2"/>
  <c r="X476" i="2"/>
  <c r="BM476" i="2" s="1"/>
  <c r="O476" i="2"/>
  <c r="BN475" i="2"/>
  <c r="BL475" i="2"/>
  <c r="X475" i="2"/>
  <c r="BN474" i="2"/>
  <c r="BL474" i="2"/>
  <c r="X474" i="2"/>
  <c r="O474" i="2"/>
  <c r="BN473" i="2"/>
  <c r="BL473" i="2"/>
  <c r="X473" i="2"/>
  <c r="O473" i="2"/>
  <c r="W469" i="2"/>
  <c r="W468" i="2"/>
  <c r="BN467" i="2"/>
  <c r="BL467" i="2"/>
  <c r="X467" i="2"/>
  <c r="W465" i="2"/>
  <c r="W464" i="2"/>
  <c r="BN463" i="2"/>
  <c r="BL463" i="2"/>
  <c r="X463" i="2"/>
  <c r="O463" i="2"/>
  <c r="BN462" i="2"/>
  <c r="BL462" i="2"/>
  <c r="X462" i="2"/>
  <c r="X465" i="2" s="1"/>
  <c r="W459" i="2"/>
  <c r="W458" i="2"/>
  <c r="BN457" i="2"/>
  <c r="BL457" i="2"/>
  <c r="X457" i="2"/>
  <c r="O457" i="2"/>
  <c r="BN456" i="2"/>
  <c r="BL456" i="2"/>
  <c r="X456" i="2"/>
  <c r="O456" i="2"/>
  <c r="BN455" i="2"/>
  <c r="BL455" i="2"/>
  <c r="X455" i="2"/>
  <c r="O455" i="2"/>
  <c r="W452" i="2"/>
  <c r="W451" i="2"/>
  <c r="BN450" i="2"/>
  <c r="BL450" i="2"/>
  <c r="X450" i="2"/>
  <c r="BO450" i="2" s="1"/>
  <c r="O450" i="2"/>
  <c r="W448" i="2"/>
  <c r="W447" i="2"/>
  <c r="BN446" i="2"/>
  <c r="BL446" i="2"/>
  <c r="X446" i="2"/>
  <c r="O446" i="2"/>
  <c r="W444" i="2"/>
  <c r="W443" i="2"/>
  <c r="BN442" i="2"/>
  <c r="BL442" i="2"/>
  <c r="X442" i="2"/>
  <c r="BO442" i="2" s="1"/>
  <c r="O442" i="2"/>
  <c r="W440" i="2"/>
  <c r="W439" i="2"/>
  <c r="BN438" i="2"/>
  <c r="BL438" i="2"/>
  <c r="X438" i="2"/>
  <c r="BN437" i="2"/>
  <c r="BL437" i="2"/>
  <c r="X437" i="2"/>
  <c r="O437" i="2"/>
  <c r="BN436" i="2"/>
  <c r="BL436" i="2"/>
  <c r="X436" i="2"/>
  <c r="O436" i="2"/>
  <c r="BN435" i="2"/>
  <c r="BL435" i="2"/>
  <c r="X435" i="2"/>
  <c r="Y435" i="2" s="1"/>
  <c r="BN434" i="2"/>
  <c r="BL434" i="2"/>
  <c r="X434" i="2"/>
  <c r="O434" i="2"/>
  <c r="BN433" i="2"/>
  <c r="BL433" i="2"/>
  <c r="X433" i="2"/>
  <c r="BM433" i="2" s="1"/>
  <c r="BN432" i="2"/>
  <c r="BL432" i="2"/>
  <c r="X432" i="2"/>
  <c r="Y432" i="2" s="1"/>
  <c r="BN431" i="2"/>
  <c r="BL431" i="2"/>
  <c r="X431" i="2"/>
  <c r="BM431" i="2" s="1"/>
  <c r="O431" i="2"/>
  <c r="W429" i="2"/>
  <c r="W428" i="2"/>
  <c r="BN427" i="2"/>
  <c r="BL427" i="2"/>
  <c r="X427" i="2"/>
  <c r="BM427" i="2" s="1"/>
  <c r="W424" i="2"/>
  <c r="W423" i="2"/>
  <c r="BN422" i="2"/>
  <c r="BL422" i="2"/>
  <c r="X422" i="2"/>
  <c r="Y422" i="2" s="1"/>
  <c r="O422" i="2"/>
  <c r="BN421" i="2"/>
  <c r="BL421" i="2"/>
  <c r="X421" i="2"/>
  <c r="Y421" i="2" s="1"/>
  <c r="O421" i="2"/>
  <c r="BN420" i="2"/>
  <c r="BL420" i="2"/>
  <c r="X420" i="2"/>
  <c r="O420" i="2"/>
  <c r="W418" i="2"/>
  <c r="W417" i="2"/>
  <c r="BN416" i="2"/>
  <c r="BL416" i="2"/>
  <c r="X416" i="2"/>
  <c r="BM416" i="2" s="1"/>
  <c r="O416" i="2"/>
  <c r="BN415" i="2"/>
  <c r="BL415" i="2"/>
  <c r="X415" i="2"/>
  <c r="O415" i="2"/>
  <c r="W413" i="2"/>
  <c r="W412" i="2"/>
  <c r="BN411" i="2"/>
  <c r="BL411" i="2"/>
  <c r="X411" i="2"/>
  <c r="O411" i="2"/>
  <c r="BN410" i="2"/>
  <c r="BL410" i="2"/>
  <c r="X410" i="2"/>
  <c r="BO410" i="2" s="1"/>
  <c r="BN409" i="2"/>
  <c r="BL409" i="2"/>
  <c r="X409" i="2"/>
  <c r="BO409" i="2" s="1"/>
  <c r="O409" i="2"/>
  <c r="BN408" i="2"/>
  <c r="BL408" i="2"/>
  <c r="X408" i="2"/>
  <c r="BN407" i="2"/>
  <c r="BL407" i="2"/>
  <c r="X407" i="2"/>
  <c r="O407" i="2"/>
  <c r="BN406" i="2"/>
  <c r="BL406" i="2"/>
  <c r="X406" i="2"/>
  <c r="BN405" i="2"/>
  <c r="BL405" i="2"/>
  <c r="X405" i="2"/>
  <c r="Y405" i="2" s="1"/>
  <c r="O405" i="2"/>
  <c r="BN404" i="2"/>
  <c r="BL404" i="2"/>
  <c r="X404" i="2"/>
  <c r="Y404" i="2" s="1"/>
  <c r="BN403" i="2"/>
  <c r="BL403" i="2"/>
  <c r="X403" i="2"/>
  <c r="BM403" i="2" s="1"/>
  <c r="BN402" i="2"/>
  <c r="BL402" i="2"/>
  <c r="X402" i="2"/>
  <c r="Y402" i="2" s="1"/>
  <c r="O402" i="2"/>
  <c r="BN401" i="2"/>
  <c r="BL401" i="2"/>
  <c r="X401" i="2"/>
  <c r="O401" i="2"/>
  <c r="BN400" i="2"/>
  <c r="BL400" i="2"/>
  <c r="X400" i="2"/>
  <c r="BN399" i="2"/>
  <c r="BL399" i="2"/>
  <c r="X399" i="2"/>
  <c r="BO399" i="2" s="1"/>
  <c r="BN398" i="2"/>
  <c r="BL398" i="2"/>
  <c r="X398" i="2"/>
  <c r="O398" i="2"/>
  <c r="BN397" i="2"/>
  <c r="BL397" i="2"/>
  <c r="X397" i="2"/>
  <c r="O397" i="2"/>
  <c r="BN396" i="2"/>
  <c r="BL396" i="2"/>
  <c r="X396" i="2"/>
  <c r="BN395" i="2"/>
  <c r="BL395" i="2"/>
  <c r="X395" i="2"/>
  <c r="O395" i="2"/>
  <c r="BN394" i="2"/>
  <c r="BL394" i="2"/>
  <c r="X394" i="2"/>
  <c r="Y394" i="2" s="1"/>
  <c r="BN393" i="2"/>
  <c r="BL393" i="2"/>
  <c r="X393" i="2"/>
  <c r="BO393" i="2" s="1"/>
  <c r="BN392" i="2"/>
  <c r="BL392" i="2"/>
  <c r="X392" i="2"/>
  <c r="Y392" i="2" s="1"/>
  <c r="BN391" i="2"/>
  <c r="BL391" i="2"/>
  <c r="X391" i="2"/>
  <c r="O391" i="2"/>
  <c r="BN390" i="2"/>
  <c r="BL390" i="2"/>
  <c r="X390" i="2"/>
  <c r="BM390" i="2" s="1"/>
  <c r="BN389" i="2"/>
  <c r="BL389" i="2"/>
  <c r="X389" i="2"/>
  <c r="BO389" i="2" s="1"/>
  <c r="O389" i="2"/>
  <c r="W387" i="2"/>
  <c r="W386" i="2"/>
  <c r="BN385" i="2"/>
  <c r="BL385" i="2"/>
  <c r="X385" i="2"/>
  <c r="Y385" i="2" s="1"/>
  <c r="O385" i="2"/>
  <c r="BN384" i="2"/>
  <c r="BL384" i="2"/>
  <c r="X384" i="2"/>
  <c r="BO384" i="2" s="1"/>
  <c r="O384" i="2"/>
  <c r="W380" i="2"/>
  <c r="W379" i="2"/>
  <c r="BN378" i="2"/>
  <c r="BL378" i="2"/>
  <c r="X378" i="2"/>
  <c r="O378" i="2"/>
  <c r="BN377" i="2"/>
  <c r="BL377" i="2"/>
  <c r="X377" i="2"/>
  <c r="O377" i="2"/>
  <c r="W375" i="2"/>
  <c r="W374" i="2"/>
  <c r="BN373" i="2"/>
  <c r="BL373" i="2"/>
  <c r="X373" i="2"/>
  <c r="O373" i="2"/>
  <c r="BN372" i="2"/>
  <c r="BL372" i="2"/>
  <c r="X372" i="2"/>
  <c r="O372" i="2"/>
  <c r="BN371" i="2"/>
  <c r="BL371" i="2"/>
  <c r="X371" i="2"/>
  <c r="O371" i="2"/>
  <c r="BN370" i="2"/>
  <c r="BL370" i="2"/>
  <c r="X370" i="2"/>
  <c r="BO370" i="2" s="1"/>
  <c r="O370" i="2"/>
  <c r="BN369" i="2"/>
  <c r="BL369" i="2"/>
  <c r="X369" i="2"/>
  <c r="BM369" i="2" s="1"/>
  <c r="O369" i="2"/>
  <c r="W367" i="2"/>
  <c r="W366" i="2"/>
  <c r="BN365" i="2"/>
  <c r="BL365" i="2"/>
  <c r="X365" i="2"/>
  <c r="BM365" i="2" s="1"/>
  <c r="O365" i="2"/>
  <c r="BN364" i="2"/>
  <c r="BL364" i="2"/>
  <c r="X364" i="2"/>
  <c r="Y364" i="2" s="1"/>
  <c r="O364" i="2"/>
  <c r="BN363" i="2"/>
  <c r="BL363" i="2"/>
  <c r="X363" i="2"/>
  <c r="O363" i="2"/>
  <c r="W361" i="2"/>
  <c r="W360" i="2"/>
  <c r="BN359" i="2"/>
  <c r="BL359" i="2"/>
  <c r="X359" i="2"/>
  <c r="O359" i="2"/>
  <c r="BN358" i="2"/>
  <c r="BL358" i="2"/>
  <c r="X358" i="2"/>
  <c r="O358" i="2"/>
  <c r="W355" i="2"/>
  <c r="W354" i="2"/>
  <c r="BN353" i="2"/>
  <c r="BL353" i="2"/>
  <c r="X353" i="2"/>
  <c r="O353" i="2"/>
  <c r="BN352" i="2"/>
  <c r="BL352" i="2"/>
  <c r="X352" i="2"/>
  <c r="BO352" i="2" s="1"/>
  <c r="O352" i="2"/>
  <c r="W350" i="2"/>
  <c r="W349" i="2"/>
  <c r="BN348" i="2"/>
  <c r="BL348" i="2"/>
  <c r="X348" i="2"/>
  <c r="O348" i="2"/>
  <c r="BN347" i="2"/>
  <c r="BL347" i="2"/>
  <c r="X347" i="2"/>
  <c r="O347" i="2"/>
  <c r="BN346" i="2"/>
  <c r="BL346" i="2"/>
  <c r="X346" i="2"/>
  <c r="Y346" i="2" s="1"/>
  <c r="O346" i="2"/>
  <c r="W344" i="2"/>
  <c r="W343" i="2"/>
  <c r="BN342" i="2"/>
  <c r="BL342" i="2"/>
  <c r="X342" i="2"/>
  <c r="Y342" i="2" s="1"/>
  <c r="O342" i="2"/>
  <c r="BN341" i="2"/>
  <c r="BL341" i="2"/>
  <c r="X341" i="2"/>
  <c r="O341" i="2"/>
  <c r="W339" i="2"/>
  <c r="W338" i="2"/>
  <c r="BN337" i="2"/>
  <c r="BL337" i="2"/>
  <c r="X337" i="2"/>
  <c r="BM337" i="2" s="1"/>
  <c r="O337" i="2"/>
  <c r="BN336" i="2"/>
  <c r="BL336" i="2"/>
  <c r="X336" i="2"/>
  <c r="O336" i="2"/>
  <c r="BN335" i="2"/>
  <c r="BL335" i="2"/>
  <c r="X335" i="2"/>
  <c r="BO335" i="2" s="1"/>
  <c r="O335" i="2"/>
  <c r="BN334" i="2"/>
  <c r="BL334" i="2"/>
  <c r="X334" i="2"/>
  <c r="BO334" i="2" s="1"/>
  <c r="O334" i="2"/>
  <c r="BN333" i="2"/>
  <c r="BL333" i="2"/>
  <c r="X333" i="2"/>
  <c r="O333" i="2"/>
  <c r="BN332" i="2"/>
  <c r="BL332" i="2"/>
  <c r="X332" i="2"/>
  <c r="O332" i="2"/>
  <c r="BN331" i="2"/>
  <c r="BL331" i="2"/>
  <c r="X331" i="2"/>
  <c r="Y331" i="2" s="1"/>
  <c r="O331" i="2"/>
  <c r="BN330" i="2"/>
  <c r="BL330" i="2"/>
  <c r="X330" i="2"/>
  <c r="O330" i="2"/>
  <c r="BN329" i="2"/>
  <c r="BL329" i="2"/>
  <c r="X329" i="2"/>
  <c r="O329" i="2"/>
  <c r="BN328" i="2"/>
  <c r="BL328" i="2"/>
  <c r="X328" i="2"/>
  <c r="O328" i="2"/>
  <c r="BN327" i="2"/>
  <c r="BL327" i="2"/>
  <c r="X327" i="2"/>
  <c r="O327" i="2"/>
  <c r="BN326" i="2"/>
  <c r="BL326" i="2"/>
  <c r="X326" i="2"/>
  <c r="O326" i="2"/>
  <c r="W322" i="2"/>
  <c r="W321" i="2"/>
  <c r="BN320" i="2"/>
  <c r="BL320" i="2"/>
  <c r="X320" i="2"/>
  <c r="Y320" i="2" s="1"/>
  <c r="Y321" i="2" s="1"/>
  <c r="O320" i="2"/>
  <c r="W318" i="2"/>
  <c r="W317" i="2"/>
  <c r="BN316" i="2"/>
  <c r="BL316" i="2"/>
  <c r="X316" i="2"/>
  <c r="Y316" i="2" s="1"/>
  <c r="O316" i="2"/>
  <c r="BN315" i="2"/>
  <c r="BL315" i="2"/>
  <c r="X315" i="2"/>
  <c r="O315" i="2"/>
  <c r="BN314" i="2"/>
  <c r="BL314" i="2"/>
  <c r="X314" i="2"/>
  <c r="X318" i="2" s="1"/>
  <c r="O314" i="2"/>
  <c r="W312" i="2"/>
  <c r="W311" i="2"/>
  <c r="BN310" i="2"/>
  <c r="BL310" i="2"/>
  <c r="X310" i="2"/>
  <c r="O310" i="2"/>
  <c r="W307" i="2"/>
  <c r="W306" i="2"/>
  <c r="BN305" i="2"/>
  <c r="BL305" i="2"/>
  <c r="X305" i="2"/>
  <c r="O305" i="2"/>
  <c r="W303" i="2"/>
  <c r="W302" i="2"/>
  <c r="BN301" i="2"/>
  <c r="BL301" i="2"/>
  <c r="X301" i="2"/>
  <c r="O301" i="2"/>
  <c r="BN300" i="2"/>
  <c r="BL300" i="2"/>
  <c r="X300" i="2"/>
  <c r="BM300" i="2" s="1"/>
  <c r="O300" i="2"/>
  <c r="W297" i="2"/>
  <c r="W296" i="2"/>
  <c r="BN295" i="2"/>
  <c r="BL295" i="2"/>
  <c r="X295" i="2"/>
  <c r="BO295" i="2" s="1"/>
  <c r="O295" i="2"/>
  <c r="BN294" i="2"/>
  <c r="BL294" i="2"/>
  <c r="X294" i="2"/>
  <c r="O294" i="2"/>
  <c r="BN293" i="2"/>
  <c r="BL293" i="2"/>
  <c r="X293" i="2"/>
  <c r="O293" i="2"/>
  <c r="W291" i="2"/>
  <c r="W290" i="2"/>
  <c r="BO289" i="2"/>
  <c r="BN289" i="2"/>
  <c r="BM289" i="2"/>
  <c r="BL289" i="2"/>
  <c r="Y289" i="2"/>
  <c r="X289" i="2"/>
  <c r="O289" i="2"/>
  <c r="BN288" i="2"/>
  <c r="BL288" i="2"/>
  <c r="X288" i="2"/>
  <c r="Y288" i="2" s="1"/>
  <c r="BN287" i="2"/>
  <c r="BL287" i="2"/>
  <c r="X287" i="2"/>
  <c r="W285" i="2"/>
  <c r="W284" i="2"/>
  <c r="BN283" i="2"/>
  <c r="BL283" i="2"/>
  <c r="X283" i="2"/>
  <c r="O283" i="2"/>
  <c r="BN282" i="2"/>
  <c r="BL282" i="2"/>
  <c r="X282" i="2"/>
  <c r="O282" i="2"/>
  <c r="BN281" i="2"/>
  <c r="BL281" i="2"/>
  <c r="X281" i="2"/>
  <c r="BO281" i="2" s="1"/>
  <c r="W279" i="2"/>
  <c r="W278" i="2"/>
  <c r="BN277" i="2"/>
  <c r="BL277" i="2"/>
  <c r="X277" i="2"/>
  <c r="Y277" i="2" s="1"/>
  <c r="O277" i="2"/>
  <c r="BN276" i="2"/>
  <c r="BL276" i="2"/>
  <c r="X276" i="2"/>
  <c r="O276" i="2"/>
  <c r="BN275" i="2"/>
  <c r="BL275" i="2"/>
  <c r="X275" i="2"/>
  <c r="BO275" i="2" s="1"/>
  <c r="O275" i="2"/>
  <c r="BN274" i="2"/>
  <c r="BL274" i="2"/>
  <c r="X274" i="2"/>
  <c r="BO274" i="2" s="1"/>
  <c r="O274" i="2"/>
  <c r="BN273" i="2"/>
  <c r="BL273" i="2"/>
  <c r="X273" i="2"/>
  <c r="O273" i="2"/>
  <c r="BO272" i="2"/>
  <c r="BN272" i="2"/>
  <c r="BM272" i="2"/>
  <c r="BL272" i="2"/>
  <c r="Y272" i="2"/>
  <c r="X272" i="2"/>
  <c r="O272" i="2"/>
  <c r="BN271" i="2"/>
  <c r="BL271" i="2"/>
  <c r="X271" i="2"/>
  <c r="BO271" i="2" s="1"/>
  <c r="O271" i="2"/>
  <c r="W269" i="2"/>
  <c r="W268" i="2"/>
  <c r="BN267" i="2"/>
  <c r="BL267" i="2"/>
  <c r="X267" i="2"/>
  <c r="O267" i="2"/>
  <c r="BN266" i="2"/>
  <c r="BL266" i="2"/>
  <c r="X266" i="2"/>
  <c r="Y266" i="2" s="1"/>
  <c r="O266" i="2"/>
  <c r="BN265" i="2"/>
  <c r="BL265" i="2"/>
  <c r="X265" i="2"/>
  <c r="O265" i="2"/>
  <c r="W263" i="2"/>
  <c r="W262" i="2"/>
  <c r="BN261" i="2"/>
  <c r="BL261" i="2"/>
  <c r="X261" i="2"/>
  <c r="O261" i="2"/>
  <c r="BN260" i="2"/>
  <c r="BL260" i="2"/>
  <c r="X260" i="2"/>
  <c r="BM260" i="2" s="1"/>
  <c r="O260" i="2"/>
  <c r="BN259" i="2"/>
  <c r="BL259" i="2"/>
  <c r="X259" i="2"/>
  <c r="O259" i="2"/>
  <c r="BN258" i="2"/>
  <c r="BL258" i="2"/>
  <c r="X258" i="2"/>
  <c r="BM258" i="2" s="1"/>
  <c r="O258" i="2"/>
  <c r="BN257" i="2"/>
  <c r="BL257" i="2"/>
  <c r="X257" i="2"/>
  <c r="Y257" i="2" s="1"/>
  <c r="BN256" i="2"/>
  <c r="BL256" i="2"/>
  <c r="X256" i="2"/>
  <c r="BO256" i="2" s="1"/>
  <c r="BN255" i="2"/>
  <c r="BL255" i="2"/>
  <c r="X255" i="2"/>
  <c r="Y255" i="2" s="1"/>
  <c r="BN254" i="2"/>
  <c r="BL254" i="2"/>
  <c r="X254" i="2"/>
  <c r="BN253" i="2"/>
  <c r="BL253" i="2"/>
  <c r="X253" i="2"/>
  <c r="Y253" i="2" s="1"/>
  <c r="W250" i="2"/>
  <c r="W249" i="2"/>
  <c r="BO248" i="2"/>
  <c r="BN248" i="2"/>
  <c r="BM248" i="2"/>
  <c r="BL248" i="2"/>
  <c r="Y248" i="2"/>
  <c r="X248" i="2"/>
  <c r="BN247" i="2"/>
  <c r="BL247" i="2"/>
  <c r="X247" i="2"/>
  <c r="BM247" i="2" s="1"/>
  <c r="BN246" i="2"/>
  <c r="BL246" i="2"/>
  <c r="X246" i="2"/>
  <c r="BN245" i="2"/>
  <c r="BL245" i="2"/>
  <c r="X245" i="2"/>
  <c r="BM245" i="2" s="1"/>
  <c r="BN244" i="2"/>
  <c r="BL244" i="2"/>
  <c r="X244" i="2"/>
  <c r="W241" i="2"/>
  <c r="W240" i="2"/>
  <c r="BN239" i="2"/>
  <c r="BL239" i="2"/>
  <c r="X239" i="2"/>
  <c r="Y239" i="2" s="1"/>
  <c r="O239" i="2"/>
  <c r="BN238" i="2"/>
  <c r="BL238" i="2"/>
  <c r="X238" i="2"/>
  <c r="BM238" i="2" s="1"/>
  <c r="O238" i="2"/>
  <c r="BN237" i="2"/>
  <c r="BL237" i="2"/>
  <c r="X237" i="2"/>
  <c r="Y237" i="2" s="1"/>
  <c r="BN236" i="2"/>
  <c r="BL236" i="2"/>
  <c r="X236" i="2"/>
  <c r="BO236" i="2" s="1"/>
  <c r="O236" i="2"/>
  <c r="BN235" i="2"/>
  <c r="BL235" i="2"/>
  <c r="X235" i="2"/>
  <c r="Y235" i="2" s="1"/>
  <c r="O235" i="2"/>
  <c r="BN234" i="2"/>
  <c r="BL234" i="2"/>
  <c r="X234" i="2"/>
  <c r="BO234" i="2" s="1"/>
  <c r="O234" i="2"/>
  <c r="BN233" i="2"/>
  <c r="BL233" i="2"/>
  <c r="X233" i="2"/>
  <c r="BN232" i="2"/>
  <c r="BL232" i="2"/>
  <c r="X232" i="2"/>
  <c r="O232" i="2"/>
  <c r="W229" i="2"/>
  <c r="W228" i="2"/>
  <c r="BN227" i="2"/>
  <c r="BL227" i="2"/>
  <c r="X227" i="2"/>
  <c r="O227" i="2"/>
  <c r="BN226" i="2"/>
  <c r="BL226" i="2"/>
  <c r="X226" i="2"/>
  <c r="O226" i="2"/>
  <c r="W224" i="2"/>
  <c r="W223" i="2"/>
  <c r="BN222" i="2"/>
  <c r="BL222" i="2"/>
  <c r="X222" i="2"/>
  <c r="O222" i="2"/>
  <c r="BN221" i="2"/>
  <c r="BL221" i="2"/>
  <c r="X221" i="2"/>
  <c r="O221" i="2"/>
  <c r="BN220" i="2"/>
  <c r="BL220" i="2"/>
  <c r="X220" i="2"/>
  <c r="BO220" i="2" s="1"/>
  <c r="O220" i="2"/>
  <c r="BN219" i="2"/>
  <c r="BL219" i="2"/>
  <c r="X219" i="2"/>
  <c r="Y219" i="2" s="1"/>
  <c r="O219" i="2"/>
  <c r="BN218" i="2"/>
  <c r="BL218" i="2"/>
  <c r="X218" i="2"/>
  <c r="BN217" i="2"/>
  <c r="BL217" i="2"/>
  <c r="X217" i="2"/>
  <c r="O217" i="2"/>
  <c r="BN216" i="2"/>
  <c r="BL216" i="2"/>
  <c r="X216" i="2"/>
  <c r="BO216" i="2" s="1"/>
  <c r="O216" i="2"/>
  <c r="BN215" i="2"/>
  <c r="BL215" i="2"/>
  <c r="X215" i="2"/>
  <c r="BO215" i="2" s="1"/>
  <c r="BN214" i="2"/>
  <c r="BL214" i="2"/>
  <c r="X214" i="2"/>
  <c r="O214" i="2"/>
  <c r="W211" i="2"/>
  <c r="W210" i="2"/>
  <c r="BN209" i="2"/>
  <c r="BL209" i="2"/>
  <c r="X209" i="2"/>
  <c r="BN208" i="2"/>
  <c r="BL208" i="2"/>
  <c r="X208" i="2"/>
  <c r="BN207" i="2"/>
  <c r="BL207" i="2"/>
  <c r="X207" i="2"/>
  <c r="BO207" i="2" s="1"/>
  <c r="O207" i="2"/>
  <c r="BN206" i="2"/>
  <c r="BL206" i="2"/>
  <c r="X206" i="2"/>
  <c r="BN205" i="2"/>
  <c r="BL205" i="2"/>
  <c r="X205" i="2"/>
  <c r="BO205" i="2" s="1"/>
  <c r="O205" i="2"/>
  <c r="W203" i="2"/>
  <c r="W202" i="2"/>
  <c r="BN201" i="2"/>
  <c r="BL201" i="2"/>
  <c r="X201" i="2"/>
  <c r="BO201" i="2" s="1"/>
  <c r="O201" i="2"/>
  <c r="BN200" i="2"/>
  <c r="BL200" i="2"/>
  <c r="X200" i="2"/>
  <c r="Y200" i="2" s="1"/>
  <c r="BN199" i="2"/>
  <c r="BL199" i="2"/>
  <c r="X199" i="2"/>
  <c r="Y199" i="2" s="1"/>
  <c r="BN198" i="2"/>
  <c r="BL198" i="2"/>
  <c r="X198" i="2"/>
  <c r="Y198" i="2" s="1"/>
  <c r="BN197" i="2"/>
  <c r="BL197" i="2"/>
  <c r="X197" i="2"/>
  <c r="Y197" i="2" s="1"/>
  <c r="BN196" i="2"/>
  <c r="BL196" i="2"/>
  <c r="X196" i="2"/>
  <c r="BO196" i="2" s="1"/>
  <c r="BN195" i="2"/>
  <c r="BL195" i="2"/>
  <c r="X195" i="2"/>
  <c r="Y195" i="2" s="1"/>
  <c r="O195" i="2"/>
  <c r="BN194" i="2"/>
  <c r="BL194" i="2"/>
  <c r="X194" i="2"/>
  <c r="BM194" i="2" s="1"/>
  <c r="O194" i="2"/>
  <c r="BN193" i="2"/>
  <c r="BL193" i="2"/>
  <c r="X193" i="2"/>
  <c r="BM193" i="2" s="1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BN189" i="2"/>
  <c r="BL189" i="2"/>
  <c r="X189" i="2"/>
  <c r="O189" i="2"/>
  <c r="BN188" i="2"/>
  <c r="BL188" i="2"/>
  <c r="X188" i="2"/>
  <c r="Y188" i="2" s="1"/>
  <c r="BN187" i="2"/>
  <c r="BL187" i="2"/>
  <c r="X187" i="2"/>
  <c r="BM187" i="2" s="1"/>
  <c r="O187" i="2"/>
  <c r="BN186" i="2"/>
  <c r="BL186" i="2"/>
  <c r="X186" i="2"/>
  <c r="O186" i="2"/>
  <c r="W184" i="2"/>
  <c r="W183" i="2"/>
  <c r="BN182" i="2"/>
  <c r="BL182" i="2"/>
  <c r="X182" i="2"/>
  <c r="Y182" i="2" s="1"/>
  <c r="O182" i="2"/>
  <c r="BN181" i="2"/>
  <c r="BL181" i="2"/>
  <c r="X181" i="2"/>
  <c r="BM181" i="2" s="1"/>
  <c r="O181" i="2"/>
  <c r="BN180" i="2"/>
  <c r="BL180" i="2"/>
  <c r="X180" i="2"/>
  <c r="BM180" i="2" s="1"/>
  <c r="O180" i="2"/>
  <c r="BN179" i="2"/>
  <c r="BL179" i="2"/>
  <c r="X179" i="2"/>
  <c r="O179" i="2"/>
  <c r="BN178" i="2"/>
  <c r="BL178" i="2"/>
  <c r="X178" i="2"/>
  <c r="O178" i="2"/>
  <c r="BN177" i="2"/>
  <c r="BL177" i="2"/>
  <c r="X177" i="2"/>
  <c r="Y177" i="2" s="1"/>
  <c r="O177" i="2"/>
  <c r="BN176" i="2"/>
  <c r="BL176" i="2"/>
  <c r="X176" i="2"/>
  <c r="BM176" i="2" s="1"/>
  <c r="O176" i="2"/>
  <c r="BN175" i="2"/>
  <c r="BL175" i="2"/>
  <c r="X175" i="2"/>
  <c r="BM175" i="2" s="1"/>
  <c r="O175" i="2"/>
  <c r="W173" i="2"/>
  <c r="W172" i="2"/>
  <c r="BN171" i="2"/>
  <c r="BL171" i="2"/>
  <c r="X171" i="2"/>
  <c r="BM171" i="2" s="1"/>
  <c r="O171" i="2"/>
  <c r="BN170" i="2"/>
  <c r="BL170" i="2"/>
  <c r="X170" i="2"/>
  <c r="Y170" i="2" s="1"/>
  <c r="O170" i="2"/>
  <c r="W168" i="2"/>
  <c r="W167" i="2"/>
  <c r="BN166" i="2"/>
  <c r="BL166" i="2"/>
  <c r="X166" i="2"/>
  <c r="BO166" i="2" s="1"/>
  <c r="O166" i="2"/>
  <c r="BN165" i="2"/>
  <c r="BL165" i="2"/>
  <c r="X165" i="2"/>
  <c r="BM165" i="2" s="1"/>
  <c r="O165" i="2"/>
  <c r="W162" i="2"/>
  <c r="W161" i="2"/>
  <c r="BN160" i="2"/>
  <c r="BL160" i="2"/>
  <c r="X160" i="2"/>
  <c r="BO160" i="2" s="1"/>
  <c r="O160" i="2"/>
  <c r="BN159" i="2"/>
  <c r="BL159" i="2"/>
  <c r="X159" i="2"/>
  <c r="O159" i="2"/>
  <c r="BN158" i="2"/>
  <c r="BL158" i="2"/>
  <c r="X158" i="2"/>
  <c r="Y158" i="2" s="1"/>
  <c r="O158" i="2"/>
  <c r="BN157" i="2"/>
  <c r="BL157" i="2"/>
  <c r="X157" i="2"/>
  <c r="BM157" i="2" s="1"/>
  <c r="O157" i="2"/>
  <c r="BN156" i="2"/>
  <c r="BL156" i="2"/>
  <c r="X156" i="2"/>
  <c r="BM156" i="2" s="1"/>
  <c r="O156" i="2"/>
  <c r="BN155" i="2"/>
  <c r="BL155" i="2"/>
  <c r="X155" i="2"/>
  <c r="Y155" i="2" s="1"/>
  <c r="O155" i="2"/>
  <c r="BN154" i="2"/>
  <c r="BL154" i="2"/>
  <c r="X154" i="2"/>
  <c r="BO154" i="2" s="1"/>
  <c r="O154" i="2"/>
  <c r="BN153" i="2"/>
  <c r="BL153" i="2"/>
  <c r="X153" i="2"/>
  <c r="O153" i="2"/>
  <c r="W150" i="2"/>
  <c r="W149" i="2"/>
  <c r="BN148" i="2"/>
  <c r="BL148" i="2"/>
  <c r="X148" i="2"/>
  <c r="Y148" i="2" s="1"/>
  <c r="BN147" i="2"/>
  <c r="BL147" i="2"/>
  <c r="X147" i="2"/>
  <c r="BO147" i="2" s="1"/>
  <c r="BN146" i="2"/>
  <c r="BL146" i="2"/>
  <c r="X146" i="2"/>
  <c r="Y146" i="2" s="1"/>
  <c r="BN145" i="2"/>
  <c r="BL145" i="2"/>
  <c r="X145" i="2"/>
  <c r="BO145" i="2" s="1"/>
  <c r="BN144" i="2"/>
  <c r="BL144" i="2"/>
  <c r="X144" i="2"/>
  <c r="O144" i="2"/>
  <c r="W140" i="2"/>
  <c r="W139" i="2"/>
  <c r="BN138" i="2"/>
  <c r="BL138" i="2"/>
  <c r="X138" i="2"/>
  <c r="Y138" i="2" s="1"/>
  <c r="O138" i="2"/>
  <c r="BN137" i="2"/>
  <c r="BL137" i="2"/>
  <c r="X137" i="2"/>
  <c r="Y137" i="2" s="1"/>
  <c r="O137" i="2"/>
  <c r="BN136" i="2"/>
  <c r="BL136" i="2"/>
  <c r="X136" i="2"/>
  <c r="Y136" i="2" s="1"/>
  <c r="O136" i="2"/>
  <c r="BN135" i="2"/>
  <c r="BL135" i="2"/>
  <c r="X135" i="2"/>
  <c r="O135" i="2"/>
  <c r="BN134" i="2"/>
  <c r="BL134" i="2"/>
  <c r="X134" i="2"/>
  <c r="F561" i="2" s="1"/>
  <c r="O134" i="2"/>
  <c r="W131" i="2"/>
  <c r="W130" i="2"/>
  <c r="BO129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O126" i="2"/>
  <c r="BN125" i="2"/>
  <c r="BL125" i="2"/>
  <c r="X125" i="2"/>
  <c r="BO125" i="2" s="1"/>
  <c r="O125" i="2"/>
  <c r="W123" i="2"/>
  <c r="W122" i="2"/>
  <c r="BN121" i="2"/>
  <c r="BL121" i="2"/>
  <c r="X121" i="2"/>
  <c r="BO121" i="2" s="1"/>
  <c r="BN120" i="2"/>
  <c r="BL120" i="2"/>
  <c r="X120" i="2"/>
  <c r="Y120" i="2" s="1"/>
  <c r="BN119" i="2"/>
  <c r="BL119" i="2"/>
  <c r="X119" i="2"/>
  <c r="BO119" i="2" s="1"/>
  <c r="O119" i="2"/>
  <c r="BN118" i="2"/>
  <c r="BL118" i="2"/>
  <c r="X118" i="2"/>
  <c r="Y118" i="2" s="1"/>
  <c r="O118" i="2"/>
  <c r="BN117" i="2"/>
  <c r="BL117" i="2"/>
  <c r="X117" i="2"/>
  <c r="BO117" i="2" s="1"/>
  <c r="BN116" i="2"/>
  <c r="BL116" i="2"/>
  <c r="X116" i="2"/>
  <c r="BM116" i="2" s="1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O112" i="2"/>
  <c r="BN111" i="2"/>
  <c r="BL111" i="2"/>
  <c r="X111" i="2"/>
  <c r="Y111" i="2" s="1"/>
  <c r="O111" i="2"/>
  <c r="BN110" i="2"/>
  <c r="BL110" i="2"/>
  <c r="X110" i="2"/>
  <c r="BO110" i="2" s="1"/>
  <c r="O110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O107" i="2"/>
  <c r="W105" i="2"/>
  <c r="W104" i="2"/>
  <c r="BN103" i="2"/>
  <c r="BL103" i="2"/>
  <c r="X103" i="2"/>
  <c r="BO103" i="2" s="1"/>
  <c r="O103" i="2"/>
  <c r="BN102" i="2"/>
  <c r="BL102" i="2"/>
  <c r="X102" i="2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O98" i="2"/>
  <c r="BN97" i="2"/>
  <c r="BL97" i="2"/>
  <c r="X97" i="2"/>
  <c r="BO97" i="2" s="1"/>
  <c r="O97" i="2"/>
  <c r="W95" i="2"/>
  <c r="W94" i="2"/>
  <c r="BN93" i="2"/>
  <c r="BL93" i="2"/>
  <c r="X93" i="2"/>
  <c r="Y93" i="2" s="1"/>
  <c r="O93" i="2"/>
  <c r="BN92" i="2"/>
  <c r="BL92" i="2"/>
  <c r="X92" i="2"/>
  <c r="BO92" i="2" s="1"/>
  <c r="O92" i="2"/>
  <c r="BN91" i="2"/>
  <c r="BL91" i="2"/>
  <c r="X91" i="2"/>
  <c r="Y91" i="2" s="1"/>
  <c r="O91" i="2"/>
  <c r="W89" i="2"/>
  <c r="W88" i="2"/>
  <c r="BN87" i="2"/>
  <c r="BL87" i="2"/>
  <c r="X87" i="2"/>
  <c r="Y87" i="2" s="1"/>
  <c r="O87" i="2"/>
  <c r="BN86" i="2"/>
  <c r="BL86" i="2"/>
  <c r="X86" i="2"/>
  <c r="O86" i="2"/>
  <c r="BN85" i="2"/>
  <c r="BL85" i="2"/>
  <c r="X85" i="2"/>
  <c r="BM85" i="2" s="1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Y80" i="2" s="1"/>
  <c r="O80" i="2"/>
  <c r="BN79" i="2"/>
  <c r="BL79" i="2"/>
  <c r="X79" i="2"/>
  <c r="BO79" i="2" s="1"/>
  <c r="O79" i="2"/>
  <c r="BN78" i="2"/>
  <c r="BL78" i="2"/>
  <c r="X78" i="2"/>
  <c r="BM78" i="2" s="1"/>
  <c r="O78" i="2"/>
  <c r="BN77" i="2"/>
  <c r="BL77" i="2"/>
  <c r="X77" i="2"/>
  <c r="O77" i="2"/>
  <c r="BN76" i="2"/>
  <c r="BL76" i="2"/>
  <c r="X76" i="2"/>
  <c r="BO76" i="2" s="1"/>
  <c r="O76" i="2"/>
  <c r="BN75" i="2"/>
  <c r="BL75" i="2"/>
  <c r="X75" i="2"/>
  <c r="Y75" i="2" s="1"/>
  <c r="O75" i="2"/>
  <c r="BN74" i="2"/>
  <c r="BL74" i="2"/>
  <c r="X74" i="2"/>
  <c r="BM74" i="2" s="1"/>
  <c r="O74" i="2"/>
  <c r="BN73" i="2"/>
  <c r="BL73" i="2"/>
  <c r="X73" i="2"/>
  <c r="BM73" i="2" s="1"/>
  <c r="O73" i="2"/>
  <c r="BN72" i="2"/>
  <c r="BL72" i="2"/>
  <c r="X72" i="2"/>
  <c r="O72" i="2"/>
  <c r="BN71" i="2"/>
  <c r="BL71" i="2"/>
  <c r="X71" i="2"/>
  <c r="BO71" i="2" s="1"/>
  <c r="O71" i="2"/>
  <c r="BN70" i="2"/>
  <c r="BL70" i="2"/>
  <c r="X70" i="2"/>
  <c r="O70" i="2"/>
  <c r="BN69" i="2"/>
  <c r="BL69" i="2"/>
  <c r="X69" i="2"/>
  <c r="Y69" i="2" s="1"/>
  <c r="O69" i="2"/>
  <c r="BN68" i="2"/>
  <c r="BL68" i="2"/>
  <c r="X68" i="2"/>
  <c r="Y68" i="2" s="1"/>
  <c r="O68" i="2"/>
  <c r="BN67" i="2"/>
  <c r="BL67" i="2"/>
  <c r="X67" i="2"/>
  <c r="Y67" i="2" s="1"/>
  <c r="O67" i="2"/>
  <c r="W64" i="2"/>
  <c r="W63" i="2"/>
  <c r="BN62" i="2"/>
  <c r="BL62" i="2"/>
  <c r="X62" i="2"/>
  <c r="BM62" i="2" s="1"/>
  <c r="BN61" i="2"/>
  <c r="BL61" i="2"/>
  <c r="X61" i="2"/>
  <c r="BM61" i="2" s="1"/>
  <c r="O61" i="2"/>
  <c r="BN60" i="2"/>
  <c r="BL60" i="2"/>
  <c r="X60" i="2"/>
  <c r="O60" i="2"/>
  <c r="BN59" i="2"/>
  <c r="BL59" i="2"/>
  <c r="X59" i="2"/>
  <c r="BM59" i="2" s="1"/>
  <c r="O59" i="2"/>
  <c r="W56" i="2"/>
  <c r="W55" i="2"/>
  <c r="BN54" i="2"/>
  <c r="BL54" i="2"/>
  <c r="X54" i="2"/>
  <c r="BO54" i="2" s="1"/>
  <c r="O54" i="2"/>
  <c r="BN53" i="2"/>
  <c r="BL53" i="2"/>
  <c r="X53" i="2"/>
  <c r="X55" i="2" s="1"/>
  <c r="O53" i="2"/>
  <c r="W49" i="2"/>
  <c r="W48" i="2"/>
  <c r="BN47" i="2"/>
  <c r="BL47" i="2"/>
  <c r="X47" i="2"/>
  <c r="BM47" i="2" s="1"/>
  <c r="O47" i="2"/>
  <c r="W45" i="2"/>
  <c r="W44" i="2"/>
  <c r="BN43" i="2"/>
  <c r="BL43" i="2"/>
  <c r="X43" i="2"/>
  <c r="X45" i="2" s="1"/>
  <c r="O43" i="2"/>
  <c r="W41" i="2"/>
  <c r="W40" i="2"/>
  <c r="BN39" i="2"/>
  <c r="BL39" i="2"/>
  <c r="X39" i="2"/>
  <c r="X41" i="2" s="1"/>
  <c r="O39" i="2"/>
  <c r="W37" i="2"/>
  <c r="W36" i="2"/>
  <c r="BN35" i="2"/>
  <c r="BL35" i="2"/>
  <c r="X35" i="2"/>
  <c r="BO35" i="2" s="1"/>
  <c r="O35" i="2"/>
  <c r="BN34" i="2"/>
  <c r="BL34" i="2"/>
  <c r="X34" i="2"/>
  <c r="Y34" i="2" s="1"/>
  <c r="O34" i="2"/>
  <c r="BN33" i="2"/>
  <c r="BL33" i="2"/>
  <c r="X33" i="2"/>
  <c r="Y33" i="2" s="1"/>
  <c r="O33" i="2"/>
  <c r="BN32" i="2"/>
  <c r="BL32" i="2"/>
  <c r="X32" i="2"/>
  <c r="BM32" i="2" s="1"/>
  <c r="BN31" i="2"/>
  <c r="BL31" i="2"/>
  <c r="X31" i="2"/>
  <c r="BM31" i="2" s="1"/>
  <c r="BN30" i="2"/>
  <c r="BL30" i="2"/>
  <c r="X30" i="2"/>
  <c r="BM30" i="2" s="1"/>
  <c r="O30" i="2"/>
  <c r="BN29" i="2"/>
  <c r="BL29" i="2"/>
  <c r="X29" i="2"/>
  <c r="Y29" i="2" s="1"/>
  <c r="O29" i="2"/>
  <c r="BN28" i="2"/>
  <c r="BL28" i="2"/>
  <c r="X28" i="2"/>
  <c r="Y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BO22" i="2" s="1"/>
  <c r="O22" i="2"/>
  <c r="H10" i="2"/>
  <c r="A9" i="2"/>
  <c r="A10" i="2" s="1"/>
  <c r="D7" i="2"/>
  <c r="P6" i="2"/>
  <c r="O2" i="2"/>
  <c r="X24" i="2" l="1"/>
  <c r="Y193" i="2"/>
  <c r="Y201" i="2"/>
  <c r="BM201" i="2"/>
  <c r="BM492" i="2"/>
  <c r="BM170" i="2"/>
  <c r="BM236" i="2"/>
  <c r="BM352" i="2"/>
  <c r="BM23" i="2"/>
  <c r="BM410" i="2"/>
  <c r="BM442" i="2"/>
  <c r="BO47" i="2"/>
  <c r="Y450" i="2"/>
  <c r="Y451" i="2" s="1"/>
  <c r="Y23" i="2"/>
  <c r="X25" i="2"/>
  <c r="Y47" i="2"/>
  <c r="Y48" i="2" s="1"/>
  <c r="Y220" i="2"/>
  <c r="Y236" i="2"/>
  <c r="BO74" i="2"/>
  <c r="BO109" i="2"/>
  <c r="BO171" i="2"/>
  <c r="Y352" i="2"/>
  <c r="Y409" i="2"/>
  <c r="Y410" i="2"/>
  <c r="Y416" i="2"/>
  <c r="Y442" i="2"/>
  <c r="Y443" i="2" s="1"/>
  <c r="BM450" i="2"/>
  <c r="Y492" i="2"/>
  <c r="BO30" i="2"/>
  <c r="BO31" i="2"/>
  <c r="BO32" i="2"/>
  <c r="Y54" i="2"/>
  <c r="BM54" i="2"/>
  <c r="Y82" i="2"/>
  <c r="BM82" i="2"/>
  <c r="Y100" i="2"/>
  <c r="BM100" i="2"/>
  <c r="Y114" i="2"/>
  <c r="BO137" i="2"/>
  <c r="G561" i="2"/>
  <c r="Y145" i="2"/>
  <c r="BM145" i="2"/>
  <c r="Y154" i="2"/>
  <c r="BM154" i="2"/>
  <c r="Y187" i="2"/>
  <c r="Y256" i="2"/>
  <c r="Y260" i="2"/>
  <c r="Y334" i="2"/>
  <c r="BM334" i="2"/>
  <c r="Y335" i="2"/>
  <c r="BM335" i="2"/>
  <c r="Y337" i="2"/>
  <c r="Y370" i="2"/>
  <c r="BM370" i="2"/>
  <c r="Y393" i="2"/>
  <c r="BM393" i="2"/>
  <c r="Y479" i="2"/>
  <c r="BM479" i="2"/>
  <c r="Y500" i="2"/>
  <c r="Y503" i="2" s="1"/>
  <c r="BO77" i="2"/>
  <c r="Y77" i="2"/>
  <c r="BM98" i="2"/>
  <c r="Y98" i="2"/>
  <c r="BO112" i="2"/>
  <c r="BM112" i="2"/>
  <c r="Y112" i="2"/>
  <c r="BM135" i="2"/>
  <c r="Y135" i="2"/>
  <c r="BO179" i="2"/>
  <c r="Y179" i="2"/>
  <c r="BO208" i="2"/>
  <c r="BM208" i="2"/>
  <c r="Y208" i="2"/>
  <c r="BM217" i="2"/>
  <c r="Y217" i="2"/>
  <c r="BO222" i="2"/>
  <c r="BM222" i="2"/>
  <c r="Y222" i="2"/>
  <c r="X229" i="2"/>
  <c r="X228" i="2"/>
  <c r="BM226" i="2"/>
  <c r="Y226" i="2"/>
  <c r="BO227" i="2"/>
  <c r="Y227" i="2"/>
  <c r="BM232" i="2"/>
  <c r="Y232" i="2"/>
  <c r="BO254" i="2"/>
  <c r="Y254" i="2"/>
  <c r="BM276" i="2"/>
  <c r="Y276" i="2"/>
  <c r="BO294" i="2"/>
  <c r="BM294" i="2"/>
  <c r="Y294" i="2"/>
  <c r="BO328" i="2"/>
  <c r="BM328" i="2"/>
  <c r="Y328" i="2"/>
  <c r="BO358" i="2"/>
  <c r="Y358" i="2"/>
  <c r="BO391" i="2"/>
  <c r="BM391" i="2"/>
  <c r="Y391" i="2"/>
  <c r="BO406" i="2"/>
  <c r="BM406" i="2"/>
  <c r="Y406" i="2"/>
  <c r="BM420" i="2"/>
  <c r="Y420" i="2"/>
  <c r="Y423" i="2" s="1"/>
  <c r="BM463" i="2"/>
  <c r="BO463" i="2"/>
  <c r="BO477" i="2"/>
  <c r="BM477" i="2"/>
  <c r="Y477" i="2"/>
  <c r="BO494" i="2"/>
  <c r="BM494" i="2"/>
  <c r="Y494" i="2"/>
  <c r="BM496" i="2"/>
  <c r="Y496" i="2"/>
  <c r="Y39" i="2"/>
  <c r="Y40" i="2" s="1"/>
  <c r="BM39" i="2"/>
  <c r="BO39" i="2"/>
  <c r="X40" i="2"/>
  <c r="X49" i="2"/>
  <c r="X48" i="2"/>
  <c r="BO70" i="2"/>
  <c r="BM70" i="2"/>
  <c r="Y70" i="2"/>
  <c r="BO86" i="2"/>
  <c r="BM86" i="2"/>
  <c r="Y86" i="2"/>
  <c r="BO102" i="2"/>
  <c r="BM102" i="2"/>
  <c r="Y102" i="2"/>
  <c r="BO126" i="2"/>
  <c r="BM126" i="2"/>
  <c r="Y126" i="2"/>
  <c r="BO159" i="2"/>
  <c r="BM159" i="2"/>
  <c r="Y159" i="2"/>
  <c r="BO190" i="2"/>
  <c r="BM190" i="2"/>
  <c r="Y190" i="2"/>
  <c r="BO218" i="2"/>
  <c r="BM218" i="2"/>
  <c r="Y218" i="2"/>
  <c r="X268" i="2"/>
  <c r="X269" i="2"/>
  <c r="BO267" i="2"/>
  <c r="BM267" i="2"/>
  <c r="Y267" i="2"/>
  <c r="BO283" i="2"/>
  <c r="BM283" i="2"/>
  <c r="Y283" i="2"/>
  <c r="BM341" i="2"/>
  <c r="Y341" i="2"/>
  <c r="Y343" i="2" s="1"/>
  <c r="BO396" i="2"/>
  <c r="BM396" i="2"/>
  <c r="Y396" i="2"/>
  <c r="BO397" i="2"/>
  <c r="BM397" i="2"/>
  <c r="Y397" i="2"/>
  <c r="BM401" i="2"/>
  <c r="Y401" i="2"/>
  <c r="BM408" i="2"/>
  <c r="Y408" i="2"/>
  <c r="BO434" i="2"/>
  <c r="BM434" i="2"/>
  <c r="Y434" i="2"/>
  <c r="BM474" i="2"/>
  <c r="Y474" i="2"/>
  <c r="BM482" i="2"/>
  <c r="BO482" i="2"/>
  <c r="BM524" i="2"/>
  <c r="Y524" i="2"/>
  <c r="X122" i="2"/>
  <c r="J561" i="2"/>
  <c r="BO34" i="2"/>
  <c r="BM80" i="2"/>
  <c r="BO80" i="2"/>
  <c r="BM101" i="2"/>
  <c r="BM118" i="2"/>
  <c r="BM119" i="2"/>
  <c r="BM120" i="2"/>
  <c r="BM125" i="2"/>
  <c r="BM138" i="2"/>
  <c r="BO138" i="2"/>
  <c r="BM144" i="2"/>
  <c r="BO144" i="2"/>
  <c r="BM148" i="2"/>
  <c r="BO156" i="2"/>
  <c r="BO181" i="2"/>
  <c r="BM182" i="2"/>
  <c r="BM188" i="2"/>
  <c r="BM33" i="2"/>
  <c r="BO33" i="2"/>
  <c r="BM34" i="2"/>
  <c r="X64" i="2"/>
  <c r="X89" i="2"/>
  <c r="BM75" i="2"/>
  <c r="BO75" i="2"/>
  <c r="BO78" i="2"/>
  <c r="BM81" i="2"/>
  <c r="BM87" i="2"/>
  <c r="BO118" i="2"/>
  <c r="BO120" i="2"/>
  <c r="BO148" i="2"/>
  <c r="BO188" i="2"/>
  <c r="BM197" i="2"/>
  <c r="BO197" i="2"/>
  <c r="BM199" i="2"/>
  <c r="BO199" i="2"/>
  <c r="X210" i="2"/>
  <c r="BM219" i="2"/>
  <c r="BO221" i="2"/>
  <c r="BM221" i="2"/>
  <c r="BM233" i="2"/>
  <c r="BO233" i="2"/>
  <c r="BO246" i="2"/>
  <c r="BM246" i="2"/>
  <c r="Y246" i="2"/>
  <c r="BM253" i="2"/>
  <c r="BO253" i="2"/>
  <c r="BO259" i="2"/>
  <c r="BM259" i="2"/>
  <c r="Y259" i="2"/>
  <c r="BM271" i="2"/>
  <c r="BO273" i="2"/>
  <c r="BM273" i="2"/>
  <c r="Y273" i="2"/>
  <c r="BM281" i="2"/>
  <c r="BO282" i="2"/>
  <c r="Y282" i="2"/>
  <c r="BO293" i="2"/>
  <c r="BM293" i="2"/>
  <c r="Y293" i="2"/>
  <c r="X311" i="2"/>
  <c r="BO310" i="2"/>
  <c r="BM315" i="2"/>
  <c r="Y315" i="2"/>
  <c r="BM329" i="2"/>
  <c r="Y329" i="2"/>
  <c r="BO353" i="2"/>
  <c r="Y353" i="2"/>
  <c r="BO371" i="2"/>
  <c r="BM371" i="2"/>
  <c r="Y371" i="2"/>
  <c r="BO372" i="2"/>
  <c r="BM372" i="2"/>
  <c r="Y372" i="2"/>
  <c r="BM378" i="2"/>
  <c r="Y378" i="2"/>
  <c r="BO378" i="2"/>
  <c r="BM436" i="2"/>
  <c r="Y436" i="2"/>
  <c r="BO436" i="2"/>
  <c r="BO455" i="2"/>
  <c r="BM455" i="2"/>
  <c r="Y455" i="2"/>
  <c r="BM457" i="2"/>
  <c r="Y457" i="2"/>
  <c r="BO457" i="2"/>
  <c r="BO540" i="2"/>
  <c r="Y540" i="2"/>
  <c r="X550" i="2"/>
  <c r="X549" i="2"/>
  <c r="BO545" i="2"/>
  <c r="BM545" i="2"/>
  <c r="Y545" i="2"/>
  <c r="BO547" i="2"/>
  <c r="BM547" i="2"/>
  <c r="Y547" i="2"/>
  <c r="BM22" i="2"/>
  <c r="Y27" i="2"/>
  <c r="BM27" i="2"/>
  <c r="X37" i="2"/>
  <c r="BO29" i="2"/>
  <c r="Y35" i="2"/>
  <c r="BM35" i="2"/>
  <c r="Y43" i="2"/>
  <c r="Y44" i="2" s="1"/>
  <c r="BM43" i="2"/>
  <c r="BO43" i="2"/>
  <c r="X44" i="2"/>
  <c r="Y53" i="2"/>
  <c r="BM53" i="2"/>
  <c r="BO53" i="2"/>
  <c r="Y59" i="2"/>
  <c r="BO61" i="2"/>
  <c r="BO62" i="2"/>
  <c r="BM68" i="2"/>
  <c r="BO68" i="2"/>
  <c r="BM69" i="2"/>
  <c r="BO69" i="2"/>
  <c r="Y71" i="2"/>
  <c r="BM71" i="2"/>
  <c r="BO73" i="2"/>
  <c r="Y76" i="2"/>
  <c r="BM76" i="2"/>
  <c r="Y78" i="2"/>
  <c r="Y83" i="2"/>
  <c r="BM83" i="2"/>
  <c r="BO85" i="2"/>
  <c r="BM91" i="2"/>
  <c r="Y92" i="2"/>
  <c r="Y94" i="2" s="1"/>
  <c r="BM92" i="2"/>
  <c r="X94" i="2"/>
  <c r="Y97" i="2"/>
  <c r="BO98" i="2"/>
  <c r="Y103" i="2"/>
  <c r="X104" i="2"/>
  <c r="Y107" i="2"/>
  <c r="Y110" i="2"/>
  <c r="BM110" i="2"/>
  <c r="BM111" i="2"/>
  <c r="BO111" i="2"/>
  <c r="Y113" i="2"/>
  <c r="BO114" i="2"/>
  <c r="BO116" i="2"/>
  <c r="BM121" i="2"/>
  <c r="Y127" i="2"/>
  <c r="BO134" i="2"/>
  <c r="BO135" i="2"/>
  <c r="BM136" i="2"/>
  <c r="BO136" i="2"/>
  <c r="BM146" i="2"/>
  <c r="BO146" i="2"/>
  <c r="Y147" i="2"/>
  <c r="BM147" i="2"/>
  <c r="X150" i="2"/>
  <c r="X161" i="2"/>
  <c r="BM153" i="2"/>
  <c r="BO153" i="2"/>
  <c r="X162" i="2"/>
  <c r="Y156" i="2"/>
  <c r="BO157" i="2"/>
  <c r="BM158" i="2"/>
  <c r="BO158" i="2"/>
  <c r="Y160" i="2"/>
  <c r="BM160" i="2"/>
  <c r="Y175" i="2"/>
  <c r="BM177" i="2"/>
  <c r="BO177" i="2"/>
  <c r="Y181" i="2"/>
  <c r="BO187" i="2"/>
  <c r="Y191" i="2"/>
  <c r="BM191" i="2"/>
  <c r="Y192" i="2"/>
  <c r="Y194" i="2"/>
  <c r="BM195" i="2"/>
  <c r="BO195" i="2"/>
  <c r="Y196" i="2"/>
  <c r="BM196" i="2"/>
  <c r="BM198" i="2"/>
  <c r="BO198" i="2"/>
  <c r="BM200" i="2"/>
  <c r="BO200" i="2"/>
  <c r="Y205" i="2"/>
  <c r="BM205" i="2"/>
  <c r="Y214" i="2"/>
  <c r="Y215" i="2"/>
  <c r="BM215" i="2"/>
  <c r="Y216" i="2"/>
  <c r="Y221" i="2"/>
  <c r="BM237" i="2"/>
  <c r="BO237" i="2"/>
  <c r="X250" i="2"/>
  <c r="BO244" i="2"/>
  <c r="BM244" i="2"/>
  <c r="Y244" i="2"/>
  <c r="BM255" i="2"/>
  <c r="BO255" i="2"/>
  <c r="X263" i="2"/>
  <c r="Y261" i="2"/>
  <c r="BO315" i="2"/>
  <c r="BM316" i="2"/>
  <c r="BO316" i="2"/>
  <c r="BO329" i="2"/>
  <c r="BM331" i="2"/>
  <c r="BO331" i="2"/>
  <c r="BO333" i="2"/>
  <c r="BM333" i="2"/>
  <c r="Y333" i="2"/>
  <c r="BO348" i="2"/>
  <c r="BM348" i="2"/>
  <c r="Y348" i="2"/>
  <c r="BM385" i="2"/>
  <c r="BO385" i="2"/>
  <c r="X386" i="2"/>
  <c r="X387" i="2"/>
  <c r="BM389" i="2"/>
  <c r="BM395" i="2"/>
  <c r="Y395" i="2"/>
  <c r="BO395" i="2"/>
  <c r="BO438" i="2"/>
  <c r="BM438" i="2"/>
  <c r="Y438" i="2"/>
  <c r="X439" i="2"/>
  <c r="BM475" i="2"/>
  <c r="BO475" i="2"/>
  <c r="BO480" i="2"/>
  <c r="Y480" i="2"/>
  <c r="BO493" i="2"/>
  <c r="BM493" i="2"/>
  <c r="Y493" i="2"/>
  <c r="BM506" i="2"/>
  <c r="BM526" i="2"/>
  <c r="Y526" i="2"/>
  <c r="BO526" i="2"/>
  <c r="BM235" i="2"/>
  <c r="BO235" i="2"/>
  <c r="BM239" i="2"/>
  <c r="BO239" i="2"/>
  <c r="BM257" i="2"/>
  <c r="BO257" i="2"/>
  <c r="BM265" i="2"/>
  <c r="BO265" i="2"/>
  <c r="BM266" i="2"/>
  <c r="BO266" i="2"/>
  <c r="BO276" i="2"/>
  <c r="BM277" i="2"/>
  <c r="BO277" i="2"/>
  <c r="X290" i="2"/>
  <c r="BM287" i="2"/>
  <c r="BO287" i="2"/>
  <c r="BM320" i="2"/>
  <c r="BO320" i="2"/>
  <c r="X321" i="2"/>
  <c r="X322" i="2"/>
  <c r="Q561" i="2"/>
  <c r="BM326" i="2"/>
  <c r="BO326" i="2"/>
  <c r="BO337" i="2"/>
  <c r="BO341" i="2"/>
  <c r="BM342" i="2"/>
  <c r="BO342" i="2"/>
  <c r="X343" i="2"/>
  <c r="X344" i="2"/>
  <c r="BM346" i="2"/>
  <c r="BO346" i="2"/>
  <c r="X349" i="2"/>
  <c r="BM347" i="2"/>
  <c r="X355" i="2"/>
  <c r="X354" i="2"/>
  <c r="BM384" i="2"/>
  <c r="Y384" i="2"/>
  <c r="Y386" i="2" s="1"/>
  <c r="BO407" i="2"/>
  <c r="BM407" i="2"/>
  <c r="Y407" i="2"/>
  <c r="BM432" i="2"/>
  <c r="BO432" i="2"/>
  <c r="BO437" i="2"/>
  <c r="Y437" i="2"/>
  <c r="BO446" i="2"/>
  <c r="BM446" i="2"/>
  <c r="Y446" i="2"/>
  <c r="Y447" i="2" s="1"/>
  <c r="X447" i="2"/>
  <c r="BO478" i="2"/>
  <c r="BM478" i="2"/>
  <c r="Y478" i="2"/>
  <c r="BM486" i="2"/>
  <c r="BO486" i="2"/>
  <c r="BM525" i="2"/>
  <c r="BO525" i="2"/>
  <c r="BM528" i="2"/>
  <c r="Y528" i="2"/>
  <c r="BO539" i="2"/>
  <c r="Y539" i="2"/>
  <c r="BO541" i="2"/>
  <c r="Y541" i="2"/>
  <c r="BO546" i="2"/>
  <c r="BM546" i="2"/>
  <c r="Y546" i="2"/>
  <c r="BO548" i="2"/>
  <c r="BM548" i="2"/>
  <c r="Y548" i="2"/>
  <c r="BM364" i="2"/>
  <c r="BO364" i="2"/>
  <c r="BM392" i="2"/>
  <c r="BM394" i="2"/>
  <c r="BO401" i="2"/>
  <c r="BM402" i="2"/>
  <c r="BO402" i="2"/>
  <c r="BM404" i="2"/>
  <c r="BO404" i="2"/>
  <c r="BM405" i="2"/>
  <c r="BO408" i="2"/>
  <c r="BO416" i="2"/>
  <c r="BO420" i="2"/>
  <c r="BM421" i="2"/>
  <c r="BO421" i="2"/>
  <c r="BM422" i="2"/>
  <c r="BM435" i="2"/>
  <c r="X443" i="2"/>
  <c r="X451" i="2"/>
  <c r="BO474" i="2"/>
  <c r="BO496" i="2"/>
  <c r="BO500" i="2"/>
  <c r="BM501" i="2"/>
  <c r="BO501" i="2"/>
  <c r="BM502" i="2"/>
  <c r="BM513" i="2"/>
  <c r="BO513" i="2"/>
  <c r="BM515" i="2"/>
  <c r="BO515" i="2"/>
  <c r="BM517" i="2"/>
  <c r="BO517" i="2"/>
  <c r="BM519" i="2"/>
  <c r="BO519" i="2"/>
  <c r="BO524" i="2"/>
  <c r="BM527" i="2"/>
  <c r="BO527" i="2"/>
  <c r="X530" i="2"/>
  <c r="F10" i="2"/>
  <c r="X202" i="2"/>
  <c r="Y186" i="2"/>
  <c r="X203" i="2"/>
  <c r="Y84" i="2"/>
  <c r="Y108" i="2"/>
  <c r="X123" i="2"/>
  <c r="Y128" i="2"/>
  <c r="Y176" i="2"/>
  <c r="Y180" i="2"/>
  <c r="Y209" i="2"/>
  <c r="X249" i="2"/>
  <c r="Y245" i="2"/>
  <c r="BO245" i="2"/>
  <c r="Y295" i="2"/>
  <c r="BO330" i="2"/>
  <c r="BM330" i="2"/>
  <c r="Y330" i="2"/>
  <c r="Y178" i="2"/>
  <c r="BO178" i="2"/>
  <c r="Y60" i="2"/>
  <c r="F9" i="2"/>
  <c r="Y30" i="2"/>
  <c r="Y62" i="2"/>
  <c r="BM77" i="2"/>
  <c r="Y79" i="2"/>
  <c r="BO87" i="2"/>
  <c r="BO91" i="2"/>
  <c r="BM93" i="2"/>
  <c r="BM97" i="2"/>
  <c r="Y99" i="2"/>
  <c r="BM113" i="2"/>
  <c r="Y115" i="2"/>
  <c r="Y117" i="2"/>
  <c r="X130" i="2"/>
  <c r="BM155" i="2"/>
  <c r="Y157" i="2"/>
  <c r="X173" i="2"/>
  <c r="BO170" i="2"/>
  <c r="X172" i="2"/>
  <c r="BM178" i="2"/>
  <c r="BM186" i="2"/>
  <c r="BM192" i="2"/>
  <c r="Y207" i="2"/>
  <c r="BM214" i="2"/>
  <c r="BM216" i="2"/>
  <c r="BM220" i="2"/>
  <c r="BM261" i="2"/>
  <c r="X278" i="2"/>
  <c r="BM282" i="2"/>
  <c r="BO456" i="2"/>
  <c r="BM456" i="2"/>
  <c r="Y456" i="2"/>
  <c r="X307" i="2"/>
  <c r="BM305" i="2"/>
  <c r="Y305" i="2"/>
  <c r="Y306" i="2" s="1"/>
  <c r="X380" i="2"/>
  <c r="BO377" i="2"/>
  <c r="BM377" i="2"/>
  <c r="X379" i="2"/>
  <c r="Y377" i="2"/>
  <c r="W553" i="2"/>
  <c r="E561" i="2"/>
  <c r="Y32" i="2"/>
  <c r="H9" i="2"/>
  <c r="BM60" i="2"/>
  <c r="BM84" i="2"/>
  <c r="X105" i="2"/>
  <c r="BM128" i="2"/>
  <c r="BO194" i="2"/>
  <c r="BM209" i="2"/>
  <c r="BM295" i="2"/>
  <c r="BM301" i="2"/>
  <c r="Y301" i="2"/>
  <c r="BO305" i="2"/>
  <c r="R561" i="2"/>
  <c r="BO363" i="2"/>
  <c r="BM363" i="2"/>
  <c r="Y363" i="2"/>
  <c r="X367" i="2"/>
  <c r="X366" i="2"/>
  <c r="BO398" i="2"/>
  <c r="BM398" i="2"/>
  <c r="Y398" i="2"/>
  <c r="Y72" i="2"/>
  <c r="BM28" i="2"/>
  <c r="X56" i="2"/>
  <c r="BM72" i="2"/>
  <c r="Y74" i="2"/>
  <c r="BM108" i="2"/>
  <c r="J9" i="2"/>
  <c r="BO28" i="2"/>
  <c r="BM67" i="2"/>
  <c r="BM79" i="2"/>
  <c r="Y81" i="2"/>
  <c r="X88" i="2"/>
  <c r="BO93" i="2"/>
  <c r="BM99" i="2"/>
  <c r="Y101" i="2"/>
  <c r="BM115" i="2"/>
  <c r="BM117" i="2"/>
  <c r="Y119" i="2"/>
  <c r="Y121" i="2"/>
  <c r="Y125" i="2"/>
  <c r="X139" i="2"/>
  <c r="X149" i="2"/>
  <c r="BO155" i="2"/>
  <c r="Y166" i="2"/>
  <c r="BO176" i="2"/>
  <c r="BO180" i="2"/>
  <c r="BO186" i="2"/>
  <c r="BM207" i="2"/>
  <c r="BO214" i="2"/>
  <c r="K561" i="2"/>
  <c r="BO232" i="2"/>
  <c r="X241" i="2"/>
  <c r="Y234" i="2"/>
  <c r="Y238" i="2"/>
  <c r="BO238" i="2"/>
  <c r="X240" i="2"/>
  <c r="BO261" i="2"/>
  <c r="Y274" i="2"/>
  <c r="X279" i="2"/>
  <c r="X413" i="2"/>
  <c r="W551" i="2"/>
  <c r="X36" i="2"/>
  <c r="D561" i="2"/>
  <c r="BO60" i="2"/>
  <c r="BO72" i="2"/>
  <c r="X131" i="2"/>
  <c r="BM137" i="2"/>
  <c r="BO182" i="2"/>
  <c r="BO209" i="2"/>
  <c r="Y258" i="2"/>
  <c r="BO258" i="2"/>
  <c r="X284" i="2"/>
  <c r="X306" i="2"/>
  <c r="BO411" i="2"/>
  <c r="BM411" i="2"/>
  <c r="Y411" i="2"/>
  <c r="X484" i="2"/>
  <c r="W561" i="2"/>
  <c r="X483" i="2"/>
  <c r="BO473" i="2"/>
  <c r="BM473" i="2"/>
  <c r="Y473" i="2"/>
  <c r="BO533" i="2"/>
  <c r="BM533" i="2"/>
  <c r="Y533" i="2"/>
  <c r="BO67" i="2"/>
  <c r="BM166" i="2"/>
  <c r="Y189" i="2"/>
  <c r="BO189" i="2"/>
  <c r="BM234" i="2"/>
  <c r="X262" i="2"/>
  <c r="BM274" i="2"/>
  <c r="X296" i="2"/>
  <c r="BO301" i="2"/>
  <c r="BM314" i="2"/>
  <c r="Y314" i="2"/>
  <c r="Y317" i="2" s="1"/>
  <c r="BO373" i="2"/>
  <c r="BM373" i="2"/>
  <c r="Y373" i="2"/>
  <c r="X140" i="2"/>
  <c r="X183" i="2"/>
  <c r="X223" i="2"/>
  <c r="X291" i="2"/>
  <c r="BO288" i="2"/>
  <c r="Y327" i="2"/>
  <c r="X339" i="2"/>
  <c r="BO327" i="2"/>
  <c r="Y61" i="2"/>
  <c r="X63" i="2"/>
  <c r="Y73" i="2"/>
  <c r="Y85" i="2"/>
  <c r="BM103" i="2"/>
  <c r="BM107" i="2"/>
  <c r="Y109" i="2"/>
  <c r="Y116" i="2"/>
  <c r="BM127" i="2"/>
  <c r="Y129" i="2"/>
  <c r="Y134" i="2"/>
  <c r="BM179" i="2"/>
  <c r="BM189" i="2"/>
  <c r="Y206" i="2"/>
  <c r="X211" i="2"/>
  <c r="BO206" i="2"/>
  <c r="BM256" i="2"/>
  <c r="X302" i="2"/>
  <c r="B561" i="2"/>
  <c r="BM29" i="2"/>
  <c r="X95" i="2"/>
  <c r="H561" i="2"/>
  <c r="I561" i="2"/>
  <c r="X168" i="2"/>
  <c r="BO165" i="2"/>
  <c r="Y171" i="2"/>
  <c r="Y172" i="2" s="1"/>
  <c r="BO193" i="2"/>
  <c r="BO217" i="2"/>
  <c r="BO219" i="2"/>
  <c r="BM227" i="2"/>
  <c r="BM254" i="2"/>
  <c r="BO260" i="2"/>
  <c r="Y271" i="2"/>
  <c r="BM275" i="2"/>
  <c r="Y275" i="2"/>
  <c r="X303" i="2"/>
  <c r="BO300" i="2"/>
  <c r="O561" i="2"/>
  <c r="X312" i="2"/>
  <c r="P561" i="2"/>
  <c r="BM310" i="2"/>
  <c r="Y310" i="2"/>
  <c r="Y311" i="2" s="1"/>
  <c r="BO314" i="2"/>
  <c r="BM327" i="2"/>
  <c r="BO359" i="2"/>
  <c r="BM359" i="2"/>
  <c r="Y359" i="2"/>
  <c r="BO400" i="2"/>
  <c r="BM400" i="2"/>
  <c r="Y400" i="2"/>
  <c r="BO495" i="2"/>
  <c r="BM495" i="2"/>
  <c r="Y495" i="2"/>
  <c r="Y31" i="2"/>
  <c r="Y22" i="2"/>
  <c r="W555" i="2"/>
  <c r="C561" i="2"/>
  <c r="BO59" i="2"/>
  <c r="BO107" i="2"/>
  <c r="BM134" i="2"/>
  <c r="Y144" i="2"/>
  <c r="Y153" i="2"/>
  <c r="Y165" i="2"/>
  <c r="X167" i="2"/>
  <c r="BO175" i="2"/>
  <c r="X184" i="2"/>
  <c r="BM206" i="2"/>
  <c r="X224" i="2"/>
  <c r="Y233" i="2"/>
  <c r="Y265" i="2"/>
  <c r="BM288" i="2"/>
  <c r="Y300" i="2"/>
  <c r="BO336" i="2"/>
  <c r="BM336" i="2"/>
  <c r="Y336" i="2"/>
  <c r="X561" i="2"/>
  <c r="W552" i="2"/>
  <c r="Y247" i="2"/>
  <c r="BO247" i="2"/>
  <c r="X297" i="2"/>
  <c r="X317" i="2"/>
  <c r="BM332" i="2"/>
  <c r="Y332" i="2"/>
  <c r="BO332" i="2"/>
  <c r="X418" i="2"/>
  <c r="BO415" i="2"/>
  <c r="BM415" i="2"/>
  <c r="X417" i="2"/>
  <c r="Y415" i="2"/>
  <c r="Y417" i="2" s="1"/>
  <c r="X469" i="2"/>
  <c r="X468" i="2"/>
  <c r="BO467" i="2"/>
  <c r="BM467" i="2"/>
  <c r="Y467" i="2"/>
  <c r="Y468" i="2" s="1"/>
  <c r="BO535" i="2"/>
  <c r="BM535" i="2"/>
  <c r="Y535" i="2"/>
  <c r="L561" i="2"/>
  <c r="X285" i="2"/>
  <c r="X360" i="2"/>
  <c r="BO365" i="2"/>
  <c r="BO369" i="2"/>
  <c r="BO390" i="2"/>
  <c r="BO403" i="2"/>
  <c r="BO427" i="2"/>
  <c r="BO431" i="2"/>
  <c r="BO433" i="2"/>
  <c r="BO476" i="2"/>
  <c r="BO487" i="2"/>
  <c r="BO491" i="2"/>
  <c r="BO512" i="2"/>
  <c r="BO514" i="2"/>
  <c r="BO516" i="2"/>
  <c r="BO518" i="2"/>
  <c r="BO520" i="2"/>
  <c r="N561" i="2"/>
  <c r="Y281" i="2"/>
  <c r="X338" i="2"/>
  <c r="BO347" i="2"/>
  <c r="X350" i="2"/>
  <c r="BM353" i="2"/>
  <c r="BM358" i="2"/>
  <c r="BO392" i="2"/>
  <c r="BO394" i="2"/>
  <c r="BO405" i="2"/>
  <c r="BM409" i="2"/>
  <c r="BO422" i="2"/>
  <c r="BO435" i="2"/>
  <c r="BM437" i="2"/>
  <c r="X458" i="2"/>
  <c r="Y463" i="2"/>
  <c r="Y475" i="2"/>
  <c r="BM480" i="2"/>
  <c r="Y482" i="2"/>
  <c r="Y486" i="2"/>
  <c r="X497" i="2"/>
  <c r="BO502" i="2"/>
  <c r="BO506" i="2"/>
  <c r="Y525" i="2"/>
  <c r="X529" i="2"/>
  <c r="BM539" i="2"/>
  <c r="BM541" i="2"/>
  <c r="BO226" i="2"/>
  <c r="Y287" i="2"/>
  <c r="Y290" i="2" s="1"/>
  <c r="Y326" i="2"/>
  <c r="Y389" i="2"/>
  <c r="X428" i="2"/>
  <c r="X440" i="2"/>
  <c r="X444" i="2"/>
  <c r="X448" i="2"/>
  <c r="X452" i="2"/>
  <c r="X488" i="2"/>
  <c r="X521" i="2"/>
  <c r="X361" i="2"/>
  <c r="X423" i="2"/>
  <c r="X503" i="2"/>
  <c r="X507" i="2"/>
  <c r="X459" i="2"/>
  <c r="X498" i="2"/>
  <c r="X429" i="2"/>
  <c r="X489" i="2"/>
  <c r="X522" i="2"/>
  <c r="X542" i="2"/>
  <c r="S561" i="2"/>
  <c r="X374" i="2"/>
  <c r="Y399" i="2"/>
  <c r="X412" i="2"/>
  <c r="X424" i="2"/>
  <c r="Y462" i="2"/>
  <c r="Y481" i="2"/>
  <c r="X504" i="2"/>
  <c r="X508" i="2"/>
  <c r="Y532" i="2"/>
  <c r="Y534" i="2"/>
  <c r="X536" i="2"/>
  <c r="T561" i="2"/>
  <c r="X464" i="2"/>
  <c r="BM540" i="2"/>
  <c r="U561" i="2"/>
  <c r="Y365" i="2"/>
  <c r="Y369" i="2"/>
  <c r="Y390" i="2"/>
  <c r="BM399" i="2"/>
  <c r="Y403" i="2"/>
  <c r="Y427" i="2"/>
  <c r="Y428" i="2" s="1"/>
  <c r="Y431" i="2"/>
  <c r="Y433" i="2"/>
  <c r="BM462" i="2"/>
  <c r="Y476" i="2"/>
  <c r="BM481" i="2"/>
  <c r="Y487" i="2"/>
  <c r="Y491" i="2"/>
  <c r="Y512" i="2"/>
  <c r="Y514" i="2"/>
  <c r="Y516" i="2"/>
  <c r="Y518" i="2"/>
  <c r="Y520" i="2"/>
  <c r="BM532" i="2"/>
  <c r="BM534" i="2"/>
  <c r="X543" i="2"/>
  <c r="V561" i="2"/>
  <c r="Y347" i="2"/>
  <c r="X375" i="2"/>
  <c r="X537" i="2"/>
  <c r="BO462" i="2"/>
  <c r="BM512" i="2"/>
  <c r="Y529" i="2" l="1"/>
  <c r="Y149" i="2"/>
  <c r="Y24" i="2"/>
  <c r="Y354" i="2"/>
  <c r="Y379" i="2"/>
  <c r="W554" i="2"/>
  <c r="Y302" i="2"/>
  <c r="Y458" i="2"/>
  <c r="Y349" i="2"/>
  <c r="Y268" i="2"/>
  <c r="Y161" i="2"/>
  <c r="Y360" i="2"/>
  <c r="Y139" i="2"/>
  <c r="Y55" i="2"/>
  <c r="Y542" i="2"/>
  <c r="Y296" i="2"/>
  <c r="Y374" i="2"/>
  <c r="Y284" i="2"/>
  <c r="Y240" i="2"/>
  <c r="Y210" i="2"/>
  <c r="Y262" i="2"/>
  <c r="Y228" i="2"/>
  <c r="X555" i="2"/>
  <c r="Y130" i="2"/>
  <c r="X553" i="2"/>
  <c r="Y249" i="2"/>
  <c r="Y183" i="2"/>
  <c r="Y223" i="2"/>
  <c r="X552" i="2"/>
  <c r="X554" i="2" s="1"/>
  <c r="X551" i="2"/>
  <c r="Y88" i="2"/>
  <c r="Y366" i="2"/>
  <c r="Y104" i="2"/>
  <c r="Y36" i="2"/>
  <c r="Y63" i="2"/>
  <c r="Y122" i="2"/>
  <c r="Y549" i="2"/>
  <c r="Y278" i="2"/>
  <c r="Y483" i="2"/>
  <c r="Y488" i="2"/>
  <c r="Y439" i="2"/>
  <c r="Y536" i="2"/>
  <c r="Y521" i="2"/>
  <c r="Y464" i="2"/>
  <c r="Y338" i="2"/>
  <c r="Y167" i="2"/>
  <c r="Y202" i="2"/>
  <c r="Y412" i="2"/>
  <c r="Y497" i="2"/>
  <c r="Y556" i="2" l="1"/>
</calcChain>
</file>

<file path=xl/sharedStrings.xml><?xml version="1.0" encoding="utf-8"?>
<sst xmlns="http://schemas.openxmlformats.org/spreadsheetml/2006/main" count="3744" uniqueCount="826">
  <si>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</si>
  <si>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</si>
  <si>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</si>
  <si>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</si>
  <si>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</si>
  <si>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</si>
  <si>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</si>
  <si>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</si>
  <si>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</si>
  <si>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</si>
  <si>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</si>
  <si>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</si>
  <si>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</si>
  <si>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</si>
  <si>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</si>
  <si>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</si>
  <si>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</si>
  <si>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</si>
  <si>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</si>
  <si>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</si>
  <si>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</si>
  <si>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</si>
  <si>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</si>
  <si>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</si>
  <si>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</si>
  <si>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</si>
  <si>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</si>
  <si>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</si>
  <si>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</si>
  <si>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</si>
  <si>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</si>
  <si>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</si>
  <si>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</si>
  <si>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</si>
  <si>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</si>
  <si>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</si>
  <si>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</si>
  <si>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</si>
  <si>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</si>
  <si>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</si>
  <si>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</si>
  <si>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</si>
  <si>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</si>
  <si>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</si>
  <si>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</si>
  <si>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</si>
  <si>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</si>
  <si>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</si>
  <si>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</si>
  <si>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</si>
  <si>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</si>
  <si>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</si>
  <si>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</si>
  <si>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</si>
  <si>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</si>
  <si>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</si>
  <si>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</si>
  <si>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</si>
  <si>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</si>
  <si>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</si>
  <si>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</si>
  <si>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</si>
  <si>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</si>
  <si>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</si>
  <si>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</si>
  <si>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</si>
  <si>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</si>
  <si>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</si>
  <si>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22.07.2024</t>
  </si>
  <si>
    <t>17.07.2024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</si>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</sst>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1"/>
  <sheetViews>
    <sheetView showGridLines="0" tabSelected="1" topLeftCell="A532" zoomScaleNormal="100" zoomScaleSheetLayoutView="100" workbookViewId="0">
      <selection activeCell="AA558" sqref="AA55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86" t="s">
        <v>29</v>
      </c>
      <c r="E1" s="386"/>
      <c r="F1" s="386"/>
      <c r="G1" s="14" t="s">
        <v>67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7" t="s">
        <v>68</v>
      </c>
      <c r="R1" s="388"/>
      <c r="S1" s="388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9"/>
      <c r="P3" s="389"/>
      <c r="Q3" s="389"/>
      <c r="R3" s="389"/>
      <c r="S3" s="389"/>
      <c r="T3" s="389"/>
      <c r="U3" s="389"/>
      <c r="V3" s="389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/>
      <c r="I5" s="391"/>
      <c r="J5" s="391"/>
      <c r="K5" s="391"/>
      <c r="L5" s="391"/>
      <c r="M5" s="70"/>
      <c r="O5" s="26" t="s">
        <v>4</v>
      </c>
      <c r="P5" s="393">
        <v>45493</v>
      </c>
      <c r="Q5" s="393"/>
      <c r="S5" s="394" t="s">
        <v>3</v>
      </c>
      <c r="T5" s="395"/>
      <c r="U5" s="396" t="s">
        <v>790</v>
      </c>
      <c r="V5" s="397"/>
      <c r="AA5" s="58"/>
      <c r="AB5" s="58"/>
      <c r="AC5" s="58"/>
    </row>
    <row r="6" spans="1:30" s="17" customFormat="1" ht="24" customHeight="1" x14ac:dyDescent="0.2">
      <c r="A6" s="390" t="s">
        <v>1</v>
      </c>
      <c r="B6" s="390"/>
      <c r="C6" s="390"/>
      <c r="D6" s="398" t="s">
        <v>803</v>
      </c>
      <c r="E6" s="398"/>
      <c r="F6" s="398"/>
      <c r="G6" s="398"/>
      <c r="H6" s="398"/>
      <c r="I6" s="398"/>
      <c r="J6" s="398"/>
      <c r="K6" s="398"/>
      <c r="L6" s="398"/>
      <c r="M6" s="71"/>
      <c r="O6" s="26" t="s">
        <v>30</v>
      </c>
      <c r="P6" s="399" t="str">
        <f>IF(P5=0," ",CHOOSE(WEEKDAY(P5,2),"Понедельник","Вторник","Среда","Четверг","Пятница","Суббота","Воскресенье"))</f>
        <v>Суббота</v>
      </c>
      <c r="Q6" s="399"/>
      <c r="S6" s="400" t="s">
        <v>5</v>
      </c>
      <c r="T6" s="401"/>
      <c r="U6" s="402" t="s">
        <v>70</v>
      </c>
      <c r="V6" s="403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08" t="str">
        <f>IFERROR(VLOOKUP(DeliveryAddress,Table,3,0),1)</f>
        <v>5</v>
      </c>
      <c r="E7" s="409"/>
      <c r="F7" s="409"/>
      <c r="G7" s="409"/>
      <c r="H7" s="409"/>
      <c r="I7" s="409"/>
      <c r="J7" s="409"/>
      <c r="K7" s="409"/>
      <c r="L7" s="410"/>
      <c r="M7" s="72"/>
      <c r="O7" s="26"/>
      <c r="P7" s="47"/>
      <c r="Q7" s="47"/>
      <c r="S7" s="400"/>
      <c r="T7" s="401"/>
      <c r="U7" s="404"/>
      <c r="V7" s="405"/>
      <c r="AA7" s="58"/>
      <c r="AB7" s="58"/>
      <c r="AC7" s="58"/>
    </row>
    <row r="8" spans="1:30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73"/>
      <c r="O8" s="26" t="s">
        <v>11</v>
      </c>
      <c r="P8" s="413">
        <v>0.41666666666666669</v>
      </c>
      <c r="Q8" s="413"/>
      <c r="S8" s="400"/>
      <c r="T8" s="401"/>
      <c r="U8" s="404"/>
      <c r="V8" s="405"/>
      <c r="AA8" s="58"/>
      <c r="AB8" s="58"/>
      <c r="AC8" s="58"/>
    </row>
    <row r="9" spans="1:30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68"/>
      <c r="O9" s="29" t="s">
        <v>15</v>
      </c>
      <c r="P9" s="418"/>
      <c r="Q9" s="418"/>
      <c r="S9" s="400"/>
      <c r="T9" s="401"/>
      <c r="U9" s="406"/>
      <c r="V9" s="407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69"/>
      <c r="O10" s="29" t="s">
        <v>35</v>
      </c>
      <c r="P10" s="420"/>
      <c r="Q10" s="420"/>
      <c r="T10" s="26" t="s">
        <v>12</v>
      </c>
      <c r="U10" s="421" t="s">
        <v>71</v>
      </c>
      <c r="V10" s="422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23"/>
      <c r="Q11" s="423"/>
      <c r="T11" s="26" t="s">
        <v>31</v>
      </c>
      <c r="U11" s="424" t="s">
        <v>57</v>
      </c>
      <c r="V11" s="424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25" t="s">
        <v>72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74"/>
      <c r="O12" s="26" t="s">
        <v>33</v>
      </c>
      <c r="P12" s="413"/>
      <c r="Q12" s="413"/>
      <c r="R12" s="27"/>
      <c r="S12"/>
      <c r="T12" s="26" t="s">
        <v>48</v>
      </c>
      <c r="U12" s="426"/>
      <c r="V12" s="426"/>
      <c r="W12"/>
      <c r="AA12" s="58"/>
      <c r="AB12" s="58"/>
      <c r="AC12" s="58"/>
    </row>
    <row r="13" spans="1:30" s="17" customFormat="1" ht="23.25" customHeight="1" x14ac:dyDescent="0.2">
      <c r="A13" s="425" t="s">
        <v>73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74"/>
      <c r="N13" s="29"/>
      <c r="O13" s="29" t="s">
        <v>34</v>
      </c>
      <c r="P13" s="424"/>
      <c r="Q13" s="424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25" t="s">
        <v>74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27" t="s">
        <v>75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75"/>
      <c r="N15"/>
      <c r="O15" s="428" t="s">
        <v>63</v>
      </c>
      <c r="P15" s="428"/>
      <c r="Q15" s="428"/>
      <c r="R15" s="428"/>
      <c r="S15" s="428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9"/>
      <c r="P16" s="429"/>
      <c r="Q16" s="429"/>
      <c r="R16" s="429"/>
      <c r="S16" s="429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2</v>
      </c>
      <c r="M17" s="433" t="s">
        <v>66</v>
      </c>
      <c r="N17" s="431" t="s">
        <v>28</v>
      </c>
      <c r="O17" s="431" t="s">
        <v>17</v>
      </c>
      <c r="P17" s="431"/>
      <c r="Q17" s="431"/>
      <c r="R17" s="431"/>
      <c r="S17" s="431"/>
      <c r="T17" s="430" t="s">
        <v>58</v>
      </c>
      <c r="U17" s="431"/>
      <c r="V17" s="431" t="s">
        <v>6</v>
      </c>
      <c r="W17" s="431" t="s">
        <v>44</v>
      </c>
      <c r="X17" s="435" t="s">
        <v>56</v>
      </c>
      <c r="Y17" s="431" t="s">
        <v>18</v>
      </c>
      <c r="Z17" s="437" t="s">
        <v>62</v>
      </c>
      <c r="AA17" s="437" t="s">
        <v>19</v>
      </c>
      <c r="AB17" s="438" t="s">
        <v>59</v>
      </c>
      <c r="AC17" s="439"/>
      <c r="AD17" s="440"/>
      <c r="AE17" s="444"/>
      <c r="BB17" s="445" t="s">
        <v>64</v>
      </c>
    </row>
    <row r="18" spans="1:67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1"/>
      <c r="O18" s="431"/>
      <c r="P18" s="431"/>
      <c r="Q18" s="431"/>
      <c r="R18" s="431"/>
      <c r="S18" s="431"/>
      <c r="T18" s="34" t="s">
        <v>47</v>
      </c>
      <c r="U18" s="34" t="s">
        <v>46</v>
      </c>
      <c r="V18" s="431"/>
      <c r="W18" s="431"/>
      <c r="X18" s="436"/>
      <c r="Y18" s="431"/>
      <c r="Z18" s="437"/>
      <c r="AA18" s="437"/>
      <c r="AB18" s="441"/>
      <c r="AC18" s="442"/>
      <c r="AD18" s="443"/>
      <c r="AE18" s="444"/>
      <c r="BB18" s="445"/>
    </row>
    <row r="19" spans="1:67" ht="27.75" customHeight="1" x14ac:dyDescent="0.2">
      <c r="A19" s="446" t="s">
        <v>76</v>
      </c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53"/>
      <c r="AA19" s="53"/>
    </row>
    <row r="20" spans="1:67" ht="16.5" customHeight="1" x14ac:dyDescent="0.25">
      <c r="A20" s="447" t="s">
        <v>76</v>
      </c>
      <c r="B20" s="447"/>
      <c r="C20" s="447"/>
      <c r="D20" s="447"/>
      <c r="E20" s="447"/>
      <c r="F20" s="447"/>
      <c r="G20" s="447"/>
      <c r="H20" s="447"/>
      <c r="I20" s="447"/>
      <c r="J20" s="447"/>
      <c r="K20" s="447"/>
      <c r="L20" s="447"/>
      <c r="M20" s="447"/>
      <c r="N20" s="447"/>
      <c r="O20" s="447"/>
      <c r="P20" s="447"/>
      <c r="Q20" s="447"/>
      <c r="R20" s="447"/>
      <c r="S20" s="447"/>
      <c r="T20" s="447"/>
      <c r="U20" s="447"/>
      <c r="V20" s="447"/>
      <c r="W20" s="447"/>
      <c r="X20" s="447"/>
      <c r="Y20" s="447"/>
      <c r="Z20" s="63"/>
      <c r="AA20" s="63"/>
    </row>
    <row r="21" spans="1:67" ht="14.25" customHeight="1" x14ac:dyDescent="0.25">
      <c r="A21" s="448" t="s">
        <v>77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8"/>
      <c r="W21" s="448"/>
      <c r="X21" s="448"/>
      <c r="Y21" s="448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49">
        <v>4607091389258</v>
      </c>
      <c r="E22" s="449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5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1"/>
      <c r="Q22" s="451"/>
      <c r="R22" s="451"/>
      <c r="S22" s="452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49">
        <v>4680115885004</v>
      </c>
      <c r="E23" s="449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1"/>
      <c r="Q23" s="451"/>
      <c r="R23" s="451"/>
      <c r="S23" s="452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57"/>
      <c r="B24" s="457"/>
      <c r="C24" s="457"/>
      <c r="D24" s="457"/>
      <c r="E24" s="457"/>
      <c r="F24" s="457"/>
      <c r="G24" s="457"/>
      <c r="H24" s="457"/>
      <c r="I24" s="457"/>
      <c r="J24" s="457"/>
      <c r="K24" s="457"/>
      <c r="L24" s="457"/>
      <c r="M24" s="457"/>
      <c r="N24" s="458"/>
      <c r="O24" s="454" t="s">
        <v>43</v>
      </c>
      <c r="P24" s="455"/>
      <c r="Q24" s="455"/>
      <c r="R24" s="455"/>
      <c r="S24" s="455"/>
      <c r="T24" s="455"/>
      <c r="U24" s="456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57"/>
      <c r="B25" s="457"/>
      <c r="C25" s="457"/>
      <c r="D25" s="457"/>
      <c r="E25" s="457"/>
      <c r="F25" s="457"/>
      <c r="G25" s="457"/>
      <c r="H25" s="457"/>
      <c r="I25" s="457"/>
      <c r="J25" s="457"/>
      <c r="K25" s="457"/>
      <c r="L25" s="457"/>
      <c r="M25" s="457"/>
      <c r="N25" s="458"/>
      <c r="O25" s="454" t="s">
        <v>43</v>
      </c>
      <c r="P25" s="455"/>
      <c r="Q25" s="455"/>
      <c r="R25" s="455"/>
      <c r="S25" s="455"/>
      <c r="T25" s="455"/>
      <c r="U25" s="456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48" t="s">
        <v>85</v>
      </c>
      <c r="B26" s="448"/>
      <c r="C26" s="448"/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  <c r="V26" s="448"/>
      <c r="W26" s="448"/>
      <c r="X26" s="448"/>
      <c r="Y26" s="448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49">
        <v>4607091383881</v>
      </c>
      <c r="E27" s="449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5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1"/>
      <c r="Q27" s="451"/>
      <c r="R27" s="451"/>
      <c r="S27" s="452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49">
        <v>4607091388237</v>
      </c>
      <c r="E28" s="449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1"/>
      <c r="Q28" s="451"/>
      <c r="R28" s="451"/>
      <c r="S28" s="452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4301051180</v>
      </c>
      <c r="D29" s="449">
        <v>4607091383935</v>
      </c>
      <c r="E29" s="44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4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51"/>
      <c r="Q29" s="451"/>
      <c r="R29" s="451"/>
      <c r="S29" s="452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4301051692</v>
      </c>
      <c r="D30" s="449">
        <v>4607091383935</v>
      </c>
      <c r="E30" s="449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4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51"/>
      <c r="Q30" s="451"/>
      <c r="R30" s="451"/>
      <c r="S30" s="452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4301051783</v>
      </c>
      <c r="D31" s="449">
        <v>4680115881990</v>
      </c>
      <c r="E31" s="449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463" t="s">
        <v>95</v>
      </c>
      <c r="P31" s="451"/>
      <c r="Q31" s="451"/>
      <c r="R31" s="451"/>
      <c r="S31" s="452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96</v>
      </c>
      <c r="B32" s="61" t="s">
        <v>97</v>
      </c>
      <c r="C32" s="35">
        <v>4301051786</v>
      </c>
      <c r="D32" s="449">
        <v>4680115881853</v>
      </c>
      <c r="E32" s="449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64" t="s">
        <v>98</v>
      </c>
      <c r="P32" s="451"/>
      <c r="Q32" s="451"/>
      <c r="R32" s="451"/>
      <c r="S32" s="452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96</v>
      </c>
      <c r="B33" s="61" t="s">
        <v>99</v>
      </c>
      <c r="C33" s="35">
        <v>4301051426</v>
      </c>
      <c r="D33" s="449">
        <v>4680115881853</v>
      </c>
      <c r="E33" s="449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30</v>
      </c>
      <c r="O33" s="4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51"/>
      <c r="Q33" s="451"/>
      <c r="R33" s="451"/>
      <c r="S33" s="452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customHeight="1" x14ac:dyDescent="0.25">
      <c r="A34" s="61" t="s">
        <v>100</v>
      </c>
      <c r="B34" s="61" t="s">
        <v>101</v>
      </c>
      <c r="C34" s="35">
        <v>4301051593</v>
      </c>
      <c r="D34" s="449">
        <v>4607091383911</v>
      </c>
      <c r="E34" s="449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46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451"/>
      <c r="Q34" s="451"/>
      <c r="R34" s="451"/>
      <c r="S34" s="452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customHeight="1" x14ac:dyDescent="0.25">
      <c r="A35" s="61" t="s">
        <v>102</v>
      </c>
      <c r="B35" s="61" t="s">
        <v>103</v>
      </c>
      <c r="C35" s="35">
        <v>4301051592</v>
      </c>
      <c r="D35" s="449">
        <v>4607091388244</v>
      </c>
      <c r="E35" s="449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4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451"/>
      <c r="Q35" s="451"/>
      <c r="R35" s="451"/>
      <c r="S35" s="452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x14ac:dyDescent="0.2">
      <c r="A36" s="457"/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8"/>
      <c r="O36" s="454" t="s">
        <v>43</v>
      </c>
      <c r="P36" s="455"/>
      <c r="Q36" s="455"/>
      <c r="R36" s="455"/>
      <c r="S36" s="455"/>
      <c r="T36" s="455"/>
      <c r="U36" s="456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x14ac:dyDescent="0.2">
      <c r="A37" s="457"/>
      <c r="B37" s="457"/>
      <c r="C37" s="457"/>
      <c r="D37" s="457"/>
      <c r="E37" s="457"/>
      <c r="F37" s="457"/>
      <c r="G37" s="457"/>
      <c r="H37" s="457"/>
      <c r="I37" s="457"/>
      <c r="J37" s="457"/>
      <c r="K37" s="457"/>
      <c r="L37" s="457"/>
      <c r="M37" s="457"/>
      <c r="N37" s="458"/>
      <c r="O37" s="454" t="s">
        <v>43</v>
      </c>
      <c r="P37" s="455"/>
      <c r="Q37" s="455"/>
      <c r="R37" s="455"/>
      <c r="S37" s="455"/>
      <c r="T37" s="455"/>
      <c r="U37" s="456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customHeight="1" x14ac:dyDescent="0.25">
      <c r="A38" s="448" t="s">
        <v>104</v>
      </c>
      <c r="B38" s="448"/>
      <c r="C38" s="448"/>
      <c r="D38" s="448"/>
      <c r="E38" s="448"/>
      <c r="F38" s="448"/>
      <c r="G38" s="448"/>
      <c r="H38" s="448"/>
      <c r="I38" s="448"/>
      <c r="J38" s="448"/>
      <c r="K38" s="448"/>
      <c r="L38" s="448"/>
      <c r="M38" s="448"/>
      <c r="N38" s="448"/>
      <c r="O38" s="448"/>
      <c r="P38" s="448"/>
      <c r="Q38" s="448"/>
      <c r="R38" s="448"/>
      <c r="S38" s="448"/>
      <c r="T38" s="448"/>
      <c r="U38" s="448"/>
      <c r="V38" s="448"/>
      <c r="W38" s="448"/>
      <c r="X38" s="448"/>
      <c r="Y38" s="448"/>
      <c r="Z38" s="64"/>
      <c r="AA38" s="64"/>
    </row>
    <row r="39" spans="1:67" ht="27" customHeight="1" x14ac:dyDescent="0.25">
      <c r="A39" s="61" t="s">
        <v>105</v>
      </c>
      <c r="B39" s="61" t="s">
        <v>106</v>
      </c>
      <c r="C39" s="35">
        <v>4301032013</v>
      </c>
      <c r="D39" s="449">
        <v>4607091388503</v>
      </c>
      <c r="E39" s="449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4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51"/>
      <c r="Q39" s="451"/>
      <c r="R39" s="451"/>
      <c r="S39" s="452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x14ac:dyDescent="0.2">
      <c r="A40" s="457"/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8"/>
      <c r="O40" s="454" t="s">
        <v>43</v>
      </c>
      <c r="P40" s="455"/>
      <c r="Q40" s="455"/>
      <c r="R40" s="455"/>
      <c r="S40" s="455"/>
      <c r="T40" s="455"/>
      <c r="U40" s="456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x14ac:dyDescent="0.2">
      <c r="A41" s="457"/>
      <c r="B41" s="457"/>
      <c r="C41" s="457"/>
      <c r="D41" s="457"/>
      <c r="E41" s="457"/>
      <c r="F41" s="457"/>
      <c r="G41" s="457"/>
      <c r="H41" s="457"/>
      <c r="I41" s="457"/>
      <c r="J41" s="457"/>
      <c r="K41" s="457"/>
      <c r="L41" s="457"/>
      <c r="M41" s="457"/>
      <c r="N41" s="458"/>
      <c r="O41" s="454" t="s">
        <v>43</v>
      </c>
      <c r="P41" s="455"/>
      <c r="Q41" s="455"/>
      <c r="R41" s="455"/>
      <c r="S41" s="455"/>
      <c r="T41" s="455"/>
      <c r="U41" s="456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customHeight="1" x14ac:dyDescent="0.25">
      <c r="A42" s="448" t="s">
        <v>109</v>
      </c>
      <c r="B42" s="448"/>
      <c r="C42" s="448"/>
      <c r="D42" s="448"/>
      <c r="E42" s="448"/>
      <c r="F42" s="448"/>
      <c r="G42" s="448"/>
      <c r="H42" s="448"/>
      <c r="I42" s="448"/>
      <c r="J42" s="448"/>
      <c r="K42" s="448"/>
      <c r="L42" s="448"/>
      <c r="M42" s="448"/>
      <c r="N42" s="448"/>
      <c r="O42" s="448"/>
      <c r="P42" s="448"/>
      <c r="Q42" s="448"/>
      <c r="R42" s="448"/>
      <c r="S42" s="448"/>
      <c r="T42" s="448"/>
      <c r="U42" s="448"/>
      <c r="V42" s="448"/>
      <c r="W42" s="448"/>
      <c r="X42" s="448"/>
      <c r="Y42" s="448"/>
      <c r="Z42" s="64"/>
      <c r="AA42" s="64"/>
    </row>
    <row r="43" spans="1:67" ht="80.25" customHeight="1" x14ac:dyDescent="0.25">
      <c r="A43" s="61" t="s">
        <v>110</v>
      </c>
      <c r="B43" s="61" t="s">
        <v>111</v>
      </c>
      <c r="C43" s="35">
        <v>4301160001</v>
      </c>
      <c r="D43" s="449">
        <v>4607091388282</v>
      </c>
      <c r="E43" s="449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4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51"/>
      <c r="Q43" s="451"/>
      <c r="R43" s="451"/>
      <c r="S43" s="452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x14ac:dyDescent="0.2">
      <c r="A44" s="457"/>
      <c r="B44" s="457"/>
      <c r="C44" s="457"/>
      <c r="D44" s="457"/>
      <c r="E44" s="457"/>
      <c r="F44" s="457"/>
      <c r="G44" s="457"/>
      <c r="H44" s="457"/>
      <c r="I44" s="457"/>
      <c r="J44" s="457"/>
      <c r="K44" s="457"/>
      <c r="L44" s="457"/>
      <c r="M44" s="457"/>
      <c r="N44" s="458"/>
      <c r="O44" s="454" t="s">
        <v>43</v>
      </c>
      <c r="P44" s="455"/>
      <c r="Q44" s="455"/>
      <c r="R44" s="455"/>
      <c r="S44" s="455"/>
      <c r="T44" s="455"/>
      <c r="U44" s="456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x14ac:dyDescent="0.2">
      <c r="A45" s="457"/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8"/>
      <c r="O45" s="454" t="s">
        <v>43</v>
      </c>
      <c r="P45" s="455"/>
      <c r="Q45" s="455"/>
      <c r="R45" s="455"/>
      <c r="S45" s="455"/>
      <c r="T45" s="455"/>
      <c r="U45" s="456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customHeight="1" x14ac:dyDescent="0.25">
      <c r="A46" s="448" t="s">
        <v>113</v>
      </c>
      <c r="B46" s="448"/>
      <c r="C46" s="448"/>
      <c r="D46" s="448"/>
      <c r="E46" s="448"/>
      <c r="F46" s="448"/>
      <c r="G46" s="448"/>
      <c r="H46" s="448"/>
      <c r="I46" s="448"/>
      <c r="J46" s="448"/>
      <c r="K46" s="448"/>
      <c r="L46" s="448"/>
      <c r="M46" s="448"/>
      <c r="N46" s="448"/>
      <c r="O46" s="448"/>
      <c r="P46" s="448"/>
      <c r="Q46" s="448"/>
      <c r="R46" s="448"/>
      <c r="S46" s="448"/>
      <c r="T46" s="448"/>
      <c r="U46" s="448"/>
      <c r="V46" s="448"/>
      <c r="W46" s="448"/>
      <c r="X46" s="448"/>
      <c r="Y46" s="448"/>
      <c r="Z46" s="64"/>
      <c r="AA46" s="64"/>
    </row>
    <row r="47" spans="1:67" ht="27" customHeight="1" x14ac:dyDescent="0.25">
      <c r="A47" s="61" t="s">
        <v>114</v>
      </c>
      <c r="B47" s="61" t="s">
        <v>115</v>
      </c>
      <c r="C47" s="35">
        <v>4301170002</v>
      </c>
      <c r="D47" s="449">
        <v>4607091389111</v>
      </c>
      <c r="E47" s="449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4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51"/>
      <c r="Q47" s="451"/>
      <c r="R47" s="451"/>
      <c r="S47" s="452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x14ac:dyDescent="0.2">
      <c r="A48" s="457"/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8"/>
      <c r="O48" s="454" t="s">
        <v>43</v>
      </c>
      <c r="P48" s="455"/>
      <c r="Q48" s="455"/>
      <c r="R48" s="455"/>
      <c r="S48" s="455"/>
      <c r="T48" s="455"/>
      <c r="U48" s="456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x14ac:dyDescent="0.2">
      <c r="A49" s="457"/>
      <c r="B49" s="457"/>
      <c r="C49" s="457"/>
      <c r="D49" s="457"/>
      <c r="E49" s="457"/>
      <c r="F49" s="457"/>
      <c r="G49" s="457"/>
      <c r="H49" s="457"/>
      <c r="I49" s="457"/>
      <c r="J49" s="457"/>
      <c r="K49" s="457"/>
      <c r="L49" s="457"/>
      <c r="M49" s="457"/>
      <c r="N49" s="458"/>
      <c r="O49" s="454" t="s">
        <v>43</v>
      </c>
      <c r="P49" s="455"/>
      <c r="Q49" s="455"/>
      <c r="R49" s="455"/>
      <c r="S49" s="455"/>
      <c r="T49" s="455"/>
      <c r="U49" s="456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customHeight="1" x14ac:dyDescent="0.2">
      <c r="A50" s="446" t="s">
        <v>116</v>
      </c>
      <c r="B50" s="446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446"/>
      <c r="N50" s="446"/>
      <c r="O50" s="446"/>
      <c r="P50" s="446"/>
      <c r="Q50" s="446"/>
      <c r="R50" s="446"/>
      <c r="S50" s="446"/>
      <c r="T50" s="446"/>
      <c r="U50" s="446"/>
      <c r="V50" s="446"/>
      <c r="W50" s="446"/>
      <c r="X50" s="446"/>
      <c r="Y50" s="446"/>
      <c r="Z50" s="53"/>
      <c r="AA50" s="53"/>
    </row>
    <row r="51" spans="1:67" ht="16.5" customHeight="1" x14ac:dyDescent="0.25">
      <c r="A51" s="447" t="s">
        <v>117</v>
      </c>
      <c r="B51" s="447"/>
      <c r="C51" s="447"/>
      <c r="D51" s="447"/>
      <c r="E51" s="447"/>
      <c r="F51" s="447"/>
      <c r="G51" s="447"/>
      <c r="H51" s="447"/>
      <c r="I51" s="447"/>
      <c r="J51" s="447"/>
      <c r="K51" s="447"/>
      <c r="L51" s="447"/>
      <c r="M51" s="447"/>
      <c r="N51" s="447"/>
      <c r="O51" s="447"/>
      <c r="P51" s="447"/>
      <c r="Q51" s="447"/>
      <c r="R51" s="447"/>
      <c r="S51" s="447"/>
      <c r="T51" s="447"/>
      <c r="U51" s="447"/>
      <c r="V51" s="447"/>
      <c r="W51" s="447"/>
      <c r="X51" s="447"/>
      <c r="Y51" s="447"/>
      <c r="Z51" s="63"/>
      <c r="AA51" s="63"/>
    </row>
    <row r="52" spans="1:67" ht="14.25" customHeight="1" x14ac:dyDescent="0.25">
      <c r="A52" s="448" t="s">
        <v>118</v>
      </c>
      <c r="B52" s="448"/>
      <c r="C52" s="448"/>
      <c r="D52" s="448"/>
      <c r="E52" s="448"/>
      <c r="F52" s="448"/>
      <c r="G52" s="448"/>
      <c r="H52" s="448"/>
      <c r="I52" s="448"/>
      <c r="J52" s="448"/>
      <c r="K52" s="448"/>
      <c r="L52" s="448"/>
      <c r="M52" s="448"/>
      <c r="N52" s="448"/>
      <c r="O52" s="448"/>
      <c r="P52" s="448"/>
      <c r="Q52" s="448"/>
      <c r="R52" s="448"/>
      <c r="S52" s="448"/>
      <c r="T52" s="448"/>
      <c r="U52" s="448"/>
      <c r="V52" s="448"/>
      <c r="W52" s="448"/>
      <c r="X52" s="448"/>
      <c r="Y52" s="448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4301020234</v>
      </c>
      <c r="D53" s="449">
        <v>4680115881440</v>
      </c>
      <c r="E53" s="449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4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51"/>
      <c r="Q53" s="451"/>
      <c r="R53" s="451"/>
      <c r="S53" s="452"/>
      <c r="T53" s="38" t="s">
        <v>48</v>
      </c>
      <c r="U53" s="38" t="s">
        <v>48</v>
      </c>
      <c r="V53" s="39" t="s">
        <v>0</v>
      </c>
      <c r="W53" s="57">
        <v>0</v>
      </c>
      <c r="X53" s="54">
        <f>IFERROR(IF(W53="",0,CEILING((W53/$H53),1)*$H53),"")</f>
        <v>0</v>
      </c>
      <c r="Y53" s="40" t="str">
        <f>IFERROR(IF(X53=0,"",ROUNDUP(X53/H53,0)*0.02175),"")</f>
        <v/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0</v>
      </c>
      <c r="BM53" s="77">
        <f>IFERROR(X53*I53/H53,"0")</f>
        <v>0</v>
      </c>
      <c r="BN53" s="77">
        <f>IFERROR(1/J53*(W53/H53),"0")</f>
        <v>0</v>
      </c>
      <c r="BO53" s="77">
        <f>IFERROR(1/J53*(X53/H53),"0")</f>
        <v>0</v>
      </c>
    </row>
    <row r="54" spans="1:67" ht="27" customHeight="1" x14ac:dyDescent="0.25">
      <c r="A54" s="61" t="s">
        <v>123</v>
      </c>
      <c r="B54" s="61" t="s">
        <v>124</v>
      </c>
      <c r="C54" s="35">
        <v>4301020232</v>
      </c>
      <c r="D54" s="449">
        <v>4680115881433</v>
      </c>
      <c r="E54" s="449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4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51"/>
      <c r="Q54" s="451"/>
      <c r="R54" s="451"/>
      <c r="S54" s="452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IFERROR(IF(X54=0,"",ROUNDUP(X54/H54,0)*0.00753),"")</f>
        <v/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x14ac:dyDescent="0.2">
      <c r="A55" s="457"/>
      <c r="B55" s="457"/>
      <c r="C55" s="457"/>
      <c r="D55" s="457"/>
      <c r="E55" s="457"/>
      <c r="F55" s="457"/>
      <c r="G55" s="457"/>
      <c r="H55" s="457"/>
      <c r="I55" s="457"/>
      <c r="J55" s="457"/>
      <c r="K55" s="457"/>
      <c r="L55" s="457"/>
      <c r="M55" s="457"/>
      <c r="N55" s="458"/>
      <c r="O55" s="454" t="s">
        <v>43</v>
      </c>
      <c r="P55" s="455"/>
      <c r="Q55" s="455"/>
      <c r="R55" s="455"/>
      <c r="S55" s="455"/>
      <c r="T55" s="455"/>
      <c r="U55" s="456"/>
      <c r="V55" s="41" t="s">
        <v>42</v>
      </c>
      <c r="W55" s="42">
        <f>IFERROR(W53/H53,"0")+IFERROR(W54/H54,"0")</f>
        <v>0</v>
      </c>
      <c r="X55" s="42">
        <f>IFERROR(X53/H53,"0")+IFERROR(X54/H54,"0")</f>
        <v>0</v>
      </c>
      <c r="Y55" s="42">
        <f>IFERROR(IF(Y53="",0,Y53),"0")+IFERROR(IF(Y54="",0,Y54),"0")</f>
        <v>0</v>
      </c>
      <c r="Z55" s="65"/>
      <c r="AA55" s="65"/>
    </row>
    <row r="56" spans="1:67" x14ac:dyDescent="0.2">
      <c r="A56" s="457"/>
      <c r="B56" s="457"/>
      <c r="C56" s="457"/>
      <c r="D56" s="457"/>
      <c r="E56" s="457"/>
      <c r="F56" s="457"/>
      <c r="G56" s="457"/>
      <c r="H56" s="457"/>
      <c r="I56" s="457"/>
      <c r="J56" s="457"/>
      <c r="K56" s="457"/>
      <c r="L56" s="457"/>
      <c r="M56" s="457"/>
      <c r="N56" s="458"/>
      <c r="O56" s="454" t="s">
        <v>43</v>
      </c>
      <c r="P56" s="455"/>
      <c r="Q56" s="455"/>
      <c r="R56" s="455"/>
      <c r="S56" s="455"/>
      <c r="T56" s="455"/>
      <c r="U56" s="456"/>
      <c r="V56" s="41" t="s">
        <v>0</v>
      </c>
      <c r="W56" s="42">
        <f>IFERROR(SUM(W53:W54),"0")</f>
        <v>0</v>
      </c>
      <c r="X56" s="42">
        <f>IFERROR(SUM(X53:X54),"0")</f>
        <v>0</v>
      </c>
      <c r="Y56" s="41"/>
      <c r="Z56" s="65"/>
      <c r="AA56" s="65"/>
    </row>
    <row r="57" spans="1:67" ht="16.5" customHeight="1" x14ac:dyDescent="0.25">
      <c r="A57" s="447" t="s">
        <v>125</v>
      </c>
      <c r="B57" s="447"/>
      <c r="C57" s="447"/>
      <c r="D57" s="447"/>
      <c r="E57" s="447"/>
      <c r="F57" s="447"/>
      <c r="G57" s="447"/>
      <c r="H57" s="447"/>
      <c r="I57" s="447"/>
      <c r="J57" s="447"/>
      <c r="K57" s="447"/>
      <c r="L57" s="447"/>
      <c r="M57" s="447"/>
      <c r="N57" s="447"/>
      <c r="O57" s="447"/>
      <c r="P57" s="447"/>
      <c r="Q57" s="447"/>
      <c r="R57" s="447"/>
      <c r="S57" s="447"/>
      <c r="T57" s="447"/>
      <c r="U57" s="447"/>
      <c r="V57" s="447"/>
      <c r="W57" s="447"/>
      <c r="X57" s="447"/>
      <c r="Y57" s="447"/>
      <c r="Z57" s="63"/>
      <c r="AA57" s="63"/>
    </row>
    <row r="58" spans="1:67" ht="14.25" customHeight="1" x14ac:dyDescent="0.25">
      <c r="A58" s="448" t="s">
        <v>126</v>
      </c>
      <c r="B58" s="448"/>
      <c r="C58" s="448"/>
      <c r="D58" s="448"/>
      <c r="E58" s="448"/>
      <c r="F58" s="448"/>
      <c r="G58" s="448"/>
      <c r="H58" s="448"/>
      <c r="I58" s="448"/>
      <c r="J58" s="448"/>
      <c r="K58" s="448"/>
      <c r="L58" s="448"/>
      <c r="M58" s="448"/>
      <c r="N58" s="448"/>
      <c r="O58" s="448"/>
      <c r="P58" s="448"/>
      <c r="Q58" s="448"/>
      <c r="R58" s="448"/>
      <c r="S58" s="448"/>
      <c r="T58" s="448"/>
      <c r="U58" s="448"/>
      <c r="V58" s="448"/>
      <c r="W58" s="448"/>
      <c r="X58" s="448"/>
      <c r="Y58" s="448"/>
      <c r="Z58" s="64"/>
      <c r="AA58" s="64"/>
    </row>
    <row r="59" spans="1:67" ht="27" customHeight="1" x14ac:dyDescent="0.25">
      <c r="A59" s="61" t="s">
        <v>127</v>
      </c>
      <c r="B59" s="61" t="s">
        <v>128</v>
      </c>
      <c r="C59" s="35">
        <v>4301011452</v>
      </c>
      <c r="D59" s="449">
        <v>4680115881426</v>
      </c>
      <c r="E59" s="449"/>
      <c r="F59" s="60">
        <v>1.35</v>
      </c>
      <c r="G59" s="36">
        <v>8</v>
      </c>
      <c r="H59" s="60">
        <v>10.8</v>
      </c>
      <c r="I59" s="60">
        <v>11.28</v>
      </c>
      <c r="J59" s="36">
        <v>56</v>
      </c>
      <c r="K59" s="36" t="s">
        <v>122</v>
      </c>
      <c r="L59" s="37" t="s">
        <v>121</v>
      </c>
      <c r="M59" s="37"/>
      <c r="N59" s="36">
        <v>50</v>
      </c>
      <c r="O59" s="4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51"/>
      <c r="Q59" s="451"/>
      <c r="R59" s="451"/>
      <c r="S59" s="452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IFERROR(IF(X59=0,"",ROUNDUP(X59/H59,0)*0.02175),"")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customHeight="1" x14ac:dyDescent="0.25">
      <c r="A60" s="61" t="s">
        <v>127</v>
      </c>
      <c r="B60" s="61" t="s">
        <v>129</v>
      </c>
      <c r="C60" s="35">
        <v>4301011481</v>
      </c>
      <c r="D60" s="449">
        <v>4680115881426</v>
      </c>
      <c r="E60" s="449"/>
      <c r="F60" s="60">
        <v>1.35</v>
      </c>
      <c r="G60" s="36">
        <v>8</v>
      </c>
      <c r="H60" s="60">
        <v>10.8</v>
      </c>
      <c r="I60" s="60">
        <v>11.28</v>
      </c>
      <c r="J60" s="36">
        <v>48</v>
      </c>
      <c r="K60" s="36" t="s">
        <v>122</v>
      </c>
      <c r="L60" s="37" t="s">
        <v>130</v>
      </c>
      <c r="M60" s="37"/>
      <c r="N60" s="36">
        <v>55</v>
      </c>
      <c r="O60" s="47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51"/>
      <c r="Q60" s="451"/>
      <c r="R60" s="451"/>
      <c r="S60" s="452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IFERROR(IF(X60=0,"",ROUNDUP(X60/H60,0)*0.02039),"")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customHeight="1" x14ac:dyDescent="0.25">
      <c r="A61" s="61" t="s">
        <v>131</v>
      </c>
      <c r="B61" s="61" t="s">
        <v>132</v>
      </c>
      <c r="C61" s="35">
        <v>4301011437</v>
      </c>
      <c r="D61" s="449">
        <v>4680115881419</v>
      </c>
      <c r="E61" s="449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47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51"/>
      <c r="Q61" s="451"/>
      <c r="R61" s="451"/>
      <c r="S61" s="452"/>
      <c r="T61" s="38" t="s">
        <v>48</v>
      </c>
      <c r="U61" s="38" t="s">
        <v>48</v>
      </c>
      <c r="V61" s="39" t="s">
        <v>0</v>
      </c>
      <c r="W61" s="57">
        <v>0</v>
      </c>
      <c r="X61" s="54">
        <f>IFERROR(IF(W61="",0,CEILING((W61/$H61),1)*$H61),"")</f>
        <v>0</v>
      </c>
      <c r="Y61" s="40" t="str">
        <f>IFERROR(IF(X61=0,"",ROUNDUP(X61/H61,0)*0.00937),"")</f>
        <v/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0</v>
      </c>
      <c r="BM61" s="77">
        <f>IFERROR(X61*I61/H61,"0")</f>
        <v>0</v>
      </c>
      <c r="BN61" s="77">
        <f>IFERROR(1/J61*(W61/H61),"0")</f>
        <v>0</v>
      </c>
      <c r="BO61" s="77">
        <f>IFERROR(1/J61*(X61/H61),"0")</f>
        <v>0</v>
      </c>
    </row>
    <row r="62" spans="1:67" ht="27" customHeight="1" x14ac:dyDescent="0.25">
      <c r="A62" s="61" t="s">
        <v>133</v>
      </c>
      <c r="B62" s="61" t="s">
        <v>134</v>
      </c>
      <c r="C62" s="35">
        <v>4301011458</v>
      </c>
      <c r="D62" s="449">
        <v>4680115881525</v>
      </c>
      <c r="E62" s="449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476" t="s">
        <v>135</v>
      </c>
      <c r="P62" s="451"/>
      <c r="Q62" s="451"/>
      <c r="R62" s="451"/>
      <c r="S62" s="452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x14ac:dyDescent="0.2">
      <c r="A63" s="457"/>
      <c r="B63" s="457"/>
      <c r="C63" s="457"/>
      <c r="D63" s="457"/>
      <c r="E63" s="457"/>
      <c r="F63" s="457"/>
      <c r="G63" s="457"/>
      <c r="H63" s="457"/>
      <c r="I63" s="457"/>
      <c r="J63" s="457"/>
      <c r="K63" s="457"/>
      <c r="L63" s="457"/>
      <c r="M63" s="457"/>
      <c r="N63" s="458"/>
      <c r="O63" s="454" t="s">
        <v>43</v>
      </c>
      <c r="P63" s="455"/>
      <c r="Q63" s="455"/>
      <c r="R63" s="455"/>
      <c r="S63" s="455"/>
      <c r="T63" s="455"/>
      <c r="U63" s="456"/>
      <c r="V63" s="41" t="s">
        <v>42</v>
      </c>
      <c r="W63" s="42">
        <f>IFERROR(W59/H59,"0")+IFERROR(W60/H60,"0")+IFERROR(W61/H61,"0")+IFERROR(W62/H62,"0")</f>
        <v>0</v>
      </c>
      <c r="X63" s="42">
        <f>IFERROR(X59/H59,"0")+IFERROR(X60/H60,"0")+IFERROR(X61/H61,"0")+IFERROR(X62/H62,"0")</f>
        <v>0</v>
      </c>
      <c r="Y63" s="42">
        <f>IFERROR(IF(Y59="",0,Y59),"0")+IFERROR(IF(Y60="",0,Y60),"0")+IFERROR(IF(Y61="",0,Y61),"0")+IFERROR(IF(Y62="",0,Y62),"0")</f>
        <v>0</v>
      </c>
      <c r="Z63" s="65"/>
      <c r="AA63" s="65"/>
    </row>
    <row r="64" spans="1:67" x14ac:dyDescent="0.2">
      <c r="A64" s="457"/>
      <c r="B64" s="457"/>
      <c r="C64" s="457"/>
      <c r="D64" s="457"/>
      <c r="E64" s="457"/>
      <c r="F64" s="457"/>
      <c r="G64" s="457"/>
      <c r="H64" s="457"/>
      <c r="I64" s="457"/>
      <c r="J64" s="457"/>
      <c r="K64" s="457"/>
      <c r="L64" s="457"/>
      <c r="M64" s="457"/>
      <c r="N64" s="458"/>
      <c r="O64" s="454" t="s">
        <v>43</v>
      </c>
      <c r="P64" s="455"/>
      <c r="Q64" s="455"/>
      <c r="R64" s="455"/>
      <c r="S64" s="455"/>
      <c r="T64" s="455"/>
      <c r="U64" s="456"/>
      <c r="V64" s="41" t="s">
        <v>0</v>
      </c>
      <c r="W64" s="42">
        <f>IFERROR(SUM(W59:W62),"0")</f>
        <v>0</v>
      </c>
      <c r="X64" s="42">
        <f>IFERROR(SUM(X59:X62),"0")</f>
        <v>0</v>
      </c>
      <c r="Y64" s="41"/>
      <c r="Z64" s="65"/>
      <c r="AA64" s="65"/>
    </row>
    <row r="65" spans="1:67" ht="16.5" customHeight="1" x14ac:dyDescent="0.25">
      <c r="A65" s="447" t="s">
        <v>116</v>
      </c>
      <c r="B65" s="447"/>
      <c r="C65" s="447"/>
      <c r="D65" s="447"/>
      <c r="E65" s="447"/>
      <c r="F65" s="447"/>
      <c r="G65" s="447"/>
      <c r="H65" s="447"/>
      <c r="I65" s="447"/>
      <c r="J65" s="447"/>
      <c r="K65" s="447"/>
      <c r="L65" s="447"/>
      <c r="M65" s="447"/>
      <c r="N65" s="447"/>
      <c r="O65" s="447"/>
      <c r="P65" s="447"/>
      <c r="Q65" s="447"/>
      <c r="R65" s="447"/>
      <c r="S65" s="447"/>
      <c r="T65" s="447"/>
      <c r="U65" s="447"/>
      <c r="V65" s="447"/>
      <c r="W65" s="447"/>
      <c r="X65" s="447"/>
      <c r="Y65" s="447"/>
      <c r="Z65" s="63"/>
      <c r="AA65" s="63"/>
    </row>
    <row r="66" spans="1:67" ht="14.25" customHeight="1" x14ac:dyDescent="0.25">
      <c r="A66" s="448" t="s">
        <v>126</v>
      </c>
      <c r="B66" s="448"/>
      <c r="C66" s="448"/>
      <c r="D66" s="448"/>
      <c r="E66" s="448"/>
      <c r="F66" s="448"/>
      <c r="G66" s="448"/>
      <c r="H66" s="448"/>
      <c r="I66" s="448"/>
      <c r="J66" s="448"/>
      <c r="K66" s="448"/>
      <c r="L66" s="448"/>
      <c r="M66" s="448"/>
      <c r="N66" s="448"/>
      <c r="O66" s="448"/>
      <c r="P66" s="448"/>
      <c r="Q66" s="448"/>
      <c r="R66" s="448"/>
      <c r="S66" s="448"/>
      <c r="T66" s="448"/>
      <c r="U66" s="448"/>
      <c r="V66" s="448"/>
      <c r="W66" s="448"/>
      <c r="X66" s="448"/>
      <c r="Y66" s="448"/>
      <c r="Z66" s="64"/>
      <c r="AA66" s="64"/>
    </row>
    <row r="67" spans="1:67" ht="27" customHeight="1" x14ac:dyDescent="0.25">
      <c r="A67" s="61" t="s">
        <v>136</v>
      </c>
      <c r="B67" s="61" t="s">
        <v>137</v>
      </c>
      <c r="C67" s="35">
        <v>4301011623</v>
      </c>
      <c r="D67" s="449">
        <v>4607091382945</v>
      </c>
      <c r="E67" s="449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4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51"/>
      <c r="Q67" s="451"/>
      <c r="R67" s="451"/>
      <c r="S67" s="452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ref="X67:X87" si="6">IFERROR(IF(W67="",0,CEILING((W67/$H67),1)*$H67),"")</f>
        <v>0</v>
      </c>
      <c r="Y67" s="40" t="str">
        <f t="shared" ref="Y67:Y73" si="7">IFERROR(IF(X67=0,"",ROUNDUP(X67/H67,0)*0.02175),"")</f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0</v>
      </c>
      <c r="BM67" s="77">
        <f t="shared" ref="BM67:BM87" si="9">IFERROR(X67*I67/H67,"0")</f>
        <v>0</v>
      </c>
      <c r="BN67" s="77">
        <f t="shared" ref="BN67:BN87" si="10">IFERROR(1/J67*(W67/H67),"0")</f>
        <v>0</v>
      </c>
      <c r="BO67" s="77">
        <f t="shared" ref="BO67:BO87" si="11">IFERROR(1/J67*(X67/H67),"0")</f>
        <v>0</v>
      </c>
    </row>
    <row r="68" spans="1:67" ht="27" customHeight="1" x14ac:dyDescent="0.25">
      <c r="A68" s="61" t="s">
        <v>138</v>
      </c>
      <c r="B68" s="61" t="s">
        <v>139</v>
      </c>
      <c r="C68" s="35">
        <v>4301011380</v>
      </c>
      <c r="D68" s="449">
        <v>4607091385670</v>
      </c>
      <c r="E68" s="449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122</v>
      </c>
      <c r="L68" s="37" t="s">
        <v>121</v>
      </c>
      <c r="M68" s="37"/>
      <c r="N68" s="36">
        <v>50</v>
      </c>
      <c r="O68" s="4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51"/>
      <c r="Q68" s="451"/>
      <c r="R68" s="451"/>
      <c r="S68" s="452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138</v>
      </c>
      <c r="B69" s="61" t="s">
        <v>140</v>
      </c>
      <c r="C69" s="35">
        <v>4301011540</v>
      </c>
      <c r="D69" s="449">
        <v>4607091385670</v>
      </c>
      <c r="E69" s="449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122</v>
      </c>
      <c r="L69" s="37" t="s">
        <v>141</v>
      </c>
      <c r="M69" s="37"/>
      <c r="N69" s="36">
        <v>50</v>
      </c>
      <c r="O69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51"/>
      <c r="Q69" s="451"/>
      <c r="R69" s="451"/>
      <c r="S69" s="452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142</v>
      </c>
      <c r="B70" s="61" t="s">
        <v>143</v>
      </c>
      <c r="C70" s="35">
        <v>4301011625</v>
      </c>
      <c r="D70" s="449">
        <v>4680115883956</v>
      </c>
      <c r="E70" s="449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4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51"/>
      <c r="Q70" s="451"/>
      <c r="R70" s="451"/>
      <c r="S70" s="452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144</v>
      </c>
      <c r="B71" s="61" t="s">
        <v>145</v>
      </c>
      <c r="C71" s="35">
        <v>4301011468</v>
      </c>
      <c r="D71" s="449">
        <v>4680115881327</v>
      </c>
      <c r="E71" s="449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4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51"/>
      <c r="Q71" s="451"/>
      <c r="R71" s="451"/>
      <c r="S71" s="452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16.5" customHeight="1" x14ac:dyDescent="0.25">
      <c r="A72" s="61" t="s">
        <v>147</v>
      </c>
      <c r="B72" s="61" t="s">
        <v>148</v>
      </c>
      <c r="C72" s="35">
        <v>4301011514</v>
      </c>
      <c r="D72" s="449">
        <v>4680115882133</v>
      </c>
      <c r="E72" s="449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4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51"/>
      <c r="Q72" s="451"/>
      <c r="R72" s="451"/>
      <c r="S72" s="452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customHeight="1" x14ac:dyDescent="0.25">
      <c r="A73" s="61" t="s">
        <v>147</v>
      </c>
      <c r="B73" s="61" t="s">
        <v>149</v>
      </c>
      <c r="C73" s="35">
        <v>4301011703</v>
      </c>
      <c r="D73" s="449">
        <v>4680115882133</v>
      </c>
      <c r="E73" s="449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4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51"/>
      <c r="Q73" s="451"/>
      <c r="R73" s="451"/>
      <c r="S73" s="452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150</v>
      </c>
      <c r="B74" s="61" t="s">
        <v>151</v>
      </c>
      <c r="C74" s="35">
        <v>4301011192</v>
      </c>
      <c r="D74" s="449">
        <v>4607091382952</v>
      </c>
      <c r="E74" s="449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4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51"/>
      <c r="Q74" s="451"/>
      <c r="R74" s="451"/>
      <c r="S74" s="452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>IFERROR(IF(X74=0,"",ROUNDUP(X74/H74,0)*0.00753),"")</f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152</v>
      </c>
      <c r="B75" s="61" t="s">
        <v>153</v>
      </c>
      <c r="C75" s="35">
        <v>4301011382</v>
      </c>
      <c r="D75" s="449">
        <v>4607091385687</v>
      </c>
      <c r="E75" s="449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141</v>
      </c>
      <c r="M75" s="37"/>
      <c r="N75" s="36">
        <v>50</v>
      </c>
      <c r="O75" s="4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51"/>
      <c r="Q75" s="451"/>
      <c r="R75" s="451"/>
      <c r="S75" s="452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154</v>
      </c>
      <c r="B76" s="61" t="s">
        <v>155</v>
      </c>
      <c r="C76" s="35">
        <v>4301011565</v>
      </c>
      <c r="D76" s="449">
        <v>4680115882539</v>
      </c>
      <c r="E76" s="449"/>
      <c r="F76" s="60">
        <v>0.37</v>
      </c>
      <c r="G76" s="36">
        <v>10</v>
      </c>
      <c r="H76" s="60">
        <v>3.7</v>
      </c>
      <c r="I76" s="60">
        <v>3.91</v>
      </c>
      <c r="J76" s="36">
        <v>120</v>
      </c>
      <c r="K76" s="36" t="s">
        <v>81</v>
      </c>
      <c r="L76" s="37" t="s">
        <v>141</v>
      </c>
      <c r="M76" s="37"/>
      <c r="N76" s="36">
        <v>50</v>
      </c>
      <c r="O76" s="4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51"/>
      <c r="Q76" s="451"/>
      <c r="R76" s="451"/>
      <c r="S76" s="452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156</v>
      </c>
      <c r="B77" s="61" t="s">
        <v>157</v>
      </c>
      <c r="C77" s="35">
        <v>4301011705</v>
      </c>
      <c r="D77" s="449">
        <v>4607091384604</v>
      </c>
      <c r="E77" s="449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4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51"/>
      <c r="Q77" s="451"/>
      <c r="R77" s="451"/>
      <c r="S77" s="452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158</v>
      </c>
      <c r="B78" s="61" t="s">
        <v>159</v>
      </c>
      <c r="C78" s="35">
        <v>4301011386</v>
      </c>
      <c r="D78" s="449">
        <v>4680115880283</v>
      </c>
      <c r="E78" s="449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51"/>
      <c r="Q78" s="451"/>
      <c r="R78" s="451"/>
      <c r="S78" s="452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160</v>
      </c>
      <c r="B79" s="61" t="s">
        <v>161</v>
      </c>
      <c r="C79" s="35">
        <v>4301011624</v>
      </c>
      <c r="D79" s="449">
        <v>4680115883949</v>
      </c>
      <c r="E79" s="449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48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51"/>
      <c r="Q79" s="451"/>
      <c r="R79" s="451"/>
      <c r="S79" s="452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162</v>
      </c>
      <c r="B80" s="61" t="s">
        <v>163</v>
      </c>
      <c r="C80" s="35">
        <v>4301011476</v>
      </c>
      <c r="D80" s="449">
        <v>4680115881518</v>
      </c>
      <c r="E80" s="449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141</v>
      </c>
      <c r="M80" s="37"/>
      <c r="N80" s="36">
        <v>50</v>
      </c>
      <c r="O80" s="49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51"/>
      <c r="Q80" s="451"/>
      <c r="R80" s="451"/>
      <c r="S80" s="452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164</v>
      </c>
      <c r="B81" s="61" t="s">
        <v>165</v>
      </c>
      <c r="C81" s="35">
        <v>4301011443</v>
      </c>
      <c r="D81" s="449">
        <v>4680115881303</v>
      </c>
      <c r="E81" s="449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49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51"/>
      <c r="Q81" s="451"/>
      <c r="R81" s="451"/>
      <c r="S81" s="452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 t="shared" si="12"/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customHeight="1" x14ac:dyDescent="0.25">
      <c r="A82" s="61" t="s">
        <v>166</v>
      </c>
      <c r="B82" s="61" t="s">
        <v>167</v>
      </c>
      <c r="C82" s="35">
        <v>4301011562</v>
      </c>
      <c r="D82" s="449">
        <v>4680115882577</v>
      </c>
      <c r="E82" s="449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49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51"/>
      <c r="Q82" s="451"/>
      <c r="R82" s="451"/>
      <c r="S82" s="452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166</v>
      </c>
      <c r="B83" s="61" t="s">
        <v>168</v>
      </c>
      <c r="C83" s="35">
        <v>4301011564</v>
      </c>
      <c r="D83" s="449">
        <v>4680115882577</v>
      </c>
      <c r="E83" s="449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49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51"/>
      <c r="Q83" s="451"/>
      <c r="R83" s="451"/>
      <c r="S83" s="452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customHeight="1" x14ac:dyDescent="0.25">
      <c r="A84" s="61" t="s">
        <v>169</v>
      </c>
      <c r="B84" s="61" t="s">
        <v>170</v>
      </c>
      <c r="C84" s="35">
        <v>4301011432</v>
      </c>
      <c r="D84" s="449">
        <v>4680115882720</v>
      </c>
      <c r="E84" s="449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51"/>
      <c r="Q84" s="451"/>
      <c r="R84" s="451"/>
      <c r="S84" s="452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customHeight="1" x14ac:dyDescent="0.25">
      <c r="A85" s="61" t="s">
        <v>171</v>
      </c>
      <c r="B85" s="61" t="s">
        <v>172</v>
      </c>
      <c r="C85" s="35">
        <v>4301011417</v>
      </c>
      <c r="D85" s="449">
        <v>4680115880269</v>
      </c>
      <c r="E85" s="449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141</v>
      </c>
      <c r="M85" s="37"/>
      <c r="N85" s="36">
        <v>50</v>
      </c>
      <c r="O85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51"/>
      <c r="Q85" s="451"/>
      <c r="R85" s="451"/>
      <c r="S85" s="452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customHeight="1" x14ac:dyDescent="0.25">
      <c r="A86" s="61" t="s">
        <v>173</v>
      </c>
      <c r="B86" s="61" t="s">
        <v>174</v>
      </c>
      <c r="C86" s="35">
        <v>4301011415</v>
      </c>
      <c r="D86" s="449">
        <v>4680115880429</v>
      </c>
      <c r="E86" s="449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141</v>
      </c>
      <c r="M86" s="37"/>
      <c r="N86" s="36">
        <v>50</v>
      </c>
      <c r="O86" s="49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51"/>
      <c r="Q86" s="451"/>
      <c r="R86" s="451"/>
      <c r="S86" s="452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customHeight="1" x14ac:dyDescent="0.25">
      <c r="A87" s="61" t="s">
        <v>175</v>
      </c>
      <c r="B87" s="61" t="s">
        <v>176</v>
      </c>
      <c r="C87" s="35">
        <v>4301011462</v>
      </c>
      <c r="D87" s="449">
        <v>4680115881457</v>
      </c>
      <c r="E87" s="449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141</v>
      </c>
      <c r="M87" s="37"/>
      <c r="N87" s="36">
        <v>50</v>
      </c>
      <c r="O87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51"/>
      <c r="Q87" s="451"/>
      <c r="R87" s="451"/>
      <c r="S87" s="452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x14ac:dyDescent="0.2">
      <c r="A88" s="457"/>
      <c r="B88" s="457"/>
      <c r="C88" s="457"/>
      <c r="D88" s="457"/>
      <c r="E88" s="457"/>
      <c r="F88" s="457"/>
      <c r="G88" s="457"/>
      <c r="H88" s="457"/>
      <c r="I88" s="457"/>
      <c r="J88" s="457"/>
      <c r="K88" s="457"/>
      <c r="L88" s="457"/>
      <c r="M88" s="457"/>
      <c r="N88" s="458"/>
      <c r="O88" s="454" t="s">
        <v>43</v>
      </c>
      <c r="P88" s="455"/>
      <c r="Q88" s="455"/>
      <c r="R88" s="455"/>
      <c r="S88" s="455"/>
      <c r="T88" s="455"/>
      <c r="U88" s="456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5"/>
      <c r="AA88" s="65"/>
    </row>
    <row r="89" spans="1:67" x14ac:dyDescent="0.2">
      <c r="A89" s="457"/>
      <c r="B89" s="457"/>
      <c r="C89" s="457"/>
      <c r="D89" s="457"/>
      <c r="E89" s="457"/>
      <c r="F89" s="457"/>
      <c r="G89" s="457"/>
      <c r="H89" s="457"/>
      <c r="I89" s="457"/>
      <c r="J89" s="457"/>
      <c r="K89" s="457"/>
      <c r="L89" s="457"/>
      <c r="M89" s="457"/>
      <c r="N89" s="458"/>
      <c r="O89" s="454" t="s">
        <v>43</v>
      </c>
      <c r="P89" s="455"/>
      <c r="Q89" s="455"/>
      <c r="R89" s="455"/>
      <c r="S89" s="455"/>
      <c r="T89" s="455"/>
      <c r="U89" s="456"/>
      <c r="V89" s="41" t="s">
        <v>0</v>
      </c>
      <c r="W89" s="42">
        <f>IFERROR(SUM(W67:W87),"0")</f>
        <v>0</v>
      </c>
      <c r="X89" s="42">
        <f>IFERROR(SUM(X67:X87),"0")</f>
        <v>0</v>
      </c>
      <c r="Y89" s="41"/>
      <c r="Z89" s="65"/>
      <c r="AA89" s="65"/>
    </row>
    <row r="90" spans="1:67" ht="14.25" customHeight="1" x14ac:dyDescent="0.25">
      <c r="A90" s="448" t="s">
        <v>118</v>
      </c>
      <c r="B90" s="448"/>
      <c r="C90" s="448"/>
      <c r="D90" s="448"/>
      <c r="E90" s="448"/>
      <c r="F90" s="448"/>
      <c r="G90" s="448"/>
      <c r="H90" s="448"/>
      <c r="I90" s="448"/>
      <c r="J90" s="448"/>
      <c r="K90" s="448"/>
      <c r="L90" s="448"/>
      <c r="M90" s="448"/>
      <c r="N90" s="448"/>
      <c r="O90" s="448"/>
      <c r="P90" s="448"/>
      <c r="Q90" s="448"/>
      <c r="R90" s="448"/>
      <c r="S90" s="448"/>
      <c r="T90" s="448"/>
      <c r="U90" s="448"/>
      <c r="V90" s="448"/>
      <c r="W90" s="448"/>
      <c r="X90" s="448"/>
      <c r="Y90" s="448"/>
      <c r="Z90" s="64"/>
      <c r="AA90" s="64"/>
    </row>
    <row r="91" spans="1:67" ht="16.5" customHeight="1" x14ac:dyDescent="0.25">
      <c r="A91" s="61" t="s">
        <v>177</v>
      </c>
      <c r="B91" s="61" t="s">
        <v>178</v>
      </c>
      <c r="C91" s="35">
        <v>4301020235</v>
      </c>
      <c r="D91" s="449">
        <v>4680115881488</v>
      </c>
      <c r="E91" s="449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4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51"/>
      <c r="Q91" s="451"/>
      <c r="R91" s="451"/>
      <c r="S91" s="452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179</v>
      </c>
      <c r="B92" s="61" t="s">
        <v>180</v>
      </c>
      <c r="C92" s="35">
        <v>4301020258</v>
      </c>
      <c r="D92" s="449">
        <v>4680115882775</v>
      </c>
      <c r="E92" s="449"/>
      <c r="F92" s="60">
        <v>0.3</v>
      </c>
      <c r="G92" s="36">
        <v>8</v>
      </c>
      <c r="H92" s="60">
        <v>2.4</v>
      </c>
      <c r="I92" s="60">
        <v>2.5</v>
      </c>
      <c r="J92" s="36">
        <v>234</v>
      </c>
      <c r="K92" s="36" t="s">
        <v>84</v>
      </c>
      <c r="L92" s="37" t="s">
        <v>141</v>
      </c>
      <c r="M92" s="37"/>
      <c r="N92" s="36">
        <v>50</v>
      </c>
      <c r="O92" s="4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51"/>
      <c r="Q92" s="451"/>
      <c r="R92" s="451"/>
      <c r="S92" s="452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IFERROR(IF(X92=0,"",ROUNDUP(X92/H92,0)*0.00502),"")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customHeight="1" x14ac:dyDescent="0.25">
      <c r="A93" s="61" t="s">
        <v>181</v>
      </c>
      <c r="B93" s="61" t="s">
        <v>182</v>
      </c>
      <c r="C93" s="35">
        <v>4301020217</v>
      </c>
      <c r="D93" s="449">
        <v>4680115880658</v>
      </c>
      <c r="E93" s="449"/>
      <c r="F93" s="60">
        <v>0.4</v>
      </c>
      <c r="G93" s="36">
        <v>6</v>
      </c>
      <c r="H93" s="60">
        <v>2.4</v>
      </c>
      <c r="I93" s="60">
        <v>2.6</v>
      </c>
      <c r="J93" s="36">
        <v>156</v>
      </c>
      <c r="K93" s="36" t="s">
        <v>81</v>
      </c>
      <c r="L93" s="37" t="s">
        <v>121</v>
      </c>
      <c r="M93" s="37"/>
      <c r="N93" s="36">
        <v>50</v>
      </c>
      <c r="O93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51"/>
      <c r="Q93" s="451"/>
      <c r="R93" s="451"/>
      <c r="S93" s="452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IFERROR(IF(X93=0,"",ROUNDUP(X93/H93,0)*0.00753),"")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x14ac:dyDescent="0.2">
      <c r="A94" s="457"/>
      <c r="B94" s="457"/>
      <c r="C94" s="457"/>
      <c r="D94" s="457"/>
      <c r="E94" s="457"/>
      <c r="F94" s="457"/>
      <c r="G94" s="457"/>
      <c r="H94" s="457"/>
      <c r="I94" s="457"/>
      <c r="J94" s="457"/>
      <c r="K94" s="457"/>
      <c r="L94" s="457"/>
      <c r="M94" s="457"/>
      <c r="N94" s="458"/>
      <c r="O94" s="454" t="s">
        <v>43</v>
      </c>
      <c r="P94" s="455"/>
      <c r="Q94" s="455"/>
      <c r="R94" s="455"/>
      <c r="S94" s="455"/>
      <c r="T94" s="455"/>
      <c r="U94" s="456"/>
      <c r="V94" s="41" t="s">
        <v>42</v>
      </c>
      <c r="W94" s="42">
        <f>IFERROR(W91/H91,"0")+IFERROR(W92/H92,"0")+IFERROR(W93/H93,"0")</f>
        <v>0</v>
      </c>
      <c r="X94" s="42">
        <f>IFERROR(X91/H91,"0")+IFERROR(X92/H92,"0")+IFERROR(X93/H93,"0")</f>
        <v>0</v>
      </c>
      <c r="Y94" s="42">
        <f>IFERROR(IF(Y91="",0,Y91),"0")+IFERROR(IF(Y92="",0,Y92),"0")+IFERROR(IF(Y93="",0,Y93),"0")</f>
        <v>0</v>
      </c>
      <c r="Z94" s="65"/>
      <c r="AA94" s="65"/>
    </row>
    <row r="95" spans="1:67" x14ac:dyDescent="0.2">
      <c r="A95" s="457"/>
      <c r="B95" s="457"/>
      <c r="C95" s="457"/>
      <c r="D95" s="457"/>
      <c r="E95" s="457"/>
      <c r="F95" s="457"/>
      <c r="G95" s="457"/>
      <c r="H95" s="457"/>
      <c r="I95" s="457"/>
      <c r="J95" s="457"/>
      <c r="K95" s="457"/>
      <c r="L95" s="457"/>
      <c r="M95" s="457"/>
      <c r="N95" s="458"/>
      <c r="O95" s="454" t="s">
        <v>43</v>
      </c>
      <c r="P95" s="455"/>
      <c r="Q95" s="455"/>
      <c r="R95" s="455"/>
      <c r="S95" s="455"/>
      <c r="T95" s="455"/>
      <c r="U95" s="456"/>
      <c r="V95" s="41" t="s">
        <v>0</v>
      </c>
      <c r="W95" s="42">
        <f>IFERROR(SUM(W91:W93),"0")</f>
        <v>0</v>
      </c>
      <c r="X95" s="42">
        <f>IFERROR(SUM(X91:X93),"0")</f>
        <v>0</v>
      </c>
      <c r="Y95" s="41"/>
      <c r="Z95" s="65"/>
      <c r="AA95" s="65"/>
    </row>
    <row r="96" spans="1:67" ht="14.25" customHeight="1" x14ac:dyDescent="0.25">
      <c r="A96" s="448" t="s">
        <v>77</v>
      </c>
      <c r="B96" s="448"/>
      <c r="C96" s="448"/>
      <c r="D96" s="448"/>
      <c r="E96" s="448"/>
      <c r="F96" s="448"/>
      <c r="G96" s="448"/>
      <c r="H96" s="448"/>
      <c r="I96" s="448"/>
      <c r="J96" s="448"/>
      <c r="K96" s="448"/>
      <c r="L96" s="448"/>
      <c r="M96" s="448"/>
      <c r="N96" s="448"/>
      <c r="O96" s="448"/>
      <c r="P96" s="448"/>
      <c r="Q96" s="448"/>
      <c r="R96" s="448"/>
      <c r="S96" s="448"/>
      <c r="T96" s="448"/>
      <c r="U96" s="448"/>
      <c r="V96" s="448"/>
      <c r="W96" s="448"/>
      <c r="X96" s="448"/>
      <c r="Y96" s="448"/>
      <c r="Z96" s="64"/>
      <c r="AA96" s="64"/>
    </row>
    <row r="97" spans="1:67" ht="16.5" customHeight="1" x14ac:dyDescent="0.25">
      <c r="A97" s="61" t="s">
        <v>183</v>
      </c>
      <c r="B97" s="61" t="s">
        <v>184</v>
      </c>
      <c r="C97" s="35">
        <v>4301030895</v>
      </c>
      <c r="D97" s="449">
        <v>4607091387667</v>
      </c>
      <c r="E97" s="449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122</v>
      </c>
      <c r="L97" s="37" t="s">
        <v>121</v>
      </c>
      <c r="M97" s="37"/>
      <c r="N97" s="36">
        <v>40</v>
      </c>
      <c r="O97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51"/>
      <c r="Q97" s="451"/>
      <c r="R97" s="451"/>
      <c r="S97" s="452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ref="X97:X103" si="13">IFERROR(IF(W97="",0,CEILING((W97/$H97),1)*$H97),"")</f>
        <v>0</v>
      </c>
      <c r="Y97" s="40" t="str">
        <f>IFERROR(IF(X97=0,"",ROUNDUP(X97/H97,0)*0.02175),"")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ref="BL97:BL103" si="14">IFERROR(W97*I97/H97,"0")</f>
        <v>0</v>
      </c>
      <c r="BM97" s="77">
        <f t="shared" ref="BM97:BM103" si="15">IFERROR(X97*I97/H97,"0")</f>
        <v>0</v>
      </c>
      <c r="BN97" s="77">
        <f t="shared" ref="BN97:BN103" si="16">IFERROR(1/J97*(W97/H97),"0")</f>
        <v>0</v>
      </c>
      <c r="BO97" s="77">
        <f t="shared" ref="BO97:BO103" si="17">IFERROR(1/J97*(X97/H97),"0")</f>
        <v>0</v>
      </c>
    </row>
    <row r="98" spans="1:67" ht="27" customHeight="1" x14ac:dyDescent="0.25">
      <c r="A98" s="61" t="s">
        <v>185</v>
      </c>
      <c r="B98" s="61" t="s">
        <v>186</v>
      </c>
      <c r="C98" s="35">
        <v>4301030961</v>
      </c>
      <c r="D98" s="449">
        <v>4607091387636</v>
      </c>
      <c r="E98" s="449"/>
      <c r="F98" s="60">
        <v>0.7</v>
      </c>
      <c r="G98" s="36">
        <v>6</v>
      </c>
      <c r="H98" s="60">
        <v>4.2</v>
      </c>
      <c r="I98" s="60">
        <v>4.5</v>
      </c>
      <c r="J98" s="36">
        <v>120</v>
      </c>
      <c r="K98" s="36" t="s">
        <v>81</v>
      </c>
      <c r="L98" s="37" t="s">
        <v>80</v>
      </c>
      <c r="M98" s="37"/>
      <c r="N98" s="36">
        <v>40</v>
      </c>
      <c r="O98" s="5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51"/>
      <c r="Q98" s="451"/>
      <c r="R98" s="451"/>
      <c r="S98" s="452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IFERROR(IF(X98=0,"",ROUNDUP(X98/H98,0)*0.00937),"")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16.5" customHeight="1" x14ac:dyDescent="0.25">
      <c r="A99" s="61" t="s">
        <v>187</v>
      </c>
      <c r="B99" s="61" t="s">
        <v>188</v>
      </c>
      <c r="C99" s="35">
        <v>4301030963</v>
      </c>
      <c r="D99" s="449">
        <v>4607091382426</v>
      </c>
      <c r="E99" s="449"/>
      <c r="F99" s="60">
        <v>0.9</v>
      </c>
      <c r="G99" s="36">
        <v>10</v>
      </c>
      <c r="H99" s="60">
        <v>9</v>
      </c>
      <c r="I99" s="60">
        <v>9.6300000000000008</v>
      </c>
      <c r="J99" s="36">
        <v>56</v>
      </c>
      <c r="K99" s="36" t="s">
        <v>122</v>
      </c>
      <c r="L99" s="37" t="s">
        <v>80</v>
      </c>
      <c r="M99" s="37"/>
      <c r="N99" s="36">
        <v>40</v>
      </c>
      <c r="O99" s="5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51"/>
      <c r="Q99" s="451"/>
      <c r="R99" s="451"/>
      <c r="S99" s="452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IFERROR(IF(X99=0,"",ROUNDUP(X99/H99,0)*0.02175),"")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customHeight="1" x14ac:dyDescent="0.25">
      <c r="A100" s="61" t="s">
        <v>189</v>
      </c>
      <c r="B100" s="61" t="s">
        <v>190</v>
      </c>
      <c r="C100" s="35">
        <v>4301030962</v>
      </c>
      <c r="D100" s="449">
        <v>4607091386547</v>
      </c>
      <c r="E100" s="449"/>
      <c r="F100" s="60">
        <v>0.35</v>
      </c>
      <c r="G100" s="36">
        <v>8</v>
      </c>
      <c r="H100" s="60">
        <v>2.8</v>
      </c>
      <c r="I100" s="60">
        <v>2.94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5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51"/>
      <c r="Q100" s="451"/>
      <c r="R100" s="451"/>
      <c r="S100" s="452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191</v>
      </c>
      <c r="B101" s="61" t="s">
        <v>192</v>
      </c>
      <c r="C101" s="35">
        <v>4301030964</v>
      </c>
      <c r="D101" s="449">
        <v>4607091382464</v>
      </c>
      <c r="E101" s="449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51"/>
      <c r="Q101" s="451"/>
      <c r="R101" s="451"/>
      <c r="S101" s="452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193</v>
      </c>
      <c r="B102" s="61" t="s">
        <v>194</v>
      </c>
      <c r="C102" s="35">
        <v>4301031235</v>
      </c>
      <c r="D102" s="449">
        <v>4680115883444</v>
      </c>
      <c r="E102" s="449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108</v>
      </c>
      <c r="M102" s="37"/>
      <c r="N102" s="36">
        <v>90</v>
      </c>
      <c r="O102" s="5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51"/>
      <c r="Q102" s="451"/>
      <c r="R102" s="451"/>
      <c r="S102" s="452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customHeight="1" x14ac:dyDescent="0.25">
      <c r="A103" s="61" t="s">
        <v>193</v>
      </c>
      <c r="B103" s="61" t="s">
        <v>195</v>
      </c>
      <c r="C103" s="35">
        <v>4301031234</v>
      </c>
      <c r="D103" s="449">
        <v>4680115883444</v>
      </c>
      <c r="E103" s="449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5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51"/>
      <c r="Q103" s="451"/>
      <c r="R103" s="451"/>
      <c r="S103" s="452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x14ac:dyDescent="0.2">
      <c r="A104" s="457"/>
      <c r="B104" s="457"/>
      <c r="C104" s="457"/>
      <c r="D104" s="457"/>
      <c r="E104" s="457"/>
      <c r="F104" s="457"/>
      <c r="G104" s="457"/>
      <c r="H104" s="457"/>
      <c r="I104" s="457"/>
      <c r="J104" s="457"/>
      <c r="K104" s="457"/>
      <c r="L104" s="457"/>
      <c r="M104" s="457"/>
      <c r="N104" s="458"/>
      <c r="O104" s="454" t="s">
        <v>43</v>
      </c>
      <c r="P104" s="455"/>
      <c r="Q104" s="455"/>
      <c r="R104" s="455"/>
      <c r="S104" s="455"/>
      <c r="T104" s="455"/>
      <c r="U104" s="456"/>
      <c r="V104" s="41" t="s">
        <v>42</v>
      </c>
      <c r="W104" s="42">
        <f>IFERROR(W97/H97,"0")+IFERROR(W98/H98,"0")+IFERROR(W99/H99,"0")+IFERROR(W100/H100,"0")+IFERROR(W101/H101,"0")+IFERROR(W102/H102,"0")+IFERROR(W103/H103,"0")</f>
        <v>0</v>
      </c>
      <c r="X104" s="42">
        <f>IFERROR(X97/H97,"0")+IFERROR(X98/H98,"0")+IFERROR(X99/H99,"0")+IFERROR(X100/H100,"0")+IFERROR(X101/H101,"0")+IFERROR(X102/H102,"0")+IFERROR(X103/H103,"0")</f>
        <v>0</v>
      </c>
      <c r="Y104" s="42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65"/>
      <c r="AA104" s="65"/>
    </row>
    <row r="105" spans="1:67" x14ac:dyDescent="0.2">
      <c r="A105" s="457"/>
      <c r="B105" s="457"/>
      <c r="C105" s="457"/>
      <c r="D105" s="457"/>
      <c r="E105" s="457"/>
      <c r="F105" s="457"/>
      <c r="G105" s="457"/>
      <c r="H105" s="457"/>
      <c r="I105" s="457"/>
      <c r="J105" s="457"/>
      <c r="K105" s="457"/>
      <c r="L105" s="457"/>
      <c r="M105" s="457"/>
      <c r="N105" s="458"/>
      <c r="O105" s="454" t="s">
        <v>43</v>
      </c>
      <c r="P105" s="455"/>
      <c r="Q105" s="455"/>
      <c r="R105" s="455"/>
      <c r="S105" s="455"/>
      <c r="T105" s="455"/>
      <c r="U105" s="456"/>
      <c r="V105" s="41" t="s">
        <v>0</v>
      </c>
      <c r="W105" s="42">
        <f>IFERROR(SUM(W97:W103),"0")</f>
        <v>0</v>
      </c>
      <c r="X105" s="42">
        <f>IFERROR(SUM(X97:X103),"0")</f>
        <v>0</v>
      </c>
      <c r="Y105" s="41"/>
      <c r="Z105" s="65"/>
      <c r="AA105" s="65"/>
    </row>
    <row r="106" spans="1:67" ht="14.25" customHeight="1" x14ac:dyDescent="0.25">
      <c r="A106" s="448" t="s">
        <v>85</v>
      </c>
      <c r="B106" s="448"/>
      <c r="C106" s="448"/>
      <c r="D106" s="448"/>
      <c r="E106" s="448"/>
      <c r="F106" s="448"/>
      <c r="G106" s="448"/>
      <c r="H106" s="448"/>
      <c r="I106" s="448"/>
      <c r="J106" s="448"/>
      <c r="K106" s="448"/>
      <c r="L106" s="448"/>
      <c r="M106" s="448"/>
      <c r="N106" s="448"/>
      <c r="O106" s="448"/>
      <c r="P106" s="448"/>
      <c r="Q106" s="448"/>
      <c r="R106" s="448"/>
      <c r="S106" s="448"/>
      <c r="T106" s="448"/>
      <c r="U106" s="448"/>
      <c r="V106" s="448"/>
      <c r="W106" s="448"/>
      <c r="X106" s="448"/>
      <c r="Y106" s="448"/>
      <c r="Z106" s="64"/>
      <c r="AA106" s="64"/>
    </row>
    <row r="107" spans="1:67" ht="27" customHeight="1" x14ac:dyDescent="0.25">
      <c r="A107" s="61" t="s">
        <v>196</v>
      </c>
      <c r="B107" s="61" t="s">
        <v>197</v>
      </c>
      <c r="C107" s="35">
        <v>4301051437</v>
      </c>
      <c r="D107" s="449">
        <v>4607091386967</v>
      </c>
      <c r="E107" s="449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122</v>
      </c>
      <c r="L107" s="37" t="s">
        <v>141</v>
      </c>
      <c r="M107" s="37"/>
      <c r="N107" s="36">
        <v>45</v>
      </c>
      <c r="O107" s="5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51"/>
      <c r="Q107" s="451"/>
      <c r="R107" s="451"/>
      <c r="S107" s="452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ref="X107:X121" si="18">IFERROR(IF(W107="",0,CEILING((W107/$H107),1)*$H107),"")</f>
        <v>0</v>
      </c>
      <c r="Y107" s="40" t="str">
        <f>IFERROR(IF(X107=0,"",ROUNDUP(X107/H107,0)*0.02175),"")</f>
        <v/>
      </c>
      <c r="Z107" s="66" t="s">
        <v>48</v>
      </c>
      <c r="AA107" s="67" t="s">
        <v>48</v>
      </c>
      <c r="AE107" s="77"/>
      <c r="BB107" s="129" t="s">
        <v>67</v>
      </c>
      <c r="BL107" s="77">
        <f t="shared" ref="BL107:BL121" si="19">IFERROR(W107*I107/H107,"0")</f>
        <v>0</v>
      </c>
      <c r="BM107" s="77">
        <f t="shared" ref="BM107:BM121" si="20">IFERROR(X107*I107/H107,"0")</f>
        <v>0</v>
      </c>
      <c r="BN107" s="77">
        <f t="shared" ref="BN107:BN121" si="21">IFERROR(1/J107*(W107/H107),"0")</f>
        <v>0</v>
      </c>
      <c r="BO107" s="77">
        <f t="shared" ref="BO107:BO121" si="22">IFERROR(1/J107*(X107/H107),"0")</f>
        <v>0</v>
      </c>
    </row>
    <row r="108" spans="1:67" ht="27" customHeight="1" x14ac:dyDescent="0.25">
      <c r="A108" s="61" t="s">
        <v>196</v>
      </c>
      <c r="B108" s="61" t="s">
        <v>198</v>
      </c>
      <c r="C108" s="35">
        <v>4301051543</v>
      </c>
      <c r="D108" s="449">
        <v>4607091386967</v>
      </c>
      <c r="E108" s="449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122</v>
      </c>
      <c r="L108" s="37" t="s">
        <v>80</v>
      </c>
      <c r="M108" s="37"/>
      <c r="N108" s="36">
        <v>45</v>
      </c>
      <c r="O108" s="5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51"/>
      <c r="Q108" s="451"/>
      <c r="R108" s="451"/>
      <c r="S108" s="452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16.5" customHeight="1" x14ac:dyDescent="0.25">
      <c r="A109" s="61" t="s">
        <v>199</v>
      </c>
      <c r="B109" s="61" t="s">
        <v>200</v>
      </c>
      <c r="C109" s="35">
        <v>4301051611</v>
      </c>
      <c r="D109" s="449">
        <v>4607091385304</v>
      </c>
      <c r="E109" s="449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40</v>
      </c>
      <c r="O109" s="5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51"/>
      <c r="Q109" s="451"/>
      <c r="R109" s="451"/>
      <c r="S109" s="452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201</v>
      </c>
      <c r="B110" s="61" t="s">
        <v>202</v>
      </c>
      <c r="C110" s="35">
        <v>4301051648</v>
      </c>
      <c r="D110" s="449">
        <v>4607091386264</v>
      </c>
      <c r="E110" s="449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81</v>
      </c>
      <c r="L110" s="37" t="s">
        <v>80</v>
      </c>
      <c r="M110" s="37"/>
      <c r="N110" s="36">
        <v>31</v>
      </c>
      <c r="O110" s="5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51"/>
      <c r="Q110" s="451"/>
      <c r="R110" s="451"/>
      <c r="S110" s="452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203</v>
      </c>
      <c r="B111" s="61" t="s">
        <v>204</v>
      </c>
      <c r="C111" s="35">
        <v>4301051477</v>
      </c>
      <c r="D111" s="449">
        <v>4680115882584</v>
      </c>
      <c r="E111" s="449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108</v>
      </c>
      <c r="M111" s="37"/>
      <c r="N111" s="36">
        <v>60</v>
      </c>
      <c r="O111" s="51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51"/>
      <c r="Q111" s="451"/>
      <c r="R111" s="451"/>
      <c r="S111" s="452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203</v>
      </c>
      <c r="B112" s="61" t="s">
        <v>205</v>
      </c>
      <c r="C112" s="35">
        <v>4301051476</v>
      </c>
      <c r="D112" s="449">
        <v>4680115882584</v>
      </c>
      <c r="E112" s="449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51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51"/>
      <c r="Q112" s="451"/>
      <c r="R112" s="451"/>
      <c r="S112" s="452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customHeight="1" x14ac:dyDescent="0.25">
      <c r="A113" s="61" t="s">
        <v>206</v>
      </c>
      <c r="B113" s="61" t="s">
        <v>207</v>
      </c>
      <c r="C113" s="35">
        <v>4301051436</v>
      </c>
      <c r="D113" s="449">
        <v>4607091385731</v>
      </c>
      <c r="E113" s="449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81</v>
      </c>
      <c r="L113" s="37" t="s">
        <v>141</v>
      </c>
      <c r="M113" s="37"/>
      <c r="N113" s="36">
        <v>45</v>
      </c>
      <c r="O113" s="51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51"/>
      <c r="Q113" s="451"/>
      <c r="R113" s="451"/>
      <c r="S113" s="452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208</v>
      </c>
      <c r="B114" s="61" t="s">
        <v>209</v>
      </c>
      <c r="C114" s="35">
        <v>4301051438</v>
      </c>
      <c r="D114" s="449">
        <v>4680115880894</v>
      </c>
      <c r="E114" s="449"/>
      <c r="F114" s="60">
        <v>0.33</v>
      </c>
      <c r="G114" s="36">
        <v>6</v>
      </c>
      <c r="H114" s="60">
        <v>1.98</v>
      </c>
      <c r="I114" s="60">
        <v>2.258</v>
      </c>
      <c r="J114" s="36">
        <v>156</v>
      </c>
      <c r="K114" s="36" t="s">
        <v>81</v>
      </c>
      <c r="L114" s="37" t="s">
        <v>141</v>
      </c>
      <c r="M114" s="37"/>
      <c r="N114" s="36">
        <v>45</v>
      </c>
      <c r="O114" s="5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451"/>
      <c r="Q114" s="451"/>
      <c r="R114" s="451"/>
      <c r="S114" s="452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210</v>
      </c>
      <c r="B115" s="61" t="s">
        <v>211</v>
      </c>
      <c r="C115" s="35">
        <v>4301051439</v>
      </c>
      <c r="D115" s="449">
        <v>4680115880214</v>
      </c>
      <c r="E115" s="449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81</v>
      </c>
      <c r="L115" s="37" t="s">
        <v>141</v>
      </c>
      <c r="M115" s="37"/>
      <c r="N115" s="36">
        <v>45</v>
      </c>
      <c r="O115" s="51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51"/>
      <c r="Q115" s="451"/>
      <c r="R115" s="451"/>
      <c r="S115" s="452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212</v>
      </c>
      <c r="B116" s="61" t="s">
        <v>213</v>
      </c>
      <c r="C116" s="35">
        <v>4301051842</v>
      </c>
      <c r="D116" s="449">
        <v>4680115885233</v>
      </c>
      <c r="E116" s="449"/>
      <c r="F116" s="60">
        <v>0.2</v>
      </c>
      <c r="G116" s="36">
        <v>6</v>
      </c>
      <c r="H116" s="60">
        <v>1.2</v>
      </c>
      <c r="I116" s="60">
        <v>1.3</v>
      </c>
      <c r="J116" s="36">
        <v>234</v>
      </c>
      <c r="K116" s="36" t="s">
        <v>84</v>
      </c>
      <c r="L116" s="37" t="s">
        <v>141</v>
      </c>
      <c r="M116" s="37"/>
      <c r="N116" s="36">
        <v>40</v>
      </c>
      <c r="O116" s="517" t="s">
        <v>214</v>
      </c>
      <c r="P116" s="451"/>
      <c r="Q116" s="451"/>
      <c r="R116" s="451"/>
      <c r="S116" s="452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IFERROR(IF(X116=0,"",ROUNDUP(X116/H116,0)*0.00502),"")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215</v>
      </c>
      <c r="B117" s="61" t="s">
        <v>216</v>
      </c>
      <c r="C117" s="35">
        <v>4301051820</v>
      </c>
      <c r="D117" s="449">
        <v>4680115884915</v>
      </c>
      <c r="E117" s="449"/>
      <c r="F117" s="60">
        <v>0.3</v>
      </c>
      <c r="G117" s="36">
        <v>6</v>
      </c>
      <c r="H117" s="60">
        <v>1.8</v>
      </c>
      <c r="I117" s="60">
        <v>2</v>
      </c>
      <c r="J117" s="36">
        <v>156</v>
      </c>
      <c r="K117" s="36" t="s">
        <v>81</v>
      </c>
      <c r="L117" s="37" t="s">
        <v>141</v>
      </c>
      <c r="M117" s="37"/>
      <c r="N117" s="36">
        <v>40</v>
      </c>
      <c r="O117" s="518" t="s">
        <v>217</v>
      </c>
      <c r="P117" s="451"/>
      <c r="Q117" s="451"/>
      <c r="R117" s="451"/>
      <c r="S117" s="452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218</v>
      </c>
      <c r="B118" s="61" t="s">
        <v>219</v>
      </c>
      <c r="C118" s="35">
        <v>4301051313</v>
      </c>
      <c r="D118" s="449">
        <v>4607091385427</v>
      </c>
      <c r="E118" s="449"/>
      <c r="F118" s="60">
        <v>0.5</v>
      </c>
      <c r="G118" s="36">
        <v>6</v>
      </c>
      <c r="H118" s="60">
        <v>3</v>
      </c>
      <c r="I118" s="60">
        <v>3.2719999999999998</v>
      </c>
      <c r="J118" s="36">
        <v>156</v>
      </c>
      <c r="K118" s="36" t="s">
        <v>81</v>
      </c>
      <c r="L118" s="37" t="s">
        <v>80</v>
      </c>
      <c r="M118" s="37"/>
      <c r="N118" s="36">
        <v>40</v>
      </c>
      <c r="O118" s="5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51"/>
      <c r="Q118" s="451"/>
      <c r="R118" s="451"/>
      <c r="S118" s="452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220</v>
      </c>
      <c r="B119" s="61" t="s">
        <v>221</v>
      </c>
      <c r="C119" s="35">
        <v>4301051480</v>
      </c>
      <c r="D119" s="449">
        <v>4680115882645</v>
      </c>
      <c r="E119" s="449"/>
      <c r="F119" s="60">
        <v>0.3</v>
      </c>
      <c r="G119" s="36">
        <v>6</v>
      </c>
      <c r="H119" s="60">
        <v>1.8</v>
      </c>
      <c r="I119" s="60">
        <v>2.66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52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51"/>
      <c r="Q119" s="451"/>
      <c r="R119" s="451"/>
      <c r="S119" s="452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customHeight="1" x14ac:dyDescent="0.25">
      <c r="A120" s="61" t="s">
        <v>222</v>
      </c>
      <c r="B120" s="61" t="s">
        <v>223</v>
      </c>
      <c r="C120" s="35">
        <v>4301051837</v>
      </c>
      <c r="D120" s="449">
        <v>4680115884311</v>
      </c>
      <c r="E120" s="449"/>
      <c r="F120" s="60">
        <v>0.3</v>
      </c>
      <c r="G120" s="36">
        <v>6</v>
      </c>
      <c r="H120" s="60">
        <v>1.8</v>
      </c>
      <c r="I120" s="60">
        <v>2.0659999999999998</v>
      </c>
      <c r="J120" s="36">
        <v>156</v>
      </c>
      <c r="K120" s="36" t="s">
        <v>81</v>
      </c>
      <c r="L120" s="37" t="s">
        <v>141</v>
      </c>
      <c r="M120" s="37"/>
      <c r="N120" s="36">
        <v>40</v>
      </c>
      <c r="O120" s="521" t="s">
        <v>224</v>
      </c>
      <c r="P120" s="451"/>
      <c r="Q120" s="451"/>
      <c r="R120" s="451"/>
      <c r="S120" s="452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customHeight="1" x14ac:dyDescent="0.25">
      <c r="A121" s="61" t="s">
        <v>225</v>
      </c>
      <c r="B121" s="61" t="s">
        <v>226</v>
      </c>
      <c r="C121" s="35">
        <v>4301051827</v>
      </c>
      <c r="D121" s="449">
        <v>4680115884403</v>
      </c>
      <c r="E121" s="449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81</v>
      </c>
      <c r="L121" s="37" t="s">
        <v>80</v>
      </c>
      <c r="M121" s="37"/>
      <c r="N121" s="36">
        <v>40</v>
      </c>
      <c r="O121" s="522" t="s">
        <v>227</v>
      </c>
      <c r="P121" s="451"/>
      <c r="Q121" s="451"/>
      <c r="R121" s="451"/>
      <c r="S121" s="452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x14ac:dyDescent="0.2">
      <c r="A122" s="457"/>
      <c r="B122" s="457"/>
      <c r="C122" s="457"/>
      <c r="D122" s="457"/>
      <c r="E122" s="457"/>
      <c r="F122" s="457"/>
      <c r="G122" s="457"/>
      <c r="H122" s="457"/>
      <c r="I122" s="457"/>
      <c r="J122" s="457"/>
      <c r="K122" s="457"/>
      <c r="L122" s="457"/>
      <c r="M122" s="457"/>
      <c r="N122" s="458"/>
      <c r="O122" s="454" t="s">
        <v>43</v>
      </c>
      <c r="P122" s="455"/>
      <c r="Q122" s="455"/>
      <c r="R122" s="455"/>
      <c r="S122" s="455"/>
      <c r="T122" s="455"/>
      <c r="U122" s="456"/>
      <c r="V122" s="41" t="s">
        <v>42</v>
      </c>
      <c r="W122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65"/>
      <c r="AA122" s="65"/>
    </row>
    <row r="123" spans="1:67" x14ac:dyDescent="0.2">
      <c r="A123" s="457"/>
      <c r="B123" s="457"/>
      <c r="C123" s="457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8"/>
      <c r="O123" s="454" t="s">
        <v>43</v>
      </c>
      <c r="P123" s="455"/>
      <c r="Q123" s="455"/>
      <c r="R123" s="455"/>
      <c r="S123" s="455"/>
      <c r="T123" s="455"/>
      <c r="U123" s="456"/>
      <c r="V123" s="41" t="s">
        <v>0</v>
      </c>
      <c r="W123" s="42">
        <f>IFERROR(SUM(W107:W121),"0")</f>
        <v>0</v>
      </c>
      <c r="X123" s="42">
        <f>IFERROR(SUM(X107:X121),"0")</f>
        <v>0</v>
      </c>
      <c r="Y123" s="41"/>
      <c r="Z123" s="65"/>
      <c r="AA123" s="65"/>
    </row>
    <row r="124" spans="1:67" ht="14.25" customHeight="1" x14ac:dyDescent="0.25">
      <c r="A124" s="448" t="s">
        <v>228</v>
      </c>
      <c r="B124" s="448"/>
      <c r="C124" s="448"/>
      <c r="D124" s="448"/>
      <c r="E124" s="448"/>
      <c r="F124" s="448"/>
      <c r="G124" s="448"/>
      <c r="H124" s="448"/>
      <c r="I124" s="448"/>
      <c r="J124" s="448"/>
      <c r="K124" s="448"/>
      <c r="L124" s="448"/>
      <c r="M124" s="448"/>
      <c r="N124" s="448"/>
      <c r="O124" s="448"/>
      <c r="P124" s="448"/>
      <c r="Q124" s="448"/>
      <c r="R124" s="448"/>
      <c r="S124" s="448"/>
      <c r="T124" s="448"/>
      <c r="U124" s="448"/>
      <c r="V124" s="448"/>
      <c r="W124" s="448"/>
      <c r="X124" s="448"/>
      <c r="Y124" s="448"/>
      <c r="Z124" s="64"/>
      <c r="AA124" s="64"/>
    </row>
    <row r="125" spans="1:67" ht="27" customHeight="1" x14ac:dyDescent="0.25">
      <c r="A125" s="61" t="s">
        <v>229</v>
      </c>
      <c r="B125" s="61" t="s">
        <v>230</v>
      </c>
      <c r="C125" s="35">
        <v>4301060371</v>
      </c>
      <c r="D125" s="449">
        <v>4680115881532</v>
      </c>
      <c r="E125" s="449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122</v>
      </c>
      <c r="L125" s="37" t="s">
        <v>80</v>
      </c>
      <c r="M125" s="37"/>
      <c r="N125" s="36">
        <v>30</v>
      </c>
      <c r="O125" s="52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51"/>
      <c r="Q125" s="451"/>
      <c r="R125" s="451"/>
      <c r="S125" s="452"/>
      <c r="T125" s="38" t="s">
        <v>48</v>
      </c>
      <c r="U125" s="38" t="s">
        <v>48</v>
      </c>
      <c r="V125" s="39" t="s">
        <v>0</v>
      </c>
      <c r="W125" s="57">
        <v>0</v>
      </c>
      <c r="X125" s="54">
        <f>IFERROR(IF(W125="",0,CEILING((W125/$H125),1)*$H125),"")</f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>IFERROR(W125*I125/H125,"0")</f>
        <v>0</v>
      </c>
      <c r="BM125" s="77">
        <f>IFERROR(X125*I125/H125,"0")</f>
        <v>0</v>
      </c>
      <c r="BN125" s="77">
        <f>IFERROR(1/J125*(W125/H125),"0")</f>
        <v>0</v>
      </c>
      <c r="BO125" s="77">
        <f>IFERROR(1/J125*(X125/H125),"0")</f>
        <v>0</v>
      </c>
    </row>
    <row r="126" spans="1:67" ht="27" customHeight="1" x14ac:dyDescent="0.25">
      <c r="A126" s="61" t="s">
        <v>229</v>
      </c>
      <c r="B126" s="61" t="s">
        <v>231</v>
      </c>
      <c r="C126" s="35">
        <v>4301060366</v>
      </c>
      <c r="D126" s="449">
        <v>4680115881532</v>
      </c>
      <c r="E126" s="449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122</v>
      </c>
      <c r="L126" s="37" t="s">
        <v>80</v>
      </c>
      <c r="M126" s="37"/>
      <c r="N126" s="36">
        <v>30</v>
      </c>
      <c r="O126" s="5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51"/>
      <c r="Q126" s="451"/>
      <c r="R126" s="451"/>
      <c r="S126" s="452"/>
      <c r="T126" s="38" t="s">
        <v>48</v>
      </c>
      <c r="U126" s="38" t="s">
        <v>48</v>
      </c>
      <c r="V126" s="39" t="s">
        <v>0</v>
      </c>
      <c r="W126" s="57">
        <v>0</v>
      </c>
      <c r="X126" s="54">
        <f>IFERROR(IF(W126="",0,CEILING((W126/$H126),1)*$H126),"")</f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>IFERROR(W126*I126/H126,"0")</f>
        <v>0</v>
      </c>
      <c r="BM126" s="77">
        <f>IFERROR(X126*I126/H126,"0")</f>
        <v>0</v>
      </c>
      <c r="BN126" s="77">
        <f>IFERROR(1/J126*(W126/H126),"0")</f>
        <v>0</v>
      </c>
      <c r="BO126" s="77">
        <f>IFERROR(1/J126*(X126/H126),"0")</f>
        <v>0</v>
      </c>
    </row>
    <row r="127" spans="1:67" ht="27" customHeight="1" x14ac:dyDescent="0.25">
      <c r="A127" s="61" t="s">
        <v>232</v>
      </c>
      <c r="B127" s="61" t="s">
        <v>233</v>
      </c>
      <c r="C127" s="35">
        <v>4301060356</v>
      </c>
      <c r="D127" s="449">
        <v>4680115882652</v>
      </c>
      <c r="E127" s="449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52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51"/>
      <c r="Q127" s="451"/>
      <c r="R127" s="451"/>
      <c r="S127" s="452"/>
      <c r="T127" s="38" t="s">
        <v>48</v>
      </c>
      <c r="U127" s="38" t="s">
        <v>48</v>
      </c>
      <c r="V127" s="39" t="s">
        <v>0</v>
      </c>
      <c r="W127" s="57">
        <v>0</v>
      </c>
      <c r="X127" s="54">
        <f>IFERROR(IF(W127="",0,CEILING((W127/$H127),1)*$H127),"")</f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>IFERROR(W127*I127/H127,"0")</f>
        <v>0</v>
      </c>
      <c r="BM127" s="77">
        <f>IFERROR(X127*I127/H127,"0")</f>
        <v>0</v>
      </c>
      <c r="BN127" s="77">
        <f>IFERROR(1/J127*(W127/H127),"0")</f>
        <v>0</v>
      </c>
      <c r="BO127" s="77">
        <f>IFERROR(1/J127*(X127/H127),"0")</f>
        <v>0</v>
      </c>
    </row>
    <row r="128" spans="1:67" ht="16.5" customHeight="1" x14ac:dyDescent="0.25">
      <c r="A128" s="61" t="s">
        <v>234</v>
      </c>
      <c r="B128" s="61" t="s">
        <v>235</v>
      </c>
      <c r="C128" s="35">
        <v>4301060309</v>
      </c>
      <c r="D128" s="449">
        <v>4680115880238</v>
      </c>
      <c r="E128" s="449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51"/>
      <c r="Q128" s="451"/>
      <c r="R128" s="451"/>
      <c r="S128" s="452"/>
      <c r="T128" s="38" t="s">
        <v>48</v>
      </c>
      <c r="U128" s="38" t="s">
        <v>48</v>
      </c>
      <c r="V128" s="39" t="s">
        <v>0</v>
      </c>
      <c r="W128" s="57">
        <v>0</v>
      </c>
      <c r="X128" s="54">
        <f>IFERROR(IF(W128="",0,CEILING((W128/$H128),1)*$H128),"")</f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>IFERROR(W128*I128/H128,"0")</f>
        <v>0</v>
      </c>
      <c r="BM128" s="77">
        <f>IFERROR(X128*I128/H128,"0")</f>
        <v>0</v>
      </c>
      <c r="BN128" s="77">
        <f>IFERROR(1/J128*(W128/H128),"0")</f>
        <v>0</v>
      </c>
      <c r="BO128" s="77">
        <f>IFERROR(1/J128*(X128/H128),"0")</f>
        <v>0</v>
      </c>
    </row>
    <row r="129" spans="1:67" ht="27" customHeight="1" x14ac:dyDescent="0.25">
      <c r="A129" s="61" t="s">
        <v>236</v>
      </c>
      <c r="B129" s="61" t="s">
        <v>237</v>
      </c>
      <c r="C129" s="35">
        <v>4301060351</v>
      </c>
      <c r="D129" s="449">
        <v>4680115881464</v>
      </c>
      <c r="E129" s="449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141</v>
      </c>
      <c r="M129" s="37"/>
      <c r="N129" s="36">
        <v>30</v>
      </c>
      <c r="O129" s="52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51"/>
      <c r="Q129" s="451"/>
      <c r="R129" s="451"/>
      <c r="S129" s="452"/>
      <c r="T129" s="38" t="s">
        <v>48</v>
      </c>
      <c r="U129" s="38" t="s">
        <v>48</v>
      </c>
      <c r="V129" s="39" t="s">
        <v>0</v>
      </c>
      <c r="W129" s="57">
        <v>0</v>
      </c>
      <c r="X129" s="54">
        <f>IFERROR(IF(W129="",0,CEILING((W129/$H129),1)*$H129),"")</f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>IFERROR(W129*I129/H129,"0")</f>
        <v>0</v>
      </c>
      <c r="BM129" s="77">
        <f>IFERROR(X129*I129/H129,"0")</f>
        <v>0</v>
      </c>
      <c r="BN129" s="77">
        <f>IFERROR(1/J129*(W129/H129),"0")</f>
        <v>0</v>
      </c>
      <c r="BO129" s="77">
        <f>IFERROR(1/J129*(X129/H129),"0")</f>
        <v>0</v>
      </c>
    </row>
    <row r="130" spans="1:67" x14ac:dyDescent="0.2">
      <c r="A130" s="457"/>
      <c r="B130" s="457"/>
      <c r="C130" s="457"/>
      <c r="D130" s="457"/>
      <c r="E130" s="457"/>
      <c r="F130" s="457"/>
      <c r="G130" s="457"/>
      <c r="H130" s="457"/>
      <c r="I130" s="457"/>
      <c r="J130" s="457"/>
      <c r="K130" s="457"/>
      <c r="L130" s="457"/>
      <c r="M130" s="457"/>
      <c r="N130" s="458"/>
      <c r="O130" s="454" t="s">
        <v>43</v>
      </c>
      <c r="P130" s="455"/>
      <c r="Q130" s="455"/>
      <c r="R130" s="455"/>
      <c r="S130" s="455"/>
      <c r="T130" s="455"/>
      <c r="U130" s="456"/>
      <c r="V130" s="41" t="s">
        <v>42</v>
      </c>
      <c r="W130" s="42">
        <f>IFERROR(W125/H125,"0")+IFERROR(W126/H126,"0")+IFERROR(W127/H127,"0")+IFERROR(W128/H128,"0")+IFERROR(W129/H129,"0")</f>
        <v>0</v>
      </c>
      <c r="X130" s="42">
        <f>IFERROR(X125/H125,"0")+IFERROR(X126/H126,"0")+IFERROR(X127/H127,"0")+IFERROR(X128/H128,"0")+IFERROR(X129/H129,"0")</f>
        <v>0</v>
      </c>
      <c r="Y130" s="42">
        <f>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x14ac:dyDescent="0.2">
      <c r="A131" s="457"/>
      <c r="B131" s="457"/>
      <c r="C131" s="457"/>
      <c r="D131" s="457"/>
      <c r="E131" s="457"/>
      <c r="F131" s="457"/>
      <c r="G131" s="457"/>
      <c r="H131" s="457"/>
      <c r="I131" s="457"/>
      <c r="J131" s="457"/>
      <c r="K131" s="457"/>
      <c r="L131" s="457"/>
      <c r="M131" s="457"/>
      <c r="N131" s="458"/>
      <c r="O131" s="454" t="s">
        <v>43</v>
      </c>
      <c r="P131" s="455"/>
      <c r="Q131" s="455"/>
      <c r="R131" s="455"/>
      <c r="S131" s="455"/>
      <c r="T131" s="455"/>
      <c r="U131" s="456"/>
      <c r="V131" s="41" t="s">
        <v>0</v>
      </c>
      <c r="W131" s="42">
        <f>IFERROR(SUM(W125:W129),"0")</f>
        <v>0</v>
      </c>
      <c r="X131" s="42">
        <f>IFERROR(SUM(X125:X129),"0")</f>
        <v>0</v>
      </c>
      <c r="Y131" s="41"/>
      <c r="Z131" s="65"/>
      <c r="AA131" s="65"/>
    </row>
    <row r="132" spans="1:67" ht="16.5" customHeight="1" x14ac:dyDescent="0.25">
      <c r="A132" s="447" t="s">
        <v>238</v>
      </c>
      <c r="B132" s="447"/>
      <c r="C132" s="447"/>
      <c r="D132" s="447"/>
      <c r="E132" s="447"/>
      <c r="F132" s="447"/>
      <c r="G132" s="447"/>
      <c r="H132" s="447"/>
      <c r="I132" s="447"/>
      <c r="J132" s="447"/>
      <c r="K132" s="447"/>
      <c r="L132" s="447"/>
      <c r="M132" s="447"/>
      <c r="N132" s="447"/>
      <c r="O132" s="447"/>
      <c r="P132" s="447"/>
      <c r="Q132" s="447"/>
      <c r="R132" s="447"/>
      <c r="S132" s="447"/>
      <c r="T132" s="447"/>
      <c r="U132" s="447"/>
      <c r="V132" s="447"/>
      <c r="W132" s="447"/>
      <c r="X132" s="447"/>
      <c r="Y132" s="447"/>
      <c r="Z132" s="63"/>
      <c r="AA132" s="63"/>
    </row>
    <row r="133" spans="1:67" ht="14.25" customHeight="1" x14ac:dyDescent="0.25">
      <c r="A133" s="448" t="s">
        <v>85</v>
      </c>
      <c r="B133" s="448"/>
      <c r="C133" s="448"/>
      <c r="D133" s="448"/>
      <c r="E133" s="448"/>
      <c r="F133" s="448"/>
      <c r="G133" s="448"/>
      <c r="H133" s="448"/>
      <c r="I133" s="448"/>
      <c r="J133" s="448"/>
      <c r="K133" s="448"/>
      <c r="L133" s="448"/>
      <c r="M133" s="448"/>
      <c r="N133" s="448"/>
      <c r="O133" s="448"/>
      <c r="P133" s="448"/>
      <c r="Q133" s="448"/>
      <c r="R133" s="448"/>
      <c r="S133" s="448"/>
      <c r="T133" s="448"/>
      <c r="U133" s="448"/>
      <c r="V133" s="448"/>
      <c r="W133" s="448"/>
      <c r="X133" s="448"/>
      <c r="Y133" s="448"/>
      <c r="Z133" s="64"/>
      <c r="AA133" s="64"/>
    </row>
    <row r="134" spans="1:67" ht="27" customHeight="1" x14ac:dyDescent="0.25">
      <c r="A134" s="61" t="s">
        <v>239</v>
      </c>
      <c r="B134" s="61" t="s">
        <v>240</v>
      </c>
      <c r="C134" s="35">
        <v>4301051360</v>
      </c>
      <c r="D134" s="449">
        <v>4607091385168</v>
      </c>
      <c r="E134" s="449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122</v>
      </c>
      <c r="L134" s="37" t="s">
        <v>141</v>
      </c>
      <c r="M134" s="37"/>
      <c r="N134" s="36">
        <v>45</v>
      </c>
      <c r="O134" s="5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51"/>
      <c r="Q134" s="451"/>
      <c r="R134" s="451"/>
      <c r="S134" s="452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27" customHeight="1" x14ac:dyDescent="0.25">
      <c r="A135" s="61" t="s">
        <v>239</v>
      </c>
      <c r="B135" s="61" t="s">
        <v>241</v>
      </c>
      <c r="C135" s="35">
        <v>4301051612</v>
      </c>
      <c r="D135" s="449">
        <v>4607091385168</v>
      </c>
      <c r="E135" s="449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122</v>
      </c>
      <c r="L135" s="37" t="s">
        <v>80</v>
      </c>
      <c r="M135" s="37"/>
      <c r="N135" s="36">
        <v>45</v>
      </c>
      <c r="O135" s="52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51"/>
      <c r="Q135" s="451"/>
      <c r="R135" s="451"/>
      <c r="S135" s="452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242</v>
      </c>
      <c r="B136" s="61" t="s">
        <v>243</v>
      </c>
      <c r="C136" s="35">
        <v>4301051362</v>
      </c>
      <c r="D136" s="449">
        <v>4607091383256</v>
      </c>
      <c r="E136" s="449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141</v>
      </c>
      <c r="M136" s="37"/>
      <c r="N136" s="36">
        <v>45</v>
      </c>
      <c r="O136" s="5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51"/>
      <c r="Q136" s="451"/>
      <c r="R136" s="451"/>
      <c r="S136" s="452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244</v>
      </c>
      <c r="B137" s="61" t="s">
        <v>245</v>
      </c>
      <c r="C137" s="35">
        <v>4301051358</v>
      </c>
      <c r="D137" s="449">
        <v>4607091385748</v>
      </c>
      <c r="E137" s="449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141</v>
      </c>
      <c r="M137" s="37"/>
      <c r="N137" s="36">
        <v>45</v>
      </c>
      <c r="O137" s="53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51"/>
      <c r="Q137" s="451"/>
      <c r="R137" s="451"/>
      <c r="S137" s="452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27" customHeight="1" x14ac:dyDescent="0.25">
      <c r="A138" s="61" t="s">
        <v>246</v>
      </c>
      <c r="B138" s="61" t="s">
        <v>247</v>
      </c>
      <c r="C138" s="35">
        <v>4301051738</v>
      </c>
      <c r="D138" s="449">
        <v>4680115884533</v>
      </c>
      <c r="E138" s="449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5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51"/>
      <c r="Q138" s="451"/>
      <c r="R138" s="451"/>
      <c r="S138" s="452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457"/>
      <c r="B139" s="457"/>
      <c r="C139" s="457"/>
      <c r="D139" s="457"/>
      <c r="E139" s="457"/>
      <c r="F139" s="457"/>
      <c r="G139" s="457"/>
      <c r="H139" s="457"/>
      <c r="I139" s="457"/>
      <c r="J139" s="457"/>
      <c r="K139" s="457"/>
      <c r="L139" s="457"/>
      <c r="M139" s="457"/>
      <c r="N139" s="458"/>
      <c r="O139" s="454" t="s">
        <v>43</v>
      </c>
      <c r="P139" s="455"/>
      <c r="Q139" s="455"/>
      <c r="R139" s="455"/>
      <c r="S139" s="455"/>
      <c r="T139" s="455"/>
      <c r="U139" s="456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67" x14ac:dyDescent="0.2">
      <c r="A140" s="457"/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8"/>
      <c r="O140" s="454" t="s">
        <v>43</v>
      </c>
      <c r="P140" s="455"/>
      <c r="Q140" s="455"/>
      <c r="R140" s="455"/>
      <c r="S140" s="455"/>
      <c r="T140" s="455"/>
      <c r="U140" s="456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67" ht="27.75" customHeight="1" x14ac:dyDescent="0.2">
      <c r="A141" s="446" t="s">
        <v>248</v>
      </c>
      <c r="B141" s="446"/>
      <c r="C141" s="446"/>
      <c r="D141" s="446"/>
      <c r="E141" s="446"/>
      <c r="F141" s="446"/>
      <c r="G141" s="446"/>
      <c r="H141" s="446"/>
      <c r="I141" s="446"/>
      <c r="J141" s="446"/>
      <c r="K141" s="446"/>
      <c r="L141" s="446"/>
      <c r="M141" s="446"/>
      <c r="N141" s="446"/>
      <c r="O141" s="446"/>
      <c r="P141" s="446"/>
      <c r="Q141" s="446"/>
      <c r="R141" s="446"/>
      <c r="S141" s="446"/>
      <c r="T141" s="446"/>
      <c r="U141" s="446"/>
      <c r="V141" s="446"/>
      <c r="W141" s="446"/>
      <c r="X141" s="446"/>
      <c r="Y141" s="446"/>
      <c r="Z141" s="53"/>
      <c r="AA141" s="53"/>
    </row>
    <row r="142" spans="1:67" ht="16.5" customHeight="1" x14ac:dyDescent="0.25">
      <c r="A142" s="447" t="s">
        <v>249</v>
      </c>
      <c r="B142" s="447"/>
      <c r="C142" s="447"/>
      <c r="D142" s="447"/>
      <c r="E142" s="447"/>
      <c r="F142" s="447"/>
      <c r="G142" s="447"/>
      <c r="H142" s="447"/>
      <c r="I142" s="447"/>
      <c r="J142" s="447"/>
      <c r="K142" s="447"/>
      <c r="L142" s="447"/>
      <c r="M142" s="447"/>
      <c r="N142" s="447"/>
      <c r="O142" s="447"/>
      <c r="P142" s="447"/>
      <c r="Q142" s="447"/>
      <c r="R142" s="447"/>
      <c r="S142" s="447"/>
      <c r="T142" s="447"/>
      <c r="U142" s="447"/>
      <c r="V142" s="447"/>
      <c r="W142" s="447"/>
      <c r="X142" s="447"/>
      <c r="Y142" s="447"/>
      <c r="Z142" s="63"/>
      <c r="AA142" s="63"/>
    </row>
    <row r="143" spans="1:67" ht="14.25" customHeight="1" x14ac:dyDescent="0.25">
      <c r="A143" s="448" t="s">
        <v>126</v>
      </c>
      <c r="B143" s="448"/>
      <c r="C143" s="448"/>
      <c r="D143" s="448"/>
      <c r="E143" s="448"/>
      <c r="F143" s="448"/>
      <c r="G143" s="448"/>
      <c r="H143" s="448"/>
      <c r="I143" s="448"/>
      <c r="J143" s="448"/>
      <c r="K143" s="448"/>
      <c r="L143" s="448"/>
      <c r="M143" s="448"/>
      <c r="N143" s="448"/>
      <c r="O143" s="448"/>
      <c r="P143" s="448"/>
      <c r="Q143" s="448"/>
      <c r="R143" s="448"/>
      <c r="S143" s="448"/>
      <c r="T143" s="448"/>
      <c r="U143" s="448"/>
      <c r="V143" s="448"/>
      <c r="W143" s="448"/>
      <c r="X143" s="448"/>
      <c r="Y143" s="448"/>
      <c r="Z143" s="64"/>
      <c r="AA143" s="64"/>
    </row>
    <row r="144" spans="1:67" ht="27" customHeight="1" x14ac:dyDescent="0.25">
      <c r="A144" s="61" t="s">
        <v>250</v>
      </c>
      <c r="B144" s="61" t="s">
        <v>251</v>
      </c>
      <c r="C144" s="35">
        <v>4301011223</v>
      </c>
      <c r="D144" s="449">
        <v>4607091383423</v>
      </c>
      <c r="E144" s="449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122</v>
      </c>
      <c r="L144" s="37" t="s">
        <v>141</v>
      </c>
      <c r="M144" s="37"/>
      <c r="N144" s="36">
        <v>35</v>
      </c>
      <c r="O144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51"/>
      <c r="Q144" s="451"/>
      <c r="R144" s="451"/>
      <c r="S144" s="452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252</v>
      </c>
      <c r="B145" s="61" t="s">
        <v>253</v>
      </c>
      <c r="C145" s="35">
        <v>4301011876</v>
      </c>
      <c r="D145" s="449">
        <v>4680115885707</v>
      </c>
      <c r="E145" s="449"/>
      <c r="F145" s="60">
        <v>0.9</v>
      </c>
      <c r="G145" s="36">
        <v>10</v>
      </c>
      <c r="H145" s="60">
        <v>9</v>
      </c>
      <c r="I145" s="60">
        <v>9.48</v>
      </c>
      <c r="J145" s="36">
        <v>56</v>
      </c>
      <c r="K145" s="36" t="s">
        <v>122</v>
      </c>
      <c r="L145" s="37" t="s">
        <v>121</v>
      </c>
      <c r="M145" s="37"/>
      <c r="N145" s="36">
        <v>31</v>
      </c>
      <c r="O145" s="534" t="s">
        <v>254</v>
      </c>
      <c r="P145" s="451"/>
      <c r="Q145" s="451"/>
      <c r="R145" s="451"/>
      <c r="S145" s="452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27" customHeight="1" x14ac:dyDescent="0.25">
      <c r="A146" s="61" t="s">
        <v>255</v>
      </c>
      <c r="B146" s="61" t="s">
        <v>256</v>
      </c>
      <c r="C146" s="35">
        <v>4301011878</v>
      </c>
      <c r="D146" s="449">
        <v>4680115885660</v>
      </c>
      <c r="E146" s="449"/>
      <c r="F146" s="60">
        <v>1.35</v>
      </c>
      <c r="G146" s="36">
        <v>8</v>
      </c>
      <c r="H146" s="60">
        <v>10.8</v>
      </c>
      <c r="I146" s="60">
        <v>11.28</v>
      </c>
      <c r="J146" s="36">
        <v>56</v>
      </c>
      <c r="K146" s="36" t="s">
        <v>122</v>
      </c>
      <c r="L146" s="37" t="s">
        <v>80</v>
      </c>
      <c r="M146" s="37"/>
      <c r="N146" s="36">
        <v>35</v>
      </c>
      <c r="O146" s="535" t="s">
        <v>257</v>
      </c>
      <c r="P146" s="451"/>
      <c r="Q146" s="451"/>
      <c r="R146" s="451"/>
      <c r="S146" s="452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37.5" customHeight="1" x14ac:dyDescent="0.25">
      <c r="A147" s="61" t="s">
        <v>258</v>
      </c>
      <c r="B147" s="61" t="s">
        <v>259</v>
      </c>
      <c r="C147" s="35">
        <v>4301011879</v>
      </c>
      <c r="D147" s="449">
        <v>4680115885691</v>
      </c>
      <c r="E147" s="449"/>
      <c r="F147" s="60">
        <v>1.35</v>
      </c>
      <c r="G147" s="36">
        <v>8</v>
      </c>
      <c r="H147" s="60">
        <v>10.8</v>
      </c>
      <c r="I147" s="60">
        <v>11.28</v>
      </c>
      <c r="J147" s="36">
        <v>56</v>
      </c>
      <c r="K147" s="36" t="s">
        <v>122</v>
      </c>
      <c r="L147" s="37" t="s">
        <v>80</v>
      </c>
      <c r="M147" s="37"/>
      <c r="N147" s="36">
        <v>30</v>
      </c>
      <c r="O147" s="536" t="s">
        <v>260</v>
      </c>
      <c r="P147" s="451"/>
      <c r="Q147" s="451"/>
      <c r="R147" s="451"/>
      <c r="S147" s="452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ht="27" customHeight="1" x14ac:dyDescent="0.25">
      <c r="A148" s="61" t="s">
        <v>261</v>
      </c>
      <c r="B148" s="61" t="s">
        <v>262</v>
      </c>
      <c r="C148" s="35">
        <v>4301011877</v>
      </c>
      <c r="D148" s="449">
        <v>4680115885714</v>
      </c>
      <c r="E148" s="449"/>
      <c r="F148" s="60">
        <v>0.9</v>
      </c>
      <c r="G148" s="36">
        <v>10</v>
      </c>
      <c r="H148" s="60">
        <v>9</v>
      </c>
      <c r="I148" s="60">
        <v>9.48</v>
      </c>
      <c r="J148" s="36">
        <v>56</v>
      </c>
      <c r="K148" s="36" t="s">
        <v>122</v>
      </c>
      <c r="L148" s="37" t="s">
        <v>121</v>
      </c>
      <c r="M148" s="37"/>
      <c r="N148" s="36">
        <v>31</v>
      </c>
      <c r="O148" s="537" t="s">
        <v>263</v>
      </c>
      <c r="P148" s="451"/>
      <c r="Q148" s="451"/>
      <c r="R148" s="451"/>
      <c r="S148" s="452"/>
      <c r="T148" s="38" t="s">
        <v>48</v>
      </c>
      <c r="U148" s="38" t="s">
        <v>48</v>
      </c>
      <c r="V148" s="39" t="s">
        <v>0</v>
      </c>
      <c r="W148" s="57">
        <v>0</v>
      </c>
      <c r="X148" s="54">
        <f>IFERROR(IF(W148="",0,CEILING((W148/$H148),1)*$H148),"")</f>
        <v>0</v>
      </c>
      <c r="Y148" s="40" t="str">
        <f>IFERROR(IF(X148=0,"",ROUNDUP(X148/H148,0)*0.02175),"")</f>
        <v/>
      </c>
      <c r="Z148" s="66" t="s">
        <v>48</v>
      </c>
      <c r="AA148" s="67" t="s">
        <v>48</v>
      </c>
      <c r="AE148" s="77"/>
      <c r="BB148" s="158" t="s">
        <v>67</v>
      </c>
      <c r="BL148" s="77">
        <f>IFERROR(W148*I148/H148,"0")</f>
        <v>0</v>
      </c>
      <c r="BM148" s="77">
        <f>IFERROR(X148*I148/H148,"0")</f>
        <v>0</v>
      </c>
      <c r="BN148" s="77">
        <f>IFERROR(1/J148*(W148/H148),"0")</f>
        <v>0</v>
      </c>
      <c r="BO148" s="77">
        <f>IFERROR(1/J148*(X148/H148),"0")</f>
        <v>0</v>
      </c>
    </row>
    <row r="149" spans="1:67" x14ac:dyDescent="0.2">
      <c r="A149" s="457"/>
      <c r="B149" s="457"/>
      <c r="C149" s="457"/>
      <c r="D149" s="457"/>
      <c r="E149" s="457"/>
      <c r="F149" s="457"/>
      <c r="G149" s="457"/>
      <c r="H149" s="457"/>
      <c r="I149" s="457"/>
      <c r="J149" s="457"/>
      <c r="K149" s="457"/>
      <c r="L149" s="457"/>
      <c r="M149" s="457"/>
      <c r="N149" s="458"/>
      <c r="O149" s="454" t="s">
        <v>43</v>
      </c>
      <c r="P149" s="455"/>
      <c r="Q149" s="455"/>
      <c r="R149" s="455"/>
      <c r="S149" s="455"/>
      <c r="T149" s="455"/>
      <c r="U149" s="456"/>
      <c r="V149" s="41" t="s">
        <v>42</v>
      </c>
      <c r="W149" s="42">
        <f>IFERROR(W144/H144,"0")+IFERROR(W145/H145,"0")+IFERROR(W146/H146,"0")+IFERROR(W147/H147,"0")+IFERROR(W148/H148,"0")</f>
        <v>0</v>
      </c>
      <c r="X149" s="42">
        <f>IFERROR(X144/H144,"0")+IFERROR(X145/H145,"0")+IFERROR(X146/H146,"0")+IFERROR(X147/H147,"0")+IFERROR(X148/H148,"0")</f>
        <v>0</v>
      </c>
      <c r="Y149" s="42">
        <f>IFERROR(IF(Y144="",0,Y144),"0")+IFERROR(IF(Y145="",0,Y145),"0")+IFERROR(IF(Y146="",0,Y146),"0")+IFERROR(IF(Y147="",0,Y147),"0")+IFERROR(IF(Y148="",0,Y148),"0")</f>
        <v>0</v>
      </c>
      <c r="Z149" s="65"/>
      <c r="AA149" s="65"/>
    </row>
    <row r="150" spans="1:67" x14ac:dyDescent="0.2">
      <c r="A150" s="457"/>
      <c r="B150" s="457"/>
      <c r="C150" s="457"/>
      <c r="D150" s="457"/>
      <c r="E150" s="457"/>
      <c r="F150" s="457"/>
      <c r="G150" s="457"/>
      <c r="H150" s="457"/>
      <c r="I150" s="457"/>
      <c r="J150" s="457"/>
      <c r="K150" s="457"/>
      <c r="L150" s="457"/>
      <c r="M150" s="457"/>
      <c r="N150" s="458"/>
      <c r="O150" s="454" t="s">
        <v>43</v>
      </c>
      <c r="P150" s="455"/>
      <c r="Q150" s="455"/>
      <c r="R150" s="455"/>
      <c r="S150" s="455"/>
      <c r="T150" s="455"/>
      <c r="U150" s="456"/>
      <c r="V150" s="41" t="s">
        <v>0</v>
      </c>
      <c r="W150" s="42">
        <f>IFERROR(SUM(W144:W148),"0")</f>
        <v>0</v>
      </c>
      <c r="X150" s="42">
        <f>IFERROR(SUM(X144:X148),"0")</f>
        <v>0</v>
      </c>
      <c r="Y150" s="41"/>
      <c r="Z150" s="65"/>
      <c r="AA150" s="65"/>
    </row>
    <row r="151" spans="1:67" ht="16.5" customHeight="1" x14ac:dyDescent="0.25">
      <c r="A151" s="447" t="s">
        <v>264</v>
      </c>
      <c r="B151" s="447"/>
      <c r="C151" s="447"/>
      <c r="D151" s="447"/>
      <c r="E151" s="447"/>
      <c r="F151" s="447"/>
      <c r="G151" s="447"/>
      <c r="H151" s="447"/>
      <c r="I151" s="447"/>
      <c r="J151" s="447"/>
      <c r="K151" s="447"/>
      <c r="L151" s="447"/>
      <c r="M151" s="447"/>
      <c r="N151" s="447"/>
      <c r="O151" s="447"/>
      <c r="P151" s="447"/>
      <c r="Q151" s="447"/>
      <c r="R151" s="447"/>
      <c r="S151" s="447"/>
      <c r="T151" s="447"/>
      <c r="U151" s="447"/>
      <c r="V151" s="447"/>
      <c r="W151" s="447"/>
      <c r="X151" s="447"/>
      <c r="Y151" s="447"/>
      <c r="Z151" s="63"/>
      <c r="AA151" s="63"/>
    </row>
    <row r="152" spans="1:67" ht="14.25" customHeight="1" x14ac:dyDescent="0.25">
      <c r="A152" s="448" t="s">
        <v>77</v>
      </c>
      <c r="B152" s="448"/>
      <c r="C152" s="448"/>
      <c r="D152" s="448"/>
      <c r="E152" s="448"/>
      <c r="F152" s="448"/>
      <c r="G152" s="448"/>
      <c r="H152" s="448"/>
      <c r="I152" s="448"/>
      <c r="J152" s="448"/>
      <c r="K152" s="448"/>
      <c r="L152" s="448"/>
      <c r="M152" s="448"/>
      <c r="N152" s="448"/>
      <c r="O152" s="448"/>
      <c r="P152" s="448"/>
      <c r="Q152" s="448"/>
      <c r="R152" s="448"/>
      <c r="S152" s="448"/>
      <c r="T152" s="448"/>
      <c r="U152" s="448"/>
      <c r="V152" s="448"/>
      <c r="W152" s="448"/>
      <c r="X152" s="448"/>
      <c r="Y152" s="448"/>
      <c r="Z152" s="64"/>
      <c r="AA152" s="64"/>
    </row>
    <row r="153" spans="1:67" ht="27" customHeight="1" x14ac:dyDescent="0.25">
      <c r="A153" s="61" t="s">
        <v>265</v>
      </c>
      <c r="B153" s="61" t="s">
        <v>266</v>
      </c>
      <c r="C153" s="35">
        <v>4301031191</v>
      </c>
      <c r="D153" s="449">
        <v>4680115880993</v>
      </c>
      <c r="E153" s="449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5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451"/>
      <c r="Q153" s="451"/>
      <c r="R153" s="451"/>
      <c r="S153" s="452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ref="X153:X160" si="23">IFERROR(IF(W153="",0,CEILING((W153/$H153),1)*$H153),"")</f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ref="BL153:BL160" si="24">IFERROR(W153*I153/H153,"0")</f>
        <v>0</v>
      </c>
      <c r="BM153" s="77">
        <f t="shared" ref="BM153:BM160" si="25">IFERROR(X153*I153/H153,"0")</f>
        <v>0</v>
      </c>
      <c r="BN153" s="77">
        <f t="shared" ref="BN153:BN160" si="26">IFERROR(1/J153*(W153/H153),"0")</f>
        <v>0</v>
      </c>
      <c r="BO153" s="77">
        <f t="shared" ref="BO153:BO160" si="27">IFERROR(1/J153*(X153/H153),"0")</f>
        <v>0</v>
      </c>
    </row>
    <row r="154" spans="1:67" ht="27" customHeight="1" x14ac:dyDescent="0.25">
      <c r="A154" s="61" t="s">
        <v>267</v>
      </c>
      <c r="B154" s="61" t="s">
        <v>268</v>
      </c>
      <c r="C154" s="35">
        <v>4301031204</v>
      </c>
      <c r="D154" s="449">
        <v>4680115881761</v>
      </c>
      <c r="E154" s="449"/>
      <c r="F154" s="60">
        <v>0.7</v>
      </c>
      <c r="G154" s="36">
        <v>6</v>
      </c>
      <c r="H154" s="60">
        <v>4.2</v>
      </c>
      <c r="I154" s="60">
        <v>4.46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5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451"/>
      <c r="Q154" s="451"/>
      <c r="R154" s="451"/>
      <c r="S154" s="452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3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4"/>
        <v>0</v>
      </c>
      <c r="BM154" s="77">
        <f t="shared" si="25"/>
        <v>0</v>
      </c>
      <c r="BN154" s="77">
        <f t="shared" si="26"/>
        <v>0</v>
      </c>
      <c r="BO154" s="77">
        <f t="shared" si="27"/>
        <v>0</v>
      </c>
    </row>
    <row r="155" spans="1:67" ht="27" customHeight="1" x14ac:dyDescent="0.25">
      <c r="A155" s="61" t="s">
        <v>269</v>
      </c>
      <c r="B155" s="61" t="s">
        <v>270</v>
      </c>
      <c r="C155" s="35">
        <v>4301031201</v>
      </c>
      <c r="D155" s="449">
        <v>4680115881563</v>
      </c>
      <c r="E155" s="449"/>
      <c r="F155" s="60">
        <v>0.7</v>
      </c>
      <c r="G155" s="36">
        <v>6</v>
      </c>
      <c r="H155" s="60">
        <v>4.2</v>
      </c>
      <c r="I155" s="60">
        <v>4.4000000000000004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5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451"/>
      <c r="Q155" s="451"/>
      <c r="R155" s="451"/>
      <c r="S155" s="452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3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4"/>
        <v>0</v>
      </c>
      <c r="BM155" s="77">
        <f t="shared" si="25"/>
        <v>0</v>
      </c>
      <c r="BN155" s="77">
        <f t="shared" si="26"/>
        <v>0</v>
      </c>
      <c r="BO155" s="77">
        <f t="shared" si="27"/>
        <v>0</v>
      </c>
    </row>
    <row r="156" spans="1:67" ht="27" customHeight="1" x14ac:dyDescent="0.25">
      <c r="A156" s="61" t="s">
        <v>271</v>
      </c>
      <c r="B156" s="61" t="s">
        <v>272</v>
      </c>
      <c r="C156" s="35">
        <v>4301031199</v>
      </c>
      <c r="D156" s="449">
        <v>4680115880986</v>
      </c>
      <c r="E156" s="449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451"/>
      <c r="Q156" s="451"/>
      <c r="R156" s="451"/>
      <c r="S156" s="452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3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4"/>
        <v>0</v>
      </c>
      <c r="BM156" s="77">
        <f t="shared" si="25"/>
        <v>0</v>
      </c>
      <c r="BN156" s="77">
        <f t="shared" si="26"/>
        <v>0</v>
      </c>
      <c r="BO156" s="77">
        <f t="shared" si="27"/>
        <v>0</v>
      </c>
    </row>
    <row r="157" spans="1:67" ht="27" customHeight="1" x14ac:dyDescent="0.25">
      <c r="A157" s="61" t="s">
        <v>273</v>
      </c>
      <c r="B157" s="61" t="s">
        <v>274</v>
      </c>
      <c r="C157" s="35">
        <v>4301031205</v>
      </c>
      <c r="D157" s="449">
        <v>4680115881785</v>
      </c>
      <c r="E157" s="449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5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51"/>
      <c r="Q157" s="451"/>
      <c r="R157" s="451"/>
      <c r="S157" s="452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3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4"/>
        <v>0</v>
      </c>
      <c r="BM157" s="77">
        <f t="shared" si="25"/>
        <v>0</v>
      </c>
      <c r="BN157" s="77">
        <f t="shared" si="26"/>
        <v>0</v>
      </c>
      <c r="BO157" s="77">
        <f t="shared" si="27"/>
        <v>0</v>
      </c>
    </row>
    <row r="158" spans="1:67" ht="27" customHeight="1" x14ac:dyDescent="0.25">
      <c r="A158" s="61" t="s">
        <v>275</v>
      </c>
      <c r="B158" s="61" t="s">
        <v>276</v>
      </c>
      <c r="C158" s="35">
        <v>4301031202</v>
      </c>
      <c r="D158" s="449">
        <v>4680115881679</v>
      </c>
      <c r="E158" s="449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5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51"/>
      <c r="Q158" s="451"/>
      <c r="R158" s="451"/>
      <c r="S158" s="452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3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4"/>
        <v>0</v>
      </c>
      <c r="BM158" s="77">
        <f t="shared" si="25"/>
        <v>0</v>
      </c>
      <c r="BN158" s="77">
        <f t="shared" si="26"/>
        <v>0</v>
      </c>
      <c r="BO158" s="77">
        <f t="shared" si="27"/>
        <v>0</v>
      </c>
    </row>
    <row r="159" spans="1:67" ht="27" customHeight="1" x14ac:dyDescent="0.25">
      <c r="A159" s="61" t="s">
        <v>277</v>
      </c>
      <c r="B159" s="61" t="s">
        <v>278</v>
      </c>
      <c r="C159" s="35">
        <v>4301031158</v>
      </c>
      <c r="D159" s="449">
        <v>4680115880191</v>
      </c>
      <c r="E159" s="449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81</v>
      </c>
      <c r="L159" s="37" t="s">
        <v>80</v>
      </c>
      <c r="M159" s="37"/>
      <c r="N159" s="36">
        <v>40</v>
      </c>
      <c r="O15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51"/>
      <c r="Q159" s="451"/>
      <c r="R159" s="451"/>
      <c r="S159" s="452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3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4"/>
        <v>0</v>
      </c>
      <c r="BM159" s="77">
        <f t="shared" si="25"/>
        <v>0</v>
      </c>
      <c r="BN159" s="77">
        <f t="shared" si="26"/>
        <v>0</v>
      </c>
      <c r="BO159" s="77">
        <f t="shared" si="27"/>
        <v>0</v>
      </c>
    </row>
    <row r="160" spans="1:67" ht="27" customHeight="1" x14ac:dyDescent="0.25">
      <c r="A160" s="61" t="s">
        <v>279</v>
      </c>
      <c r="B160" s="61" t="s">
        <v>280</v>
      </c>
      <c r="C160" s="35">
        <v>4301031245</v>
      </c>
      <c r="D160" s="449">
        <v>4680115883963</v>
      </c>
      <c r="E160" s="449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84</v>
      </c>
      <c r="L160" s="37" t="s">
        <v>80</v>
      </c>
      <c r="M160" s="37"/>
      <c r="N160" s="36">
        <v>40</v>
      </c>
      <c r="O160" s="5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51"/>
      <c r="Q160" s="451"/>
      <c r="R160" s="451"/>
      <c r="S160" s="452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23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77"/>
      <c r="BB160" s="166" t="s">
        <v>67</v>
      </c>
      <c r="BL160" s="77">
        <f t="shared" si="24"/>
        <v>0</v>
      </c>
      <c r="BM160" s="77">
        <f t="shared" si="25"/>
        <v>0</v>
      </c>
      <c r="BN160" s="77">
        <f t="shared" si="26"/>
        <v>0</v>
      </c>
      <c r="BO160" s="77">
        <f t="shared" si="27"/>
        <v>0</v>
      </c>
    </row>
    <row r="161" spans="1:67" x14ac:dyDescent="0.2">
      <c r="A161" s="457"/>
      <c r="B161" s="457"/>
      <c r="C161" s="457"/>
      <c r="D161" s="457"/>
      <c r="E161" s="457"/>
      <c r="F161" s="457"/>
      <c r="G161" s="457"/>
      <c r="H161" s="457"/>
      <c r="I161" s="457"/>
      <c r="J161" s="457"/>
      <c r="K161" s="457"/>
      <c r="L161" s="457"/>
      <c r="M161" s="457"/>
      <c r="N161" s="458"/>
      <c r="O161" s="454" t="s">
        <v>43</v>
      </c>
      <c r="P161" s="455"/>
      <c r="Q161" s="455"/>
      <c r="R161" s="455"/>
      <c r="S161" s="455"/>
      <c r="T161" s="455"/>
      <c r="U161" s="456"/>
      <c r="V161" s="41" t="s">
        <v>42</v>
      </c>
      <c r="W161" s="42">
        <f>IFERROR(W153/H153,"0")+IFERROR(W154/H154,"0")+IFERROR(W155/H155,"0")+IFERROR(W156/H156,"0")+IFERROR(W157/H157,"0")+IFERROR(W158/H158,"0")+IFERROR(W159/H159,"0")+IFERROR(W160/H160,"0")</f>
        <v>0</v>
      </c>
      <c r="X161" s="42">
        <f>IFERROR(X153/H153,"0")+IFERROR(X154/H154,"0")+IFERROR(X155/H155,"0")+IFERROR(X156/H156,"0")+IFERROR(X157/H157,"0")+IFERROR(X158/H158,"0")+IFERROR(X159/H159,"0")+IFERROR(X160/H160,"0")</f>
        <v>0</v>
      </c>
      <c r="Y161" s="42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5"/>
      <c r="AA161" s="65"/>
    </row>
    <row r="162" spans="1:67" x14ac:dyDescent="0.2">
      <c r="A162" s="457"/>
      <c r="B162" s="457"/>
      <c r="C162" s="457"/>
      <c r="D162" s="457"/>
      <c r="E162" s="457"/>
      <c r="F162" s="457"/>
      <c r="G162" s="457"/>
      <c r="H162" s="457"/>
      <c r="I162" s="457"/>
      <c r="J162" s="457"/>
      <c r="K162" s="457"/>
      <c r="L162" s="457"/>
      <c r="M162" s="457"/>
      <c r="N162" s="458"/>
      <c r="O162" s="454" t="s">
        <v>43</v>
      </c>
      <c r="P162" s="455"/>
      <c r="Q162" s="455"/>
      <c r="R162" s="455"/>
      <c r="S162" s="455"/>
      <c r="T162" s="455"/>
      <c r="U162" s="456"/>
      <c r="V162" s="41" t="s">
        <v>0</v>
      </c>
      <c r="W162" s="42">
        <f>IFERROR(SUM(W153:W160),"0")</f>
        <v>0</v>
      </c>
      <c r="X162" s="42">
        <f>IFERROR(SUM(X153:X160),"0")</f>
        <v>0</v>
      </c>
      <c r="Y162" s="41"/>
      <c r="Z162" s="65"/>
      <c r="AA162" s="65"/>
    </row>
    <row r="163" spans="1:67" ht="16.5" customHeight="1" x14ac:dyDescent="0.25">
      <c r="A163" s="447" t="s">
        <v>281</v>
      </c>
      <c r="B163" s="447"/>
      <c r="C163" s="447"/>
      <c r="D163" s="447"/>
      <c r="E163" s="447"/>
      <c r="F163" s="447"/>
      <c r="G163" s="447"/>
      <c r="H163" s="447"/>
      <c r="I163" s="447"/>
      <c r="J163" s="447"/>
      <c r="K163" s="447"/>
      <c r="L163" s="447"/>
      <c r="M163" s="447"/>
      <c r="N163" s="447"/>
      <c r="O163" s="447"/>
      <c r="P163" s="447"/>
      <c r="Q163" s="447"/>
      <c r="R163" s="447"/>
      <c r="S163" s="447"/>
      <c r="T163" s="447"/>
      <c r="U163" s="447"/>
      <c r="V163" s="447"/>
      <c r="W163" s="447"/>
      <c r="X163" s="447"/>
      <c r="Y163" s="447"/>
      <c r="Z163" s="63"/>
      <c r="AA163" s="63"/>
    </row>
    <row r="164" spans="1:67" ht="14.25" customHeight="1" x14ac:dyDescent="0.25">
      <c r="A164" s="448" t="s">
        <v>126</v>
      </c>
      <c r="B164" s="448"/>
      <c r="C164" s="448"/>
      <c r="D164" s="448"/>
      <c r="E164" s="448"/>
      <c r="F164" s="448"/>
      <c r="G164" s="448"/>
      <c r="H164" s="448"/>
      <c r="I164" s="448"/>
      <c r="J164" s="448"/>
      <c r="K164" s="448"/>
      <c r="L164" s="448"/>
      <c r="M164" s="448"/>
      <c r="N164" s="448"/>
      <c r="O164" s="448"/>
      <c r="P164" s="448"/>
      <c r="Q164" s="448"/>
      <c r="R164" s="448"/>
      <c r="S164" s="448"/>
      <c r="T164" s="448"/>
      <c r="U164" s="448"/>
      <c r="V164" s="448"/>
      <c r="W164" s="448"/>
      <c r="X164" s="448"/>
      <c r="Y164" s="448"/>
      <c r="Z164" s="64"/>
      <c r="AA164" s="64"/>
    </row>
    <row r="165" spans="1:67" ht="16.5" customHeight="1" x14ac:dyDescent="0.25">
      <c r="A165" s="61" t="s">
        <v>282</v>
      </c>
      <c r="B165" s="61" t="s">
        <v>283</v>
      </c>
      <c r="C165" s="35">
        <v>4301011450</v>
      </c>
      <c r="D165" s="449">
        <v>4680115881402</v>
      </c>
      <c r="E165" s="449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122</v>
      </c>
      <c r="L165" s="37" t="s">
        <v>121</v>
      </c>
      <c r="M165" s="37"/>
      <c r="N165" s="36">
        <v>55</v>
      </c>
      <c r="O165" s="5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51"/>
      <c r="Q165" s="451"/>
      <c r="R165" s="451"/>
      <c r="S165" s="452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ht="27" customHeight="1" x14ac:dyDescent="0.25">
      <c r="A166" s="61" t="s">
        <v>284</v>
      </c>
      <c r="B166" s="61" t="s">
        <v>285</v>
      </c>
      <c r="C166" s="35">
        <v>4301011454</v>
      </c>
      <c r="D166" s="449">
        <v>4680115881396</v>
      </c>
      <c r="E166" s="449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81</v>
      </c>
      <c r="L166" s="37" t="s">
        <v>80</v>
      </c>
      <c r="M166" s="37"/>
      <c r="N166" s="36">
        <v>55</v>
      </c>
      <c r="O166" s="5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51"/>
      <c r="Q166" s="451"/>
      <c r="R166" s="451"/>
      <c r="S166" s="452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77"/>
      <c r="BB166" s="168" t="s">
        <v>67</v>
      </c>
      <c r="BL166" s="77">
        <f>IFERROR(W166*I166/H166,"0")</f>
        <v>0</v>
      </c>
      <c r="BM166" s="77">
        <f>IFERROR(X166*I166/H166,"0")</f>
        <v>0</v>
      </c>
      <c r="BN166" s="77">
        <f>IFERROR(1/J166*(W166/H166),"0")</f>
        <v>0</v>
      </c>
      <c r="BO166" s="77">
        <f>IFERROR(1/J166*(X166/H166),"0")</f>
        <v>0</v>
      </c>
    </row>
    <row r="167" spans="1:67" x14ac:dyDescent="0.2">
      <c r="A167" s="457"/>
      <c r="B167" s="457"/>
      <c r="C167" s="457"/>
      <c r="D167" s="457"/>
      <c r="E167" s="457"/>
      <c r="F167" s="457"/>
      <c r="G167" s="457"/>
      <c r="H167" s="457"/>
      <c r="I167" s="457"/>
      <c r="J167" s="457"/>
      <c r="K167" s="457"/>
      <c r="L167" s="457"/>
      <c r="M167" s="457"/>
      <c r="N167" s="458"/>
      <c r="O167" s="454" t="s">
        <v>43</v>
      </c>
      <c r="P167" s="455"/>
      <c r="Q167" s="455"/>
      <c r="R167" s="455"/>
      <c r="S167" s="455"/>
      <c r="T167" s="455"/>
      <c r="U167" s="456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67" x14ac:dyDescent="0.2">
      <c r="A168" s="457"/>
      <c r="B168" s="457"/>
      <c r="C168" s="457"/>
      <c r="D168" s="457"/>
      <c r="E168" s="457"/>
      <c r="F168" s="457"/>
      <c r="G168" s="457"/>
      <c r="H168" s="457"/>
      <c r="I168" s="457"/>
      <c r="J168" s="457"/>
      <c r="K168" s="457"/>
      <c r="L168" s="457"/>
      <c r="M168" s="457"/>
      <c r="N168" s="458"/>
      <c r="O168" s="454" t="s">
        <v>43</v>
      </c>
      <c r="P168" s="455"/>
      <c r="Q168" s="455"/>
      <c r="R168" s="455"/>
      <c r="S168" s="455"/>
      <c r="T168" s="455"/>
      <c r="U168" s="456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67" ht="14.25" customHeight="1" x14ac:dyDescent="0.25">
      <c r="A169" s="448" t="s">
        <v>118</v>
      </c>
      <c r="B169" s="448"/>
      <c r="C169" s="448"/>
      <c r="D169" s="448"/>
      <c r="E169" s="448"/>
      <c r="F169" s="448"/>
      <c r="G169" s="448"/>
      <c r="H169" s="448"/>
      <c r="I169" s="448"/>
      <c r="J169" s="448"/>
      <c r="K169" s="448"/>
      <c r="L169" s="448"/>
      <c r="M169" s="448"/>
      <c r="N169" s="448"/>
      <c r="O169" s="448"/>
      <c r="P169" s="448"/>
      <c r="Q169" s="448"/>
      <c r="R169" s="448"/>
      <c r="S169" s="448"/>
      <c r="T169" s="448"/>
      <c r="U169" s="448"/>
      <c r="V169" s="448"/>
      <c r="W169" s="448"/>
      <c r="X169" s="448"/>
      <c r="Y169" s="448"/>
      <c r="Z169" s="64"/>
      <c r="AA169" s="64"/>
    </row>
    <row r="170" spans="1:67" ht="16.5" customHeight="1" x14ac:dyDescent="0.25">
      <c r="A170" s="61" t="s">
        <v>286</v>
      </c>
      <c r="B170" s="61" t="s">
        <v>287</v>
      </c>
      <c r="C170" s="35">
        <v>4301020262</v>
      </c>
      <c r="D170" s="449">
        <v>4680115882935</v>
      </c>
      <c r="E170" s="449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122</v>
      </c>
      <c r="L170" s="37" t="s">
        <v>141</v>
      </c>
      <c r="M170" s="37"/>
      <c r="N170" s="36">
        <v>50</v>
      </c>
      <c r="O170" s="5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51"/>
      <c r="Q170" s="451"/>
      <c r="R170" s="451"/>
      <c r="S170" s="452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ht="16.5" customHeight="1" x14ac:dyDescent="0.25">
      <c r="A171" s="61" t="s">
        <v>288</v>
      </c>
      <c r="B171" s="61" t="s">
        <v>289</v>
      </c>
      <c r="C171" s="35">
        <v>4301020220</v>
      </c>
      <c r="D171" s="449">
        <v>4680115880764</v>
      </c>
      <c r="E171" s="449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81</v>
      </c>
      <c r="L171" s="37" t="s">
        <v>121</v>
      </c>
      <c r="M171" s="37"/>
      <c r="N171" s="36">
        <v>50</v>
      </c>
      <c r="O171" s="5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51"/>
      <c r="Q171" s="451"/>
      <c r="R171" s="451"/>
      <c r="S171" s="452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77"/>
      <c r="BB171" s="170" t="s">
        <v>67</v>
      </c>
      <c r="BL171" s="77">
        <f>IFERROR(W171*I171/H171,"0")</f>
        <v>0</v>
      </c>
      <c r="BM171" s="77">
        <f>IFERROR(X171*I171/H171,"0")</f>
        <v>0</v>
      </c>
      <c r="BN171" s="77">
        <f>IFERROR(1/J171*(W171/H171),"0")</f>
        <v>0</v>
      </c>
      <c r="BO171" s="77">
        <f>IFERROR(1/J171*(X171/H171),"0")</f>
        <v>0</v>
      </c>
    </row>
    <row r="172" spans="1:67" x14ac:dyDescent="0.2">
      <c r="A172" s="457"/>
      <c r="B172" s="457"/>
      <c r="C172" s="457"/>
      <c r="D172" s="457"/>
      <c r="E172" s="457"/>
      <c r="F172" s="457"/>
      <c r="G172" s="457"/>
      <c r="H172" s="457"/>
      <c r="I172" s="457"/>
      <c r="J172" s="457"/>
      <c r="K172" s="457"/>
      <c r="L172" s="457"/>
      <c r="M172" s="457"/>
      <c r="N172" s="458"/>
      <c r="O172" s="454" t="s">
        <v>43</v>
      </c>
      <c r="P172" s="455"/>
      <c r="Q172" s="455"/>
      <c r="R172" s="455"/>
      <c r="S172" s="455"/>
      <c r="T172" s="455"/>
      <c r="U172" s="456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67" x14ac:dyDescent="0.2">
      <c r="A173" s="457"/>
      <c r="B173" s="457"/>
      <c r="C173" s="457"/>
      <c r="D173" s="457"/>
      <c r="E173" s="457"/>
      <c r="F173" s="457"/>
      <c r="G173" s="457"/>
      <c r="H173" s="457"/>
      <c r="I173" s="457"/>
      <c r="J173" s="457"/>
      <c r="K173" s="457"/>
      <c r="L173" s="457"/>
      <c r="M173" s="457"/>
      <c r="N173" s="458"/>
      <c r="O173" s="454" t="s">
        <v>43</v>
      </c>
      <c r="P173" s="455"/>
      <c r="Q173" s="455"/>
      <c r="R173" s="455"/>
      <c r="S173" s="455"/>
      <c r="T173" s="455"/>
      <c r="U173" s="456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67" ht="14.25" customHeight="1" x14ac:dyDescent="0.25">
      <c r="A174" s="448" t="s">
        <v>77</v>
      </c>
      <c r="B174" s="448"/>
      <c r="C174" s="448"/>
      <c r="D174" s="448"/>
      <c r="E174" s="448"/>
      <c r="F174" s="448"/>
      <c r="G174" s="448"/>
      <c r="H174" s="448"/>
      <c r="I174" s="448"/>
      <c r="J174" s="448"/>
      <c r="K174" s="448"/>
      <c r="L174" s="448"/>
      <c r="M174" s="448"/>
      <c r="N174" s="448"/>
      <c r="O174" s="448"/>
      <c r="P174" s="448"/>
      <c r="Q174" s="448"/>
      <c r="R174" s="448"/>
      <c r="S174" s="448"/>
      <c r="T174" s="448"/>
      <c r="U174" s="448"/>
      <c r="V174" s="448"/>
      <c r="W174" s="448"/>
      <c r="X174" s="448"/>
      <c r="Y174" s="448"/>
      <c r="Z174" s="64"/>
      <c r="AA174" s="64"/>
    </row>
    <row r="175" spans="1:67" ht="27" customHeight="1" x14ac:dyDescent="0.25">
      <c r="A175" s="61" t="s">
        <v>290</v>
      </c>
      <c r="B175" s="61" t="s">
        <v>291</v>
      </c>
      <c r="C175" s="35">
        <v>4301031224</v>
      </c>
      <c r="D175" s="449">
        <v>4680115882683</v>
      </c>
      <c r="E175" s="449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51"/>
      <c r="Q175" s="451"/>
      <c r="R175" s="451"/>
      <c r="S175" s="452"/>
      <c r="T175" s="38" t="s">
        <v>48</v>
      </c>
      <c r="U175" s="38" t="s">
        <v>48</v>
      </c>
      <c r="V175" s="39" t="s">
        <v>0</v>
      </c>
      <c r="W175" s="57">
        <v>0</v>
      </c>
      <c r="X175" s="54">
        <f t="shared" ref="X175:X182" si="28"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1" t="s">
        <v>67</v>
      </c>
      <c r="BL175" s="77">
        <f t="shared" ref="BL175:BL182" si="29">IFERROR(W175*I175/H175,"0")</f>
        <v>0</v>
      </c>
      <c r="BM175" s="77">
        <f t="shared" ref="BM175:BM182" si="30">IFERROR(X175*I175/H175,"0")</f>
        <v>0</v>
      </c>
      <c r="BN175" s="77">
        <f t="shared" ref="BN175:BN182" si="31">IFERROR(1/J175*(W175/H175),"0")</f>
        <v>0</v>
      </c>
      <c r="BO175" s="77">
        <f t="shared" ref="BO175:BO182" si="32">IFERROR(1/J175*(X175/H175),"0")</f>
        <v>0</v>
      </c>
    </row>
    <row r="176" spans="1:67" ht="27" customHeight="1" x14ac:dyDescent="0.25">
      <c r="A176" s="61" t="s">
        <v>292</v>
      </c>
      <c r="B176" s="61" t="s">
        <v>293</v>
      </c>
      <c r="C176" s="35">
        <v>4301031230</v>
      </c>
      <c r="D176" s="449">
        <v>4680115882690</v>
      </c>
      <c r="E176" s="449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51"/>
      <c r="Q176" s="451"/>
      <c r="R176" s="451"/>
      <c r="S176" s="452"/>
      <c r="T176" s="38" t="s">
        <v>48</v>
      </c>
      <c r="U176" s="38" t="s">
        <v>48</v>
      </c>
      <c r="V176" s="39" t="s">
        <v>0</v>
      </c>
      <c r="W176" s="57">
        <v>0</v>
      </c>
      <c r="X176" s="54">
        <f t="shared" si="28"/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2" t="s">
        <v>67</v>
      </c>
      <c r="BL176" s="77">
        <f t="shared" si="29"/>
        <v>0</v>
      </c>
      <c r="BM176" s="77">
        <f t="shared" si="30"/>
        <v>0</v>
      </c>
      <c r="BN176" s="77">
        <f t="shared" si="31"/>
        <v>0</v>
      </c>
      <c r="BO176" s="77">
        <f t="shared" si="32"/>
        <v>0</v>
      </c>
    </row>
    <row r="177" spans="1:67" ht="27" customHeight="1" x14ac:dyDescent="0.25">
      <c r="A177" s="61" t="s">
        <v>294</v>
      </c>
      <c r="B177" s="61" t="s">
        <v>295</v>
      </c>
      <c r="C177" s="35">
        <v>4301031220</v>
      </c>
      <c r="D177" s="449">
        <v>4680115882669</v>
      </c>
      <c r="E177" s="449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5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51"/>
      <c r="Q177" s="451"/>
      <c r="R177" s="451"/>
      <c r="S177" s="452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28"/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77"/>
      <c r="BB177" s="173" t="s">
        <v>67</v>
      </c>
      <c r="BL177" s="77">
        <f t="shared" si="29"/>
        <v>0</v>
      </c>
      <c r="BM177" s="77">
        <f t="shared" si="30"/>
        <v>0</v>
      </c>
      <c r="BN177" s="77">
        <f t="shared" si="31"/>
        <v>0</v>
      </c>
      <c r="BO177" s="77">
        <f t="shared" si="32"/>
        <v>0</v>
      </c>
    </row>
    <row r="178" spans="1:67" ht="27" customHeight="1" x14ac:dyDescent="0.25">
      <c r="A178" s="61" t="s">
        <v>296</v>
      </c>
      <c r="B178" s="61" t="s">
        <v>297</v>
      </c>
      <c r="C178" s="35">
        <v>4301031221</v>
      </c>
      <c r="D178" s="449">
        <v>4680115882676</v>
      </c>
      <c r="E178" s="449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81</v>
      </c>
      <c r="L178" s="37" t="s">
        <v>80</v>
      </c>
      <c r="M178" s="37"/>
      <c r="N178" s="36">
        <v>40</v>
      </c>
      <c r="O178" s="5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51"/>
      <c r="Q178" s="451"/>
      <c r="R178" s="451"/>
      <c r="S178" s="452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28"/>
        <v>0</v>
      </c>
      <c r="Y178" s="40" t="str">
        <f>IFERROR(IF(X178=0,"",ROUNDUP(X178/H178,0)*0.00937),"")</f>
        <v/>
      </c>
      <c r="Z178" s="66" t="s">
        <v>48</v>
      </c>
      <c r="AA178" s="67" t="s">
        <v>48</v>
      </c>
      <c r="AE178" s="77"/>
      <c r="BB178" s="174" t="s">
        <v>67</v>
      </c>
      <c r="BL178" s="77">
        <f t="shared" si="29"/>
        <v>0</v>
      </c>
      <c r="BM178" s="77">
        <f t="shared" si="30"/>
        <v>0</v>
      </c>
      <c r="BN178" s="77">
        <f t="shared" si="31"/>
        <v>0</v>
      </c>
      <c r="BO178" s="77">
        <f t="shared" si="32"/>
        <v>0</v>
      </c>
    </row>
    <row r="179" spans="1:67" ht="27" customHeight="1" x14ac:dyDescent="0.25">
      <c r="A179" s="61" t="s">
        <v>298</v>
      </c>
      <c r="B179" s="61" t="s">
        <v>299</v>
      </c>
      <c r="C179" s="35">
        <v>4301031223</v>
      </c>
      <c r="D179" s="449">
        <v>4680115884014</v>
      </c>
      <c r="E179" s="449"/>
      <c r="F179" s="60">
        <v>0.3</v>
      </c>
      <c r="G179" s="36">
        <v>6</v>
      </c>
      <c r="H179" s="60">
        <v>1.8</v>
      </c>
      <c r="I179" s="60">
        <v>1.93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5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451"/>
      <c r="Q179" s="451"/>
      <c r="R179" s="451"/>
      <c r="S179" s="452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28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29"/>
        <v>0</v>
      </c>
      <c r="BM179" s="77">
        <f t="shared" si="30"/>
        <v>0</v>
      </c>
      <c r="BN179" s="77">
        <f t="shared" si="31"/>
        <v>0</v>
      </c>
      <c r="BO179" s="77">
        <f t="shared" si="32"/>
        <v>0</v>
      </c>
    </row>
    <row r="180" spans="1:67" ht="27" customHeight="1" x14ac:dyDescent="0.25">
      <c r="A180" s="61" t="s">
        <v>300</v>
      </c>
      <c r="B180" s="61" t="s">
        <v>301</v>
      </c>
      <c r="C180" s="35">
        <v>4301031222</v>
      </c>
      <c r="D180" s="449">
        <v>4680115884007</v>
      </c>
      <c r="E180" s="449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5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451"/>
      <c r="Q180" s="451"/>
      <c r="R180" s="451"/>
      <c r="S180" s="452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28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29"/>
        <v>0</v>
      </c>
      <c r="BM180" s="77">
        <f t="shared" si="30"/>
        <v>0</v>
      </c>
      <c r="BN180" s="77">
        <f t="shared" si="31"/>
        <v>0</v>
      </c>
      <c r="BO180" s="77">
        <f t="shared" si="32"/>
        <v>0</v>
      </c>
    </row>
    <row r="181" spans="1:67" ht="27" customHeight="1" x14ac:dyDescent="0.25">
      <c r="A181" s="61" t="s">
        <v>302</v>
      </c>
      <c r="B181" s="61" t="s">
        <v>303</v>
      </c>
      <c r="C181" s="35">
        <v>4301031229</v>
      </c>
      <c r="D181" s="449">
        <v>4680115884038</v>
      </c>
      <c r="E181" s="449"/>
      <c r="F181" s="60">
        <v>0.3</v>
      </c>
      <c r="G181" s="36">
        <v>6</v>
      </c>
      <c r="H181" s="60">
        <v>1.8</v>
      </c>
      <c r="I181" s="60">
        <v>1.9</v>
      </c>
      <c r="J181" s="36">
        <v>234</v>
      </c>
      <c r="K181" s="36" t="s">
        <v>84</v>
      </c>
      <c r="L181" s="37" t="s">
        <v>80</v>
      </c>
      <c r="M181" s="37"/>
      <c r="N181" s="36">
        <v>40</v>
      </c>
      <c r="O181" s="5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451"/>
      <c r="Q181" s="451"/>
      <c r="R181" s="451"/>
      <c r="S181" s="452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si="28"/>
        <v>0</v>
      </c>
      <c r="Y181" s="40" t="str">
        <f>IFERROR(IF(X181=0,"",ROUNDUP(X181/H181,0)*0.00502),"")</f>
        <v/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29"/>
        <v>0</v>
      </c>
      <c r="BM181" s="77">
        <f t="shared" si="30"/>
        <v>0</v>
      </c>
      <c r="BN181" s="77">
        <f t="shared" si="31"/>
        <v>0</v>
      </c>
      <c r="BO181" s="77">
        <f t="shared" si="32"/>
        <v>0</v>
      </c>
    </row>
    <row r="182" spans="1:67" ht="27" customHeight="1" x14ac:dyDescent="0.25">
      <c r="A182" s="61" t="s">
        <v>304</v>
      </c>
      <c r="B182" s="61" t="s">
        <v>305</v>
      </c>
      <c r="C182" s="35">
        <v>4301031225</v>
      </c>
      <c r="D182" s="449">
        <v>4680115884021</v>
      </c>
      <c r="E182" s="449"/>
      <c r="F182" s="60">
        <v>0.3</v>
      </c>
      <c r="G182" s="36">
        <v>6</v>
      </c>
      <c r="H182" s="60">
        <v>1.8</v>
      </c>
      <c r="I182" s="60">
        <v>1.9</v>
      </c>
      <c r="J182" s="36">
        <v>234</v>
      </c>
      <c r="K182" s="36" t="s">
        <v>84</v>
      </c>
      <c r="L182" s="37" t="s">
        <v>80</v>
      </c>
      <c r="M182" s="37"/>
      <c r="N182" s="36">
        <v>40</v>
      </c>
      <c r="O182" s="5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451"/>
      <c r="Q182" s="451"/>
      <c r="R182" s="451"/>
      <c r="S182" s="452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28"/>
        <v>0</v>
      </c>
      <c r="Y182" s="40" t="str">
        <f>IFERROR(IF(X182=0,"",ROUNDUP(X182/H182,0)*0.00502),"")</f>
        <v/>
      </c>
      <c r="Z182" s="66" t="s">
        <v>48</v>
      </c>
      <c r="AA182" s="67" t="s">
        <v>48</v>
      </c>
      <c r="AE182" s="77"/>
      <c r="BB182" s="178" t="s">
        <v>67</v>
      </c>
      <c r="BL182" s="77">
        <f t="shared" si="29"/>
        <v>0</v>
      </c>
      <c r="BM182" s="77">
        <f t="shared" si="30"/>
        <v>0</v>
      </c>
      <c r="BN182" s="77">
        <f t="shared" si="31"/>
        <v>0</v>
      </c>
      <c r="BO182" s="77">
        <f t="shared" si="32"/>
        <v>0</v>
      </c>
    </row>
    <row r="183" spans="1:67" x14ac:dyDescent="0.2">
      <c r="A183" s="457"/>
      <c r="B183" s="457"/>
      <c r="C183" s="457"/>
      <c r="D183" s="457"/>
      <c r="E183" s="457"/>
      <c r="F183" s="457"/>
      <c r="G183" s="457"/>
      <c r="H183" s="457"/>
      <c r="I183" s="457"/>
      <c r="J183" s="457"/>
      <c r="K183" s="457"/>
      <c r="L183" s="457"/>
      <c r="M183" s="457"/>
      <c r="N183" s="458"/>
      <c r="O183" s="454" t="s">
        <v>43</v>
      </c>
      <c r="P183" s="455"/>
      <c r="Q183" s="455"/>
      <c r="R183" s="455"/>
      <c r="S183" s="455"/>
      <c r="T183" s="455"/>
      <c r="U183" s="456"/>
      <c r="V183" s="41" t="s">
        <v>42</v>
      </c>
      <c r="W183" s="42">
        <f>IFERROR(W175/H175,"0")+IFERROR(W176/H176,"0")+IFERROR(W177/H177,"0")+IFERROR(W178/H178,"0")+IFERROR(W179/H179,"0")+IFERROR(W180/H180,"0")+IFERROR(W181/H181,"0")+IFERROR(W182/H182,"0")</f>
        <v>0</v>
      </c>
      <c r="X183" s="42">
        <f>IFERROR(X175/H175,"0")+IFERROR(X176/H176,"0")+IFERROR(X177/H177,"0")+IFERROR(X178/H178,"0")+IFERROR(X179/H179,"0")+IFERROR(X180/H180,"0")+IFERROR(X181/H181,"0")+IFERROR(X182/H182,"0")</f>
        <v>0</v>
      </c>
      <c r="Y183" s="42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</v>
      </c>
      <c r="Z183" s="65"/>
      <c r="AA183" s="65"/>
    </row>
    <row r="184" spans="1:67" x14ac:dyDescent="0.2">
      <c r="A184" s="457"/>
      <c r="B184" s="457"/>
      <c r="C184" s="457"/>
      <c r="D184" s="457"/>
      <c r="E184" s="457"/>
      <c r="F184" s="457"/>
      <c r="G184" s="457"/>
      <c r="H184" s="457"/>
      <c r="I184" s="457"/>
      <c r="J184" s="457"/>
      <c r="K184" s="457"/>
      <c r="L184" s="457"/>
      <c r="M184" s="457"/>
      <c r="N184" s="458"/>
      <c r="O184" s="454" t="s">
        <v>43</v>
      </c>
      <c r="P184" s="455"/>
      <c r="Q184" s="455"/>
      <c r="R184" s="455"/>
      <c r="S184" s="455"/>
      <c r="T184" s="455"/>
      <c r="U184" s="456"/>
      <c r="V184" s="41" t="s">
        <v>0</v>
      </c>
      <c r="W184" s="42">
        <f>IFERROR(SUM(W175:W182),"0")</f>
        <v>0</v>
      </c>
      <c r="X184" s="42">
        <f>IFERROR(SUM(X175:X182),"0")</f>
        <v>0</v>
      </c>
      <c r="Y184" s="41"/>
      <c r="Z184" s="65"/>
      <c r="AA184" s="65"/>
    </row>
    <row r="185" spans="1:67" ht="14.25" customHeight="1" x14ac:dyDescent="0.25">
      <c r="A185" s="448" t="s">
        <v>85</v>
      </c>
      <c r="B185" s="448"/>
      <c r="C185" s="448"/>
      <c r="D185" s="448"/>
      <c r="E185" s="448"/>
      <c r="F185" s="448"/>
      <c r="G185" s="448"/>
      <c r="H185" s="448"/>
      <c r="I185" s="448"/>
      <c r="J185" s="448"/>
      <c r="K185" s="448"/>
      <c r="L185" s="448"/>
      <c r="M185" s="448"/>
      <c r="N185" s="448"/>
      <c r="O185" s="448"/>
      <c r="P185" s="448"/>
      <c r="Q185" s="448"/>
      <c r="R185" s="448"/>
      <c r="S185" s="448"/>
      <c r="T185" s="448"/>
      <c r="U185" s="448"/>
      <c r="V185" s="448"/>
      <c r="W185" s="448"/>
      <c r="X185" s="448"/>
      <c r="Y185" s="448"/>
      <c r="Z185" s="64"/>
      <c r="AA185" s="64"/>
    </row>
    <row r="186" spans="1:67" ht="27" customHeight="1" x14ac:dyDescent="0.25">
      <c r="A186" s="61" t="s">
        <v>306</v>
      </c>
      <c r="B186" s="61" t="s">
        <v>307</v>
      </c>
      <c r="C186" s="35">
        <v>4301051409</v>
      </c>
      <c r="D186" s="449">
        <v>4680115881556</v>
      </c>
      <c r="E186" s="449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122</v>
      </c>
      <c r="L186" s="37" t="s">
        <v>141</v>
      </c>
      <c r="M186" s="37"/>
      <c r="N186" s="36">
        <v>45</v>
      </c>
      <c r="O186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451"/>
      <c r="Q186" s="451"/>
      <c r="R186" s="451"/>
      <c r="S186" s="452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ref="X186:X201" si="33">IFERROR(IF(W186="",0,CEILING((W186/$H186),1)*$H186),"")</f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ref="BL186:BL201" si="34">IFERROR(W186*I186/H186,"0")</f>
        <v>0</v>
      </c>
      <c r="BM186" s="77">
        <f t="shared" ref="BM186:BM201" si="35">IFERROR(X186*I186/H186,"0")</f>
        <v>0</v>
      </c>
      <c r="BN186" s="77">
        <f t="shared" ref="BN186:BN201" si="36">IFERROR(1/J186*(W186/H186),"0")</f>
        <v>0</v>
      </c>
      <c r="BO186" s="77">
        <f t="shared" ref="BO186:BO201" si="37">IFERROR(1/J186*(X186/H186),"0")</f>
        <v>0</v>
      </c>
    </row>
    <row r="187" spans="1:67" ht="27" customHeight="1" x14ac:dyDescent="0.25">
      <c r="A187" s="61" t="s">
        <v>308</v>
      </c>
      <c r="B187" s="61" t="s">
        <v>309</v>
      </c>
      <c r="C187" s="35">
        <v>4301051408</v>
      </c>
      <c r="D187" s="449">
        <v>4680115881594</v>
      </c>
      <c r="E187" s="449"/>
      <c r="F187" s="60">
        <v>1.35</v>
      </c>
      <c r="G187" s="36">
        <v>6</v>
      </c>
      <c r="H187" s="60">
        <v>8.1</v>
      </c>
      <c r="I187" s="60">
        <v>8.6639999999999997</v>
      </c>
      <c r="J187" s="36">
        <v>56</v>
      </c>
      <c r="K187" s="36" t="s">
        <v>122</v>
      </c>
      <c r="L187" s="37" t="s">
        <v>141</v>
      </c>
      <c r="M187" s="37"/>
      <c r="N187" s="36">
        <v>40</v>
      </c>
      <c r="O187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451"/>
      <c r="Q187" s="451"/>
      <c r="R187" s="451"/>
      <c r="S187" s="452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16.5" customHeight="1" x14ac:dyDescent="0.25">
      <c r="A188" s="61" t="s">
        <v>310</v>
      </c>
      <c r="B188" s="61" t="s">
        <v>311</v>
      </c>
      <c r="C188" s="35">
        <v>4301051754</v>
      </c>
      <c r="D188" s="449">
        <v>4680115880962</v>
      </c>
      <c r="E188" s="449"/>
      <c r="F188" s="60">
        <v>1.3</v>
      </c>
      <c r="G188" s="36">
        <v>6</v>
      </c>
      <c r="H188" s="60">
        <v>7.8</v>
      </c>
      <c r="I188" s="60">
        <v>8.3640000000000008</v>
      </c>
      <c r="J188" s="36">
        <v>56</v>
      </c>
      <c r="K188" s="36" t="s">
        <v>122</v>
      </c>
      <c r="L188" s="37" t="s">
        <v>80</v>
      </c>
      <c r="M188" s="37"/>
      <c r="N188" s="36">
        <v>40</v>
      </c>
      <c r="O188" s="560" t="s">
        <v>312</v>
      </c>
      <c r="P188" s="451"/>
      <c r="Q188" s="451"/>
      <c r="R188" s="451"/>
      <c r="S188" s="452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customHeight="1" x14ac:dyDescent="0.25">
      <c r="A189" s="61" t="s">
        <v>313</v>
      </c>
      <c r="B189" s="61" t="s">
        <v>314</v>
      </c>
      <c r="C189" s="35">
        <v>4301051411</v>
      </c>
      <c r="D189" s="449">
        <v>4680115881617</v>
      </c>
      <c r="E189" s="449"/>
      <c r="F189" s="60">
        <v>1.35</v>
      </c>
      <c r="G189" s="36">
        <v>6</v>
      </c>
      <c r="H189" s="60">
        <v>8.1</v>
      </c>
      <c r="I189" s="60">
        <v>8.6460000000000008</v>
      </c>
      <c r="J189" s="36">
        <v>56</v>
      </c>
      <c r="K189" s="36" t="s">
        <v>122</v>
      </c>
      <c r="L189" s="37" t="s">
        <v>141</v>
      </c>
      <c r="M189" s="37"/>
      <c r="N189" s="36">
        <v>40</v>
      </c>
      <c r="O189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51"/>
      <c r="Q189" s="451"/>
      <c r="R189" s="451"/>
      <c r="S189" s="452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16.5" customHeight="1" x14ac:dyDescent="0.25">
      <c r="A190" s="61" t="s">
        <v>315</v>
      </c>
      <c r="B190" s="61" t="s">
        <v>316</v>
      </c>
      <c r="C190" s="35">
        <v>4301051632</v>
      </c>
      <c r="D190" s="449">
        <v>4680115880573</v>
      </c>
      <c r="E190" s="449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122</v>
      </c>
      <c r="L190" s="37" t="s">
        <v>80</v>
      </c>
      <c r="M190" s="37"/>
      <c r="N190" s="36">
        <v>45</v>
      </c>
      <c r="O190" s="562" t="s">
        <v>317</v>
      </c>
      <c r="P190" s="451"/>
      <c r="Q190" s="451"/>
      <c r="R190" s="451"/>
      <c r="S190" s="452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customHeight="1" x14ac:dyDescent="0.25">
      <c r="A191" s="61" t="s">
        <v>318</v>
      </c>
      <c r="B191" s="61" t="s">
        <v>319</v>
      </c>
      <c r="C191" s="35">
        <v>4301051487</v>
      </c>
      <c r="D191" s="449">
        <v>4680115881228</v>
      </c>
      <c r="E191" s="449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5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51"/>
      <c r="Q191" s="451"/>
      <c r="R191" s="451"/>
      <c r="S191" s="452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customHeight="1" x14ac:dyDescent="0.25">
      <c r="A192" s="61" t="s">
        <v>320</v>
      </c>
      <c r="B192" s="61" t="s">
        <v>321</v>
      </c>
      <c r="C192" s="35">
        <v>4301051506</v>
      </c>
      <c r="D192" s="449">
        <v>4680115881037</v>
      </c>
      <c r="E192" s="449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56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51"/>
      <c r="Q192" s="451"/>
      <c r="R192" s="451"/>
      <c r="S192" s="452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customHeight="1" x14ac:dyDescent="0.25">
      <c r="A193" s="61" t="s">
        <v>322</v>
      </c>
      <c r="B193" s="61" t="s">
        <v>323</v>
      </c>
      <c r="C193" s="35">
        <v>4301051384</v>
      </c>
      <c r="D193" s="449">
        <v>4680115881211</v>
      </c>
      <c r="E193" s="449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5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51"/>
      <c r="Q193" s="451"/>
      <c r="R193" s="451"/>
      <c r="S193" s="452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>IFERROR(IF(X193=0,"",ROUNDUP(X193/H193,0)*0.00753),"")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customHeight="1" x14ac:dyDescent="0.25">
      <c r="A194" s="61" t="s">
        <v>324</v>
      </c>
      <c r="B194" s="61" t="s">
        <v>325</v>
      </c>
      <c r="C194" s="35">
        <v>4301051378</v>
      </c>
      <c r="D194" s="449">
        <v>4680115881020</v>
      </c>
      <c r="E194" s="449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51"/>
      <c r="Q194" s="451"/>
      <c r="R194" s="451"/>
      <c r="S194" s="452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27" customHeight="1" x14ac:dyDescent="0.25">
      <c r="A195" s="61" t="s">
        <v>326</v>
      </c>
      <c r="B195" s="61" t="s">
        <v>327</v>
      </c>
      <c r="C195" s="35">
        <v>4301051407</v>
      </c>
      <c r="D195" s="449">
        <v>4680115882195</v>
      </c>
      <c r="E195" s="449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141</v>
      </c>
      <c r="M195" s="37"/>
      <c r="N195" s="36">
        <v>40</v>
      </c>
      <c r="O195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51"/>
      <c r="Q195" s="451"/>
      <c r="R195" s="451"/>
      <c r="S195" s="452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ref="Y195:Y201" si="38"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27" customHeight="1" x14ac:dyDescent="0.25">
      <c r="A196" s="61" t="s">
        <v>328</v>
      </c>
      <c r="B196" s="61" t="s">
        <v>329</v>
      </c>
      <c r="C196" s="35">
        <v>4301051752</v>
      </c>
      <c r="D196" s="449">
        <v>4680115882607</v>
      </c>
      <c r="E196" s="449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81</v>
      </c>
      <c r="L196" s="37" t="s">
        <v>146</v>
      </c>
      <c r="M196" s="37"/>
      <c r="N196" s="36">
        <v>45</v>
      </c>
      <c r="O196" s="568" t="s">
        <v>330</v>
      </c>
      <c r="P196" s="451"/>
      <c r="Q196" s="451"/>
      <c r="R196" s="451"/>
      <c r="S196" s="452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customHeight="1" x14ac:dyDescent="0.25">
      <c r="A197" s="61" t="s">
        <v>331</v>
      </c>
      <c r="B197" s="61" t="s">
        <v>332</v>
      </c>
      <c r="C197" s="35">
        <v>4301051630</v>
      </c>
      <c r="D197" s="449">
        <v>4680115880092</v>
      </c>
      <c r="E197" s="449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69" t="s">
        <v>333</v>
      </c>
      <c r="P197" s="451"/>
      <c r="Q197" s="451"/>
      <c r="R197" s="451"/>
      <c r="S197" s="452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ht="27" customHeight="1" x14ac:dyDescent="0.25">
      <c r="A198" s="61" t="s">
        <v>334</v>
      </c>
      <c r="B198" s="61" t="s">
        <v>335</v>
      </c>
      <c r="C198" s="35">
        <v>4301051631</v>
      </c>
      <c r="D198" s="449">
        <v>4680115880221</v>
      </c>
      <c r="E198" s="449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45</v>
      </c>
      <c r="O198" s="570" t="s">
        <v>336</v>
      </c>
      <c r="P198" s="451"/>
      <c r="Q198" s="451"/>
      <c r="R198" s="451"/>
      <c r="S198" s="452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3"/>
        <v>0</v>
      </c>
      <c r="Y198" s="40" t="str">
        <f t="shared" si="38"/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4"/>
        <v>0</v>
      </c>
      <c r="BM198" s="77">
        <f t="shared" si="35"/>
        <v>0</v>
      </c>
      <c r="BN198" s="77">
        <f t="shared" si="36"/>
        <v>0</v>
      </c>
      <c r="BO198" s="77">
        <f t="shared" si="37"/>
        <v>0</v>
      </c>
    </row>
    <row r="199" spans="1:67" ht="27" customHeight="1" x14ac:dyDescent="0.25">
      <c r="A199" s="61" t="s">
        <v>337</v>
      </c>
      <c r="B199" s="61" t="s">
        <v>338</v>
      </c>
      <c r="C199" s="35">
        <v>4301051749</v>
      </c>
      <c r="D199" s="449">
        <v>4680115882942</v>
      </c>
      <c r="E199" s="449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571" t="s">
        <v>339</v>
      </c>
      <c r="P199" s="451"/>
      <c r="Q199" s="451"/>
      <c r="R199" s="451"/>
      <c r="S199" s="452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3"/>
        <v>0</v>
      </c>
      <c r="Y199" s="40" t="str">
        <f t="shared" si="38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4"/>
        <v>0</v>
      </c>
      <c r="BM199" s="77">
        <f t="shared" si="35"/>
        <v>0</v>
      </c>
      <c r="BN199" s="77">
        <f t="shared" si="36"/>
        <v>0</v>
      </c>
      <c r="BO199" s="77">
        <f t="shared" si="37"/>
        <v>0</v>
      </c>
    </row>
    <row r="200" spans="1:67" ht="27" customHeight="1" x14ac:dyDescent="0.25">
      <c r="A200" s="61" t="s">
        <v>340</v>
      </c>
      <c r="B200" s="61" t="s">
        <v>341</v>
      </c>
      <c r="C200" s="35">
        <v>4301051753</v>
      </c>
      <c r="D200" s="449">
        <v>4680115880504</v>
      </c>
      <c r="E200" s="449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572" t="s">
        <v>342</v>
      </c>
      <c r="P200" s="451"/>
      <c r="Q200" s="451"/>
      <c r="R200" s="451"/>
      <c r="S200" s="452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3"/>
        <v>0</v>
      </c>
      <c r="Y200" s="40" t="str">
        <f t="shared" si="38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4"/>
        <v>0</v>
      </c>
      <c r="BM200" s="77">
        <f t="shared" si="35"/>
        <v>0</v>
      </c>
      <c r="BN200" s="77">
        <f t="shared" si="36"/>
        <v>0</v>
      </c>
      <c r="BO200" s="77">
        <f t="shared" si="37"/>
        <v>0</v>
      </c>
    </row>
    <row r="201" spans="1:67" ht="27" customHeight="1" x14ac:dyDescent="0.25">
      <c r="A201" s="61" t="s">
        <v>343</v>
      </c>
      <c r="B201" s="61" t="s">
        <v>344</v>
      </c>
      <c r="C201" s="35">
        <v>4301051410</v>
      </c>
      <c r="D201" s="449">
        <v>4680115882164</v>
      </c>
      <c r="E201" s="449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141</v>
      </c>
      <c r="M201" s="37"/>
      <c r="N201" s="36">
        <v>40</v>
      </c>
      <c r="O201" s="5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51"/>
      <c r="Q201" s="451"/>
      <c r="R201" s="451"/>
      <c r="S201" s="452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3"/>
        <v>0</v>
      </c>
      <c r="Y201" s="40" t="str">
        <f t="shared" si="38"/>
        <v/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4"/>
        <v>0</v>
      </c>
      <c r="BM201" s="77">
        <f t="shared" si="35"/>
        <v>0</v>
      </c>
      <c r="BN201" s="77">
        <f t="shared" si="36"/>
        <v>0</v>
      </c>
      <c r="BO201" s="77">
        <f t="shared" si="37"/>
        <v>0</v>
      </c>
    </row>
    <row r="202" spans="1:67" x14ac:dyDescent="0.2">
      <c r="A202" s="457"/>
      <c r="B202" s="457"/>
      <c r="C202" s="457"/>
      <c r="D202" s="457"/>
      <c r="E202" s="457"/>
      <c r="F202" s="457"/>
      <c r="G202" s="457"/>
      <c r="H202" s="457"/>
      <c r="I202" s="457"/>
      <c r="J202" s="457"/>
      <c r="K202" s="457"/>
      <c r="L202" s="457"/>
      <c r="M202" s="457"/>
      <c r="N202" s="458"/>
      <c r="O202" s="454" t="s">
        <v>43</v>
      </c>
      <c r="P202" s="455"/>
      <c r="Q202" s="455"/>
      <c r="R202" s="455"/>
      <c r="S202" s="455"/>
      <c r="T202" s="455"/>
      <c r="U202" s="456"/>
      <c r="V202" s="41" t="s">
        <v>42</v>
      </c>
      <c r="W202" s="42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2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2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5"/>
      <c r="AA202" s="65"/>
    </row>
    <row r="203" spans="1:67" x14ac:dyDescent="0.2">
      <c r="A203" s="457"/>
      <c r="B203" s="457"/>
      <c r="C203" s="457"/>
      <c r="D203" s="457"/>
      <c r="E203" s="457"/>
      <c r="F203" s="457"/>
      <c r="G203" s="457"/>
      <c r="H203" s="457"/>
      <c r="I203" s="457"/>
      <c r="J203" s="457"/>
      <c r="K203" s="457"/>
      <c r="L203" s="457"/>
      <c r="M203" s="457"/>
      <c r="N203" s="458"/>
      <c r="O203" s="454" t="s">
        <v>43</v>
      </c>
      <c r="P203" s="455"/>
      <c r="Q203" s="455"/>
      <c r="R203" s="455"/>
      <c r="S203" s="455"/>
      <c r="T203" s="455"/>
      <c r="U203" s="456"/>
      <c r="V203" s="41" t="s">
        <v>0</v>
      </c>
      <c r="W203" s="42">
        <f>IFERROR(SUM(W186:W201),"0")</f>
        <v>0</v>
      </c>
      <c r="X203" s="42">
        <f>IFERROR(SUM(X186:X201),"0")</f>
        <v>0</v>
      </c>
      <c r="Y203" s="41"/>
      <c r="Z203" s="65"/>
      <c r="AA203" s="65"/>
    </row>
    <row r="204" spans="1:67" ht="14.25" customHeight="1" x14ac:dyDescent="0.25">
      <c r="A204" s="448" t="s">
        <v>228</v>
      </c>
      <c r="B204" s="448"/>
      <c r="C204" s="448"/>
      <c r="D204" s="448"/>
      <c r="E204" s="448"/>
      <c r="F204" s="448"/>
      <c r="G204" s="448"/>
      <c r="H204" s="448"/>
      <c r="I204" s="448"/>
      <c r="J204" s="448"/>
      <c r="K204" s="448"/>
      <c r="L204" s="448"/>
      <c r="M204" s="448"/>
      <c r="N204" s="448"/>
      <c r="O204" s="448"/>
      <c r="P204" s="448"/>
      <c r="Q204" s="448"/>
      <c r="R204" s="448"/>
      <c r="S204" s="448"/>
      <c r="T204" s="448"/>
      <c r="U204" s="448"/>
      <c r="V204" s="448"/>
      <c r="W204" s="448"/>
      <c r="X204" s="448"/>
      <c r="Y204" s="448"/>
      <c r="Z204" s="64"/>
      <c r="AA204" s="64"/>
    </row>
    <row r="205" spans="1:67" ht="16.5" customHeight="1" x14ac:dyDescent="0.25">
      <c r="A205" s="61" t="s">
        <v>345</v>
      </c>
      <c r="B205" s="61" t="s">
        <v>346</v>
      </c>
      <c r="C205" s="35">
        <v>4301060360</v>
      </c>
      <c r="D205" s="449">
        <v>4680115882874</v>
      </c>
      <c r="E205" s="449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51"/>
      <c r="Q205" s="451"/>
      <c r="R205" s="451"/>
      <c r="S205" s="452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5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ht="16.5" customHeight="1" x14ac:dyDescent="0.25">
      <c r="A206" s="61" t="s">
        <v>345</v>
      </c>
      <c r="B206" s="61" t="s">
        <v>347</v>
      </c>
      <c r="C206" s="35">
        <v>4301060404</v>
      </c>
      <c r="D206" s="449">
        <v>4680115882874</v>
      </c>
      <c r="E206" s="449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40</v>
      </c>
      <c r="O206" s="575" t="s">
        <v>348</v>
      </c>
      <c r="P206" s="451"/>
      <c r="Q206" s="451"/>
      <c r="R206" s="451"/>
      <c r="S206" s="452"/>
      <c r="T206" s="38" t="s">
        <v>48</v>
      </c>
      <c r="U206" s="38" t="s">
        <v>48</v>
      </c>
      <c r="V206" s="39" t="s">
        <v>0</v>
      </c>
      <c r="W206" s="57">
        <v>0</v>
      </c>
      <c r="X206" s="54">
        <f>IFERROR(IF(W206="",0,CEILING((W206/$H206),1)*$H206),"")</f>
        <v>0</v>
      </c>
      <c r="Y206" s="40" t="str">
        <f>IFERROR(IF(X206=0,"",ROUNDUP(X206/H206,0)*0.00937),"")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>IFERROR(W206*I206/H206,"0")</f>
        <v>0</v>
      </c>
      <c r="BM206" s="77">
        <f>IFERROR(X206*I206/H206,"0")</f>
        <v>0</v>
      </c>
      <c r="BN206" s="77">
        <f>IFERROR(1/J206*(W206/H206),"0")</f>
        <v>0</v>
      </c>
      <c r="BO206" s="77">
        <f>IFERROR(1/J206*(X206/H206),"0")</f>
        <v>0</v>
      </c>
    </row>
    <row r="207" spans="1:67" ht="27" customHeight="1" x14ac:dyDescent="0.25">
      <c r="A207" s="61" t="s">
        <v>349</v>
      </c>
      <c r="B207" s="61" t="s">
        <v>350</v>
      </c>
      <c r="C207" s="35">
        <v>4301060359</v>
      </c>
      <c r="D207" s="449">
        <v>4680115884434</v>
      </c>
      <c r="E207" s="449"/>
      <c r="F207" s="60">
        <v>0.8</v>
      </c>
      <c r="G207" s="36">
        <v>4</v>
      </c>
      <c r="H207" s="60">
        <v>3.2</v>
      </c>
      <c r="I207" s="60">
        <v>3.4660000000000002</v>
      </c>
      <c r="J207" s="36">
        <v>120</v>
      </c>
      <c r="K207" s="36" t="s">
        <v>81</v>
      </c>
      <c r="L207" s="37" t="s">
        <v>80</v>
      </c>
      <c r="M207" s="37"/>
      <c r="N207" s="36">
        <v>30</v>
      </c>
      <c r="O207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51"/>
      <c r="Q207" s="451"/>
      <c r="R207" s="451"/>
      <c r="S207" s="452"/>
      <c r="T207" s="38" t="s">
        <v>48</v>
      </c>
      <c r="U207" s="38" t="s">
        <v>48</v>
      </c>
      <c r="V207" s="39" t="s">
        <v>0</v>
      </c>
      <c r="W207" s="57">
        <v>0</v>
      </c>
      <c r="X207" s="54">
        <f>IFERROR(IF(W207="",0,CEILING((W207/$H207),1)*$H207),"")</f>
        <v>0</v>
      </c>
      <c r="Y207" s="40" t="str">
        <f>IFERROR(IF(X207=0,"",ROUNDUP(X207/H207,0)*0.00937),"")</f>
        <v/>
      </c>
      <c r="Z207" s="66" t="s">
        <v>48</v>
      </c>
      <c r="AA207" s="67" t="s">
        <v>48</v>
      </c>
      <c r="AE207" s="77"/>
      <c r="BB207" s="197" t="s">
        <v>67</v>
      </c>
      <c r="BL207" s="77">
        <f>IFERROR(W207*I207/H207,"0")</f>
        <v>0</v>
      </c>
      <c r="BM207" s="77">
        <f>IFERROR(X207*I207/H207,"0")</f>
        <v>0</v>
      </c>
      <c r="BN207" s="77">
        <f>IFERROR(1/J207*(W207/H207),"0")</f>
        <v>0</v>
      </c>
      <c r="BO207" s="77">
        <f>IFERROR(1/J207*(X207/H207),"0")</f>
        <v>0</v>
      </c>
    </row>
    <row r="208" spans="1:67" ht="27" customHeight="1" x14ac:dyDescent="0.25">
      <c r="A208" s="61" t="s">
        <v>351</v>
      </c>
      <c r="B208" s="61" t="s">
        <v>352</v>
      </c>
      <c r="C208" s="35">
        <v>4301060375</v>
      </c>
      <c r="D208" s="449">
        <v>4680115880818</v>
      </c>
      <c r="E208" s="449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77" t="s">
        <v>353</v>
      </c>
      <c r="P208" s="451"/>
      <c r="Q208" s="451"/>
      <c r="R208" s="451"/>
      <c r="S208" s="452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ht="16.5" customHeight="1" x14ac:dyDescent="0.25">
      <c r="A209" s="61" t="s">
        <v>354</v>
      </c>
      <c r="B209" s="61" t="s">
        <v>355</v>
      </c>
      <c r="C209" s="35">
        <v>4301060389</v>
      </c>
      <c r="D209" s="449">
        <v>4680115880801</v>
      </c>
      <c r="E209" s="449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141</v>
      </c>
      <c r="M209" s="37"/>
      <c r="N209" s="36">
        <v>40</v>
      </c>
      <c r="O209" s="578" t="s">
        <v>356</v>
      </c>
      <c r="P209" s="451"/>
      <c r="Q209" s="451"/>
      <c r="R209" s="451"/>
      <c r="S209" s="452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x14ac:dyDescent="0.2">
      <c r="A210" s="457"/>
      <c r="B210" s="457"/>
      <c r="C210" s="457"/>
      <c r="D210" s="457"/>
      <c r="E210" s="457"/>
      <c r="F210" s="457"/>
      <c r="G210" s="457"/>
      <c r="H210" s="457"/>
      <c r="I210" s="457"/>
      <c r="J210" s="457"/>
      <c r="K210" s="457"/>
      <c r="L210" s="457"/>
      <c r="M210" s="457"/>
      <c r="N210" s="458"/>
      <c r="O210" s="454" t="s">
        <v>43</v>
      </c>
      <c r="P210" s="455"/>
      <c r="Q210" s="455"/>
      <c r="R210" s="455"/>
      <c r="S210" s="455"/>
      <c r="T210" s="455"/>
      <c r="U210" s="456"/>
      <c r="V210" s="41" t="s">
        <v>42</v>
      </c>
      <c r="W210" s="42">
        <f>IFERROR(W205/H205,"0")+IFERROR(W206/H206,"0")+IFERROR(W207/H207,"0")+IFERROR(W208/H208,"0")+IFERROR(W209/H209,"0")</f>
        <v>0</v>
      </c>
      <c r="X210" s="42">
        <f>IFERROR(X205/H205,"0")+IFERROR(X206/H206,"0")+IFERROR(X207/H207,"0")+IFERROR(X208/H208,"0")+IFERROR(X209/H209,"0")</f>
        <v>0</v>
      </c>
      <c r="Y210" s="42">
        <f>IFERROR(IF(Y205="",0,Y205),"0")+IFERROR(IF(Y206="",0,Y206),"0")+IFERROR(IF(Y207="",0,Y207),"0")+IFERROR(IF(Y208="",0,Y208),"0")+IFERROR(IF(Y209="",0,Y209),"0")</f>
        <v>0</v>
      </c>
      <c r="Z210" s="65"/>
      <c r="AA210" s="65"/>
    </row>
    <row r="211" spans="1:67" x14ac:dyDescent="0.2">
      <c r="A211" s="457"/>
      <c r="B211" s="457"/>
      <c r="C211" s="457"/>
      <c r="D211" s="457"/>
      <c r="E211" s="457"/>
      <c r="F211" s="457"/>
      <c r="G211" s="457"/>
      <c r="H211" s="457"/>
      <c r="I211" s="457"/>
      <c r="J211" s="457"/>
      <c r="K211" s="457"/>
      <c r="L211" s="457"/>
      <c r="M211" s="457"/>
      <c r="N211" s="458"/>
      <c r="O211" s="454" t="s">
        <v>43</v>
      </c>
      <c r="P211" s="455"/>
      <c r="Q211" s="455"/>
      <c r="R211" s="455"/>
      <c r="S211" s="455"/>
      <c r="T211" s="455"/>
      <c r="U211" s="456"/>
      <c r="V211" s="41" t="s">
        <v>0</v>
      </c>
      <c r="W211" s="42">
        <f>IFERROR(SUM(W205:W209),"0")</f>
        <v>0</v>
      </c>
      <c r="X211" s="42">
        <f>IFERROR(SUM(X205:X209),"0")</f>
        <v>0</v>
      </c>
      <c r="Y211" s="41"/>
      <c r="Z211" s="65"/>
      <c r="AA211" s="65"/>
    </row>
    <row r="212" spans="1:67" ht="16.5" customHeight="1" x14ac:dyDescent="0.25">
      <c r="A212" s="447" t="s">
        <v>357</v>
      </c>
      <c r="B212" s="447"/>
      <c r="C212" s="447"/>
      <c r="D212" s="447"/>
      <c r="E212" s="447"/>
      <c r="F212" s="447"/>
      <c r="G212" s="447"/>
      <c r="H212" s="447"/>
      <c r="I212" s="447"/>
      <c r="J212" s="447"/>
      <c r="K212" s="447"/>
      <c r="L212" s="447"/>
      <c r="M212" s="447"/>
      <c r="N212" s="447"/>
      <c r="O212" s="447"/>
      <c r="P212" s="447"/>
      <c r="Q212" s="447"/>
      <c r="R212" s="447"/>
      <c r="S212" s="447"/>
      <c r="T212" s="447"/>
      <c r="U212" s="447"/>
      <c r="V212" s="447"/>
      <c r="W212" s="447"/>
      <c r="X212" s="447"/>
      <c r="Y212" s="447"/>
      <c r="Z212" s="63"/>
      <c r="AA212" s="63"/>
    </row>
    <row r="213" spans="1:67" ht="14.25" customHeight="1" x14ac:dyDescent="0.25">
      <c r="A213" s="448" t="s">
        <v>126</v>
      </c>
      <c r="B213" s="448"/>
      <c r="C213" s="448"/>
      <c r="D213" s="448"/>
      <c r="E213" s="448"/>
      <c r="F213" s="448"/>
      <c r="G213" s="448"/>
      <c r="H213" s="448"/>
      <c r="I213" s="448"/>
      <c r="J213" s="448"/>
      <c r="K213" s="448"/>
      <c r="L213" s="448"/>
      <c r="M213" s="448"/>
      <c r="N213" s="448"/>
      <c r="O213" s="448"/>
      <c r="P213" s="448"/>
      <c r="Q213" s="448"/>
      <c r="R213" s="448"/>
      <c r="S213" s="448"/>
      <c r="T213" s="448"/>
      <c r="U213" s="448"/>
      <c r="V213" s="448"/>
      <c r="W213" s="448"/>
      <c r="X213" s="448"/>
      <c r="Y213" s="448"/>
      <c r="Z213" s="64"/>
      <c r="AA213" s="64"/>
    </row>
    <row r="214" spans="1:67" ht="27" customHeight="1" x14ac:dyDescent="0.25">
      <c r="A214" s="61" t="s">
        <v>358</v>
      </c>
      <c r="B214" s="61" t="s">
        <v>359</v>
      </c>
      <c r="C214" s="35">
        <v>4301011717</v>
      </c>
      <c r="D214" s="449">
        <v>4680115884274</v>
      </c>
      <c r="E214" s="449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122</v>
      </c>
      <c r="L214" s="37" t="s">
        <v>121</v>
      </c>
      <c r="M214" s="37"/>
      <c r="N214" s="36">
        <v>55</v>
      </c>
      <c r="O214" s="5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51"/>
      <c r="Q214" s="451"/>
      <c r="R214" s="451"/>
      <c r="S214" s="452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22" si="39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22" si="40">IFERROR(W214*I214/H214,"0")</f>
        <v>0</v>
      </c>
      <c r="BM214" s="77">
        <f t="shared" ref="BM214:BM222" si="41">IFERROR(X214*I214/H214,"0")</f>
        <v>0</v>
      </c>
      <c r="BN214" s="77">
        <f t="shared" ref="BN214:BN222" si="42">IFERROR(1/J214*(W214/H214),"0")</f>
        <v>0</v>
      </c>
      <c r="BO214" s="77">
        <f t="shared" ref="BO214:BO222" si="43">IFERROR(1/J214*(X214/H214),"0")</f>
        <v>0</v>
      </c>
    </row>
    <row r="215" spans="1:67" ht="27" customHeight="1" x14ac:dyDescent="0.25">
      <c r="A215" s="61" t="s">
        <v>358</v>
      </c>
      <c r="B215" s="61" t="s">
        <v>360</v>
      </c>
      <c r="C215" s="35">
        <v>4301011945</v>
      </c>
      <c r="D215" s="449">
        <v>4680115884274</v>
      </c>
      <c r="E215" s="449"/>
      <c r="F215" s="60">
        <v>1.45</v>
      </c>
      <c r="G215" s="36">
        <v>8</v>
      </c>
      <c r="H215" s="60">
        <v>11.6</v>
      </c>
      <c r="I215" s="60">
        <v>12.08</v>
      </c>
      <c r="J215" s="36">
        <v>48</v>
      </c>
      <c r="K215" s="36" t="s">
        <v>122</v>
      </c>
      <c r="L215" s="37" t="s">
        <v>130</v>
      </c>
      <c r="M215" s="37"/>
      <c r="N215" s="36">
        <v>55</v>
      </c>
      <c r="O215" s="580" t="s">
        <v>361</v>
      </c>
      <c r="P215" s="451"/>
      <c r="Q215" s="451"/>
      <c r="R215" s="451"/>
      <c r="S215" s="452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39"/>
        <v>0</v>
      </c>
      <c r="Y215" s="40" t="str">
        <f>IFERROR(IF(X215=0,"",ROUNDUP(X215/H215,0)*0.02039),"")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0"/>
        <v>0</v>
      </c>
      <c r="BM215" s="77">
        <f t="shared" si="41"/>
        <v>0</v>
      </c>
      <c r="BN215" s="77">
        <f t="shared" si="42"/>
        <v>0</v>
      </c>
      <c r="BO215" s="77">
        <f t="shared" si="43"/>
        <v>0</v>
      </c>
    </row>
    <row r="216" spans="1:67" ht="27" customHeight="1" x14ac:dyDescent="0.25">
      <c r="A216" s="61" t="s">
        <v>362</v>
      </c>
      <c r="B216" s="61" t="s">
        <v>363</v>
      </c>
      <c r="C216" s="35">
        <v>4301011719</v>
      </c>
      <c r="D216" s="449">
        <v>4680115884298</v>
      </c>
      <c r="E216" s="449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122</v>
      </c>
      <c r="L216" s="37" t="s">
        <v>121</v>
      </c>
      <c r="M216" s="37"/>
      <c r="N216" s="36">
        <v>55</v>
      </c>
      <c r="O216" s="58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51"/>
      <c r="Q216" s="451"/>
      <c r="R216" s="451"/>
      <c r="S216" s="452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39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0"/>
        <v>0</v>
      </c>
      <c r="BM216" s="77">
        <f t="shared" si="41"/>
        <v>0</v>
      </c>
      <c r="BN216" s="77">
        <f t="shared" si="42"/>
        <v>0</v>
      </c>
      <c r="BO216" s="77">
        <f t="shared" si="43"/>
        <v>0</v>
      </c>
    </row>
    <row r="217" spans="1:67" ht="27" customHeight="1" x14ac:dyDescent="0.25">
      <c r="A217" s="61" t="s">
        <v>364</v>
      </c>
      <c r="B217" s="61" t="s">
        <v>365</v>
      </c>
      <c r="C217" s="35">
        <v>4301011733</v>
      </c>
      <c r="D217" s="449">
        <v>4680115884250</v>
      </c>
      <c r="E217" s="449"/>
      <c r="F217" s="60">
        <v>1.45</v>
      </c>
      <c r="G217" s="36">
        <v>8</v>
      </c>
      <c r="H217" s="60">
        <v>11.6</v>
      </c>
      <c r="I217" s="60">
        <v>12.08</v>
      </c>
      <c r="J217" s="36">
        <v>56</v>
      </c>
      <c r="K217" s="36" t="s">
        <v>122</v>
      </c>
      <c r="L217" s="37" t="s">
        <v>141</v>
      </c>
      <c r="M217" s="37"/>
      <c r="N217" s="36">
        <v>55</v>
      </c>
      <c r="O217" s="5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51"/>
      <c r="Q217" s="451"/>
      <c r="R217" s="451"/>
      <c r="S217" s="452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39"/>
        <v>0</v>
      </c>
      <c r="Y217" s="40" t="str">
        <f>IFERROR(IF(X217=0,"",ROUNDUP(X217/H217,0)*0.02175),"")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0"/>
        <v>0</v>
      </c>
      <c r="BM217" s="77">
        <f t="shared" si="41"/>
        <v>0</v>
      </c>
      <c r="BN217" s="77">
        <f t="shared" si="42"/>
        <v>0</v>
      </c>
      <c r="BO217" s="77">
        <f t="shared" si="43"/>
        <v>0</v>
      </c>
    </row>
    <row r="218" spans="1:67" ht="27" customHeight="1" x14ac:dyDescent="0.25">
      <c r="A218" s="61" t="s">
        <v>364</v>
      </c>
      <c r="B218" s="61" t="s">
        <v>366</v>
      </c>
      <c r="C218" s="35">
        <v>4301011944</v>
      </c>
      <c r="D218" s="449">
        <v>4680115884250</v>
      </c>
      <c r="E218" s="449"/>
      <c r="F218" s="60">
        <v>1.45</v>
      </c>
      <c r="G218" s="36">
        <v>8</v>
      </c>
      <c r="H218" s="60">
        <v>11.6</v>
      </c>
      <c r="I218" s="60">
        <v>12.08</v>
      </c>
      <c r="J218" s="36">
        <v>48</v>
      </c>
      <c r="K218" s="36" t="s">
        <v>122</v>
      </c>
      <c r="L218" s="37" t="s">
        <v>130</v>
      </c>
      <c r="M218" s="37"/>
      <c r="N218" s="36">
        <v>55</v>
      </c>
      <c r="O218" s="583" t="s">
        <v>367</v>
      </c>
      <c r="P218" s="451"/>
      <c r="Q218" s="451"/>
      <c r="R218" s="451"/>
      <c r="S218" s="452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39"/>
        <v>0</v>
      </c>
      <c r="Y218" s="40" t="str">
        <f>IFERROR(IF(X218=0,"",ROUNDUP(X218/H218,0)*0.02039),"")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0"/>
        <v>0</v>
      </c>
      <c r="BM218" s="77">
        <f t="shared" si="41"/>
        <v>0</v>
      </c>
      <c r="BN218" s="77">
        <f t="shared" si="42"/>
        <v>0</v>
      </c>
      <c r="BO218" s="77">
        <f t="shared" si="43"/>
        <v>0</v>
      </c>
    </row>
    <row r="219" spans="1:67" ht="27" customHeight="1" x14ac:dyDescent="0.25">
      <c r="A219" s="61" t="s">
        <v>368</v>
      </c>
      <c r="B219" s="61" t="s">
        <v>369</v>
      </c>
      <c r="C219" s="35">
        <v>4301011718</v>
      </c>
      <c r="D219" s="449">
        <v>4680115884281</v>
      </c>
      <c r="E219" s="449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121</v>
      </c>
      <c r="M219" s="37"/>
      <c r="N219" s="36">
        <v>55</v>
      </c>
      <c r="O219" s="5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451"/>
      <c r="Q219" s="451"/>
      <c r="R219" s="451"/>
      <c r="S219" s="452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39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0"/>
        <v>0</v>
      </c>
      <c r="BM219" s="77">
        <f t="shared" si="41"/>
        <v>0</v>
      </c>
      <c r="BN219" s="77">
        <f t="shared" si="42"/>
        <v>0</v>
      </c>
      <c r="BO219" s="77">
        <f t="shared" si="43"/>
        <v>0</v>
      </c>
    </row>
    <row r="220" spans="1:67" ht="27" customHeight="1" x14ac:dyDescent="0.25">
      <c r="A220" s="61" t="s">
        <v>370</v>
      </c>
      <c r="B220" s="61" t="s">
        <v>371</v>
      </c>
      <c r="C220" s="35">
        <v>4301011720</v>
      </c>
      <c r="D220" s="449">
        <v>4680115884199</v>
      </c>
      <c r="E220" s="449"/>
      <c r="F220" s="60">
        <v>0.37</v>
      </c>
      <c r="G220" s="36">
        <v>10</v>
      </c>
      <c r="H220" s="60">
        <v>3.7</v>
      </c>
      <c r="I220" s="60">
        <v>3.94</v>
      </c>
      <c r="J220" s="36">
        <v>120</v>
      </c>
      <c r="K220" s="36" t="s">
        <v>81</v>
      </c>
      <c r="L220" s="37" t="s">
        <v>121</v>
      </c>
      <c r="M220" s="37"/>
      <c r="N220" s="36">
        <v>55</v>
      </c>
      <c r="O220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451"/>
      <c r="Q220" s="451"/>
      <c r="R220" s="451"/>
      <c r="S220" s="452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39"/>
        <v>0</v>
      </c>
      <c r="Y220" s="40" t="str">
        <f>IFERROR(IF(X220=0,"",ROUNDUP(X220/H220,0)*0.00937),"")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0"/>
        <v>0</v>
      </c>
      <c r="BM220" s="77">
        <f t="shared" si="41"/>
        <v>0</v>
      </c>
      <c r="BN220" s="77">
        <f t="shared" si="42"/>
        <v>0</v>
      </c>
      <c r="BO220" s="77">
        <f t="shared" si="43"/>
        <v>0</v>
      </c>
    </row>
    <row r="221" spans="1:67" ht="27" customHeight="1" x14ac:dyDescent="0.25">
      <c r="A221" s="61" t="s">
        <v>372</v>
      </c>
      <c r="B221" s="61" t="s">
        <v>373</v>
      </c>
      <c r="C221" s="35">
        <v>4301011716</v>
      </c>
      <c r="D221" s="449">
        <v>4680115884267</v>
      </c>
      <c r="E221" s="449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81</v>
      </c>
      <c r="L221" s="37" t="s">
        <v>121</v>
      </c>
      <c r="M221" s="37"/>
      <c r="N221" s="36">
        <v>55</v>
      </c>
      <c r="O221" s="5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451"/>
      <c r="Q221" s="451"/>
      <c r="R221" s="451"/>
      <c r="S221" s="452"/>
      <c r="T221" s="38" t="s">
        <v>48</v>
      </c>
      <c r="U221" s="38" t="s">
        <v>48</v>
      </c>
      <c r="V221" s="39" t="s">
        <v>0</v>
      </c>
      <c r="W221" s="57">
        <v>0</v>
      </c>
      <c r="X221" s="54">
        <f t="shared" si="39"/>
        <v>0</v>
      </c>
      <c r="Y221" s="40" t="str">
        <f>IFERROR(IF(X221=0,"",ROUNDUP(X221/H221,0)*0.00937),"")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 t="shared" si="40"/>
        <v>0</v>
      </c>
      <c r="BM221" s="77">
        <f t="shared" si="41"/>
        <v>0</v>
      </c>
      <c r="BN221" s="77">
        <f t="shared" si="42"/>
        <v>0</v>
      </c>
      <c r="BO221" s="77">
        <f t="shared" si="43"/>
        <v>0</v>
      </c>
    </row>
    <row r="222" spans="1:67" ht="27" customHeight="1" x14ac:dyDescent="0.25">
      <c r="A222" s="61" t="s">
        <v>374</v>
      </c>
      <c r="B222" s="61" t="s">
        <v>375</v>
      </c>
      <c r="C222" s="35">
        <v>4301011593</v>
      </c>
      <c r="D222" s="449">
        <v>4680115882973</v>
      </c>
      <c r="E222" s="449"/>
      <c r="F222" s="60">
        <v>0.7</v>
      </c>
      <c r="G222" s="36">
        <v>6</v>
      </c>
      <c r="H222" s="60">
        <v>4.2</v>
      </c>
      <c r="I222" s="60">
        <v>4.5599999999999996</v>
      </c>
      <c r="J222" s="36">
        <v>104</v>
      </c>
      <c r="K222" s="36" t="s">
        <v>122</v>
      </c>
      <c r="L222" s="37" t="s">
        <v>121</v>
      </c>
      <c r="M222" s="37"/>
      <c r="N222" s="36">
        <v>55</v>
      </c>
      <c r="O222" s="58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451"/>
      <c r="Q222" s="451"/>
      <c r="R222" s="451"/>
      <c r="S222" s="452"/>
      <c r="T222" s="38" t="s">
        <v>48</v>
      </c>
      <c r="U222" s="38" t="s">
        <v>48</v>
      </c>
      <c r="V222" s="39" t="s">
        <v>0</v>
      </c>
      <c r="W222" s="57">
        <v>0</v>
      </c>
      <c r="X222" s="54">
        <f t="shared" si="39"/>
        <v>0</v>
      </c>
      <c r="Y222" s="40" t="str">
        <f>IFERROR(IF(X222=0,"",ROUNDUP(X222/H222,0)*0.01196),"")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 t="shared" si="40"/>
        <v>0</v>
      </c>
      <c r="BM222" s="77">
        <f t="shared" si="41"/>
        <v>0</v>
      </c>
      <c r="BN222" s="77">
        <f t="shared" si="42"/>
        <v>0</v>
      </c>
      <c r="BO222" s="77">
        <f t="shared" si="43"/>
        <v>0</v>
      </c>
    </row>
    <row r="223" spans="1:67" x14ac:dyDescent="0.2">
      <c r="A223" s="457"/>
      <c r="B223" s="457"/>
      <c r="C223" s="457"/>
      <c r="D223" s="457"/>
      <c r="E223" s="457"/>
      <c r="F223" s="457"/>
      <c r="G223" s="457"/>
      <c r="H223" s="457"/>
      <c r="I223" s="457"/>
      <c r="J223" s="457"/>
      <c r="K223" s="457"/>
      <c r="L223" s="457"/>
      <c r="M223" s="457"/>
      <c r="N223" s="458"/>
      <c r="O223" s="454" t="s">
        <v>43</v>
      </c>
      <c r="P223" s="455"/>
      <c r="Q223" s="455"/>
      <c r="R223" s="455"/>
      <c r="S223" s="455"/>
      <c r="T223" s="455"/>
      <c r="U223" s="456"/>
      <c r="V223" s="41" t="s">
        <v>42</v>
      </c>
      <c r="W223" s="42">
        <f>IFERROR(W214/H214,"0")+IFERROR(W215/H215,"0")+IFERROR(W216/H216,"0")+IFERROR(W217/H217,"0")+IFERROR(W218/H218,"0")+IFERROR(W219/H219,"0")+IFERROR(W220/H220,"0")+IFERROR(W221/H221,"0")+IFERROR(W222/H222,"0")</f>
        <v>0</v>
      </c>
      <c r="X223" s="42">
        <f>IFERROR(X214/H214,"0")+IFERROR(X215/H215,"0")+IFERROR(X216/H216,"0")+IFERROR(X217/H217,"0")+IFERROR(X218/H218,"0")+IFERROR(X219/H219,"0")+IFERROR(X220/H220,"0")+IFERROR(X221/H221,"0")+IFERROR(X222/H222,"0")</f>
        <v>0</v>
      </c>
      <c r="Y223" s="42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65"/>
      <c r="AA223" s="65"/>
    </row>
    <row r="224" spans="1:67" x14ac:dyDescent="0.2">
      <c r="A224" s="457"/>
      <c r="B224" s="457"/>
      <c r="C224" s="457"/>
      <c r="D224" s="457"/>
      <c r="E224" s="457"/>
      <c r="F224" s="457"/>
      <c r="G224" s="457"/>
      <c r="H224" s="457"/>
      <c r="I224" s="457"/>
      <c r="J224" s="457"/>
      <c r="K224" s="457"/>
      <c r="L224" s="457"/>
      <c r="M224" s="457"/>
      <c r="N224" s="458"/>
      <c r="O224" s="454" t="s">
        <v>43</v>
      </c>
      <c r="P224" s="455"/>
      <c r="Q224" s="455"/>
      <c r="R224" s="455"/>
      <c r="S224" s="455"/>
      <c r="T224" s="455"/>
      <c r="U224" s="456"/>
      <c r="V224" s="41" t="s">
        <v>0</v>
      </c>
      <c r="W224" s="42">
        <f>IFERROR(SUM(W214:W222),"0")</f>
        <v>0</v>
      </c>
      <c r="X224" s="42">
        <f>IFERROR(SUM(X214:X222),"0")</f>
        <v>0</v>
      </c>
      <c r="Y224" s="41"/>
      <c r="Z224" s="65"/>
      <c r="AA224" s="65"/>
    </row>
    <row r="225" spans="1:67" ht="14.25" customHeight="1" x14ac:dyDescent="0.25">
      <c r="A225" s="448" t="s">
        <v>77</v>
      </c>
      <c r="B225" s="448"/>
      <c r="C225" s="448"/>
      <c r="D225" s="448"/>
      <c r="E225" s="448"/>
      <c r="F225" s="448"/>
      <c r="G225" s="448"/>
      <c r="H225" s="448"/>
      <c r="I225" s="448"/>
      <c r="J225" s="448"/>
      <c r="K225" s="448"/>
      <c r="L225" s="448"/>
      <c r="M225" s="448"/>
      <c r="N225" s="448"/>
      <c r="O225" s="448"/>
      <c r="P225" s="448"/>
      <c r="Q225" s="448"/>
      <c r="R225" s="448"/>
      <c r="S225" s="448"/>
      <c r="T225" s="448"/>
      <c r="U225" s="448"/>
      <c r="V225" s="448"/>
      <c r="W225" s="448"/>
      <c r="X225" s="448"/>
      <c r="Y225" s="448"/>
      <c r="Z225" s="64"/>
      <c r="AA225" s="64"/>
    </row>
    <row r="226" spans="1:67" ht="27" customHeight="1" x14ac:dyDescent="0.25">
      <c r="A226" s="61" t="s">
        <v>376</v>
      </c>
      <c r="B226" s="61" t="s">
        <v>377</v>
      </c>
      <c r="C226" s="35">
        <v>4301031305</v>
      </c>
      <c r="D226" s="449">
        <v>4607091389845</v>
      </c>
      <c r="E226" s="449"/>
      <c r="F226" s="60">
        <v>0.35</v>
      </c>
      <c r="G226" s="36">
        <v>6</v>
      </c>
      <c r="H226" s="60">
        <v>2.1</v>
      </c>
      <c r="I226" s="60">
        <v>2.2000000000000002</v>
      </c>
      <c r="J226" s="36">
        <v>234</v>
      </c>
      <c r="K226" s="36" t="s">
        <v>84</v>
      </c>
      <c r="L226" s="37" t="s">
        <v>80</v>
      </c>
      <c r="M226" s="37"/>
      <c r="N226" s="36">
        <v>40</v>
      </c>
      <c r="O226" s="58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451"/>
      <c r="Q226" s="451"/>
      <c r="R226" s="451"/>
      <c r="S226" s="452"/>
      <c r="T226" s="38" t="s">
        <v>48</v>
      </c>
      <c r="U226" s="38" t="s">
        <v>48</v>
      </c>
      <c r="V226" s="39" t="s">
        <v>0</v>
      </c>
      <c r="W226" s="57">
        <v>0</v>
      </c>
      <c r="X226" s="54">
        <f>IFERROR(IF(W226="",0,CEILING((W226/$H226),1)*$H226),"")</f>
        <v>0</v>
      </c>
      <c r="Y226" s="40" t="str">
        <f>IFERROR(IF(X226=0,"",ROUNDUP(X226/H226,0)*0.00502),"")</f>
        <v/>
      </c>
      <c r="Z226" s="66" t="s">
        <v>48</v>
      </c>
      <c r="AA226" s="67" t="s">
        <v>48</v>
      </c>
      <c r="AE226" s="77"/>
      <c r="BB226" s="209" t="s">
        <v>67</v>
      </c>
      <c r="BL226" s="77">
        <f>IFERROR(W226*I226/H226,"0")</f>
        <v>0</v>
      </c>
      <c r="BM226" s="77">
        <f>IFERROR(X226*I226/H226,"0")</f>
        <v>0</v>
      </c>
      <c r="BN226" s="77">
        <f>IFERROR(1/J226*(W226/H226),"0")</f>
        <v>0</v>
      </c>
      <c r="BO226" s="77">
        <f>IFERROR(1/J226*(X226/H226),"0")</f>
        <v>0</v>
      </c>
    </row>
    <row r="227" spans="1:67" ht="27" customHeight="1" x14ac:dyDescent="0.25">
      <c r="A227" s="61" t="s">
        <v>378</v>
      </c>
      <c r="B227" s="61" t="s">
        <v>379</v>
      </c>
      <c r="C227" s="35">
        <v>4301031306</v>
      </c>
      <c r="D227" s="449">
        <v>4680115882881</v>
      </c>
      <c r="E227" s="449"/>
      <c r="F227" s="60">
        <v>0.28000000000000003</v>
      </c>
      <c r="G227" s="36">
        <v>6</v>
      </c>
      <c r="H227" s="60">
        <v>1.68</v>
      </c>
      <c r="I227" s="60">
        <v>1.81</v>
      </c>
      <c r="J227" s="36">
        <v>234</v>
      </c>
      <c r="K227" s="36" t="s">
        <v>84</v>
      </c>
      <c r="L227" s="37" t="s">
        <v>80</v>
      </c>
      <c r="M227" s="37"/>
      <c r="N227" s="36">
        <v>40</v>
      </c>
      <c r="O227" s="58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51"/>
      <c r="Q227" s="451"/>
      <c r="R227" s="451"/>
      <c r="S227" s="452"/>
      <c r="T227" s="38" t="s">
        <v>48</v>
      </c>
      <c r="U227" s="38" t="s">
        <v>48</v>
      </c>
      <c r="V227" s="39" t="s">
        <v>0</v>
      </c>
      <c r="W227" s="57">
        <v>0</v>
      </c>
      <c r="X227" s="54">
        <f>IFERROR(IF(W227="",0,CEILING((W227/$H227),1)*$H227),"")</f>
        <v>0</v>
      </c>
      <c r="Y227" s="40" t="str">
        <f>IFERROR(IF(X227=0,"",ROUNDUP(X227/H227,0)*0.00502),"")</f>
        <v/>
      </c>
      <c r="Z227" s="66" t="s">
        <v>48</v>
      </c>
      <c r="AA227" s="67" t="s">
        <v>48</v>
      </c>
      <c r="AE227" s="77"/>
      <c r="BB227" s="210" t="s">
        <v>67</v>
      </c>
      <c r="BL227" s="77">
        <f>IFERROR(W227*I227/H227,"0")</f>
        <v>0</v>
      </c>
      <c r="BM227" s="77">
        <f>IFERROR(X227*I227/H227,"0")</f>
        <v>0</v>
      </c>
      <c r="BN227" s="77">
        <f>IFERROR(1/J227*(W227/H227),"0")</f>
        <v>0</v>
      </c>
      <c r="BO227" s="77">
        <f>IFERROR(1/J227*(X227/H227),"0")</f>
        <v>0</v>
      </c>
    </row>
    <row r="228" spans="1:67" x14ac:dyDescent="0.2">
      <c r="A228" s="457"/>
      <c r="B228" s="457"/>
      <c r="C228" s="457"/>
      <c r="D228" s="457"/>
      <c r="E228" s="457"/>
      <c r="F228" s="457"/>
      <c r="G228" s="457"/>
      <c r="H228" s="457"/>
      <c r="I228" s="457"/>
      <c r="J228" s="457"/>
      <c r="K228" s="457"/>
      <c r="L228" s="457"/>
      <c r="M228" s="457"/>
      <c r="N228" s="458"/>
      <c r="O228" s="454" t="s">
        <v>43</v>
      </c>
      <c r="P228" s="455"/>
      <c r="Q228" s="455"/>
      <c r="R228" s="455"/>
      <c r="S228" s="455"/>
      <c r="T228" s="455"/>
      <c r="U228" s="456"/>
      <c r="V228" s="41" t="s">
        <v>42</v>
      </c>
      <c r="W228" s="42">
        <f>IFERROR(W226/H226,"0")+IFERROR(W227/H227,"0")</f>
        <v>0</v>
      </c>
      <c r="X228" s="42">
        <f>IFERROR(X226/H226,"0")+IFERROR(X227/H227,"0")</f>
        <v>0</v>
      </c>
      <c r="Y228" s="42">
        <f>IFERROR(IF(Y226="",0,Y226),"0")+IFERROR(IF(Y227="",0,Y227),"0")</f>
        <v>0</v>
      </c>
      <c r="Z228" s="65"/>
      <c r="AA228" s="65"/>
    </row>
    <row r="229" spans="1:67" x14ac:dyDescent="0.2">
      <c r="A229" s="457"/>
      <c r="B229" s="457"/>
      <c r="C229" s="457"/>
      <c r="D229" s="457"/>
      <c r="E229" s="457"/>
      <c r="F229" s="457"/>
      <c r="G229" s="457"/>
      <c r="H229" s="457"/>
      <c r="I229" s="457"/>
      <c r="J229" s="457"/>
      <c r="K229" s="457"/>
      <c r="L229" s="457"/>
      <c r="M229" s="457"/>
      <c r="N229" s="458"/>
      <c r="O229" s="454" t="s">
        <v>43</v>
      </c>
      <c r="P229" s="455"/>
      <c r="Q229" s="455"/>
      <c r="R229" s="455"/>
      <c r="S229" s="455"/>
      <c r="T229" s="455"/>
      <c r="U229" s="456"/>
      <c r="V229" s="41" t="s">
        <v>0</v>
      </c>
      <c r="W229" s="42">
        <f>IFERROR(SUM(W226:W227),"0")</f>
        <v>0</v>
      </c>
      <c r="X229" s="42">
        <f>IFERROR(SUM(X226:X227),"0")</f>
        <v>0</v>
      </c>
      <c r="Y229" s="41"/>
      <c r="Z229" s="65"/>
      <c r="AA229" s="65"/>
    </row>
    <row r="230" spans="1:67" ht="16.5" customHeight="1" x14ac:dyDescent="0.25">
      <c r="A230" s="447" t="s">
        <v>380</v>
      </c>
      <c r="B230" s="447"/>
      <c r="C230" s="447"/>
      <c r="D230" s="447"/>
      <c r="E230" s="447"/>
      <c r="F230" s="447"/>
      <c r="G230" s="447"/>
      <c r="H230" s="447"/>
      <c r="I230" s="447"/>
      <c r="J230" s="447"/>
      <c r="K230" s="447"/>
      <c r="L230" s="447"/>
      <c r="M230" s="447"/>
      <c r="N230" s="447"/>
      <c r="O230" s="447"/>
      <c r="P230" s="447"/>
      <c r="Q230" s="447"/>
      <c r="R230" s="447"/>
      <c r="S230" s="447"/>
      <c r="T230" s="447"/>
      <c r="U230" s="447"/>
      <c r="V230" s="447"/>
      <c r="W230" s="447"/>
      <c r="X230" s="447"/>
      <c r="Y230" s="447"/>
      <c r="Z230" s="63"/>
      <c r="AA230" s="63"/>
    </row>
    <row r="231" spans="1:67" ht="14.25" customHeight="1" x14ac:dyDescent="0.25">
      <c r="A231" s="448" t="s">
        <v>126</v>
      </c>
      <c r="B231" s="448"/>
      <c r="C231" s="448"/>
      <c r="D231" s="448"/>
      <c r="E231" s="448"/>
      <c r="F231" s="448"/>
      <c r="G231" s="448"/>
      <c r="H231" s="448"/>
      <c r="I231" s="448"/>
      <c r="J231" s="448"/>
      <c r="K231" s="448"/>
      <c r="L231" s="448"/>
      <c r="M231" s="448"/>
      <c r="N231" s="448"/>
      <c r="O231" s="448"/>
      <c r="P231" s="448"/>
      <c r="Q231" s="448"/>
      <c r="R231" s="448"/>
      <c r="S231" s="448"/>
      <c r="T231" s="448"/>
      <c r="U231" s="448"/>
      <c r="V231" s="448"/>
      <c r="W231" s="448"/>
      <c r="X231" s="448"/>
      <c r="Y231" s="448"/>
      <c r="Z231" s="64"/>
      <c r="AA231" s="64"/>
    </row>
    <row r="232" spans="1:67" ht="27" customHeight="1" x14ac:dyDescent="0.25">
      <c r="A232" s="61" t="s">
        <v>381</v>
      </c>
      <c r="B232" s="61" t="s">
        <v>382</v>
      </c>
      <c r="C232" s="35">
        <v>4301011826</v>
      </c>
      <c r="D232" s="449">
        <v>4680115884137</v>
      </c>
      <c r="E232" s="449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122</v>
      </c>
      <c r="L232" s="37" t="s">
        <v>121</v>
      </c>
      <c r="M232" s="37"/>
      <c r="N232" s="36">
        <v>55</v>
      </c>
      <c r="O232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51"/>
      <c r="Q232" s="451"/>
      <c r="R232" s="451"/>
      <c r="S232" s="452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ref="X232:X239" si="44">IFERROR(IF(W232="",0,CEILING((W232/$H232),1)*$H232),"")</f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ref="BL232:BL239" si="45">IFERROR(W232*I232/H232,"0")</f>
        <v>0</v>
      </c>
      <c r="BM232" s="77">
        <f t="shared" ref="BM232:BM239" si="46">IFERROR(X232*I232/H232,"0")</f>
        <v>0</v>
      </c>
      <c r="BN232" s="77">
        <f t="shared" ref="BN232:BN239" si="47">IFERROR(1/J232*(W232/H232),"0")</f>
        <v>0</v>
      </c>
      <c r="BO232" s="77">
        <f t="shared" ref="BO232:BO239" si="48">IFERROR(1/J232*(X232/H232),"0")</f>
        <v>0</v>
      </c>
    </row>
    <row r="233" spans="1:67" ht="27" customHeight="1" x14ac:dyDescent="0.25">
      <c r="A233" s="61" t="s">
        <v>381</v>
      </c>
      <c r="B233" s="61" t="s">
        <v>383</v>
      </c>
      <c r="C233" s="35">
        <v>4301011942</v>
      </c>
      <c r="D233" s="449">
        <v>4680115884137</v>
      </c>
      <c r="E233" s="449"/>
      <c r="F233" s="60">
        <v>1.45</v>
      </c>
      <c r="G233" s="36">
        <v>8</v>
      </c>
      <c r="H233" s="60">
        <v>11.6</v>
      </c>
      <c r="I233" s="60">
        <v>12.08</v>
      </c>
      <c r="J233" s="36">
        <v>48</v>
      </c>
      <c r="K233" s="36" t="s">
        <v>122</v>
      </c>
      <c r="L233" s="37" t="s">
        <v>130</v>
      </c>
      <c r="M233" s="37"/>
      <c r="N233" s="36">
        <v>55</v>
      </c>
      <c r="O233" s="591" t="s">
        <v>384</v>
      </c>
      <c r="P233" s="451"/>
      <c r="Q233" s="451"/>
      <c r="R233" s="451"/>
      <c r="S233" s="452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44"/>
        <v>0</v>
      </c>
      <c r="Y233" s="40" t="str">
        <f>IFERROR(IF(X233=0,"",ROUNDUP(X233/H233,0)*0.02039),"")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45"/>
        <v>0</v>
      </c>
      <c r="BM233" s="77">
        <f t="shared" si="46"/>
        <v>0</v>
      </c>
      <c r="BN233" s="77">
        <f t="shared" si="47"/>
        <v>0</v>
      </c>
      <c r="BO233" s="77">
        <f t="shared" si="48"/>
        <v>0</v>
      </c>
    </row>
    <row r="234" spans="1:67" ht="27" customHeight="1" x14ac:dyDescent="0.25">
      <c r="A234" s="61" t="s">
        <v>385</v>
      </c>
      <c r="B234" s="61" t="s">
        <v>386</v>
      </c>
      <c r="C234" s="35">
        <v>4301011724</v>
      </c>
      <c r="D234" s="449">
        <v>4680115884236</v>
      </c>
      <c r="E234" s="449"/>
      <c r="F234" s="60">
        <v>1.45</v>
      </c>
      <c r="G234" s="36">
        <v>8</v>
      </c>
      <c r="H234" s="60">
        <v>11.6</v>
      </c>
      <c r="I234" s="60">
        <v>12.08</v>
      </c>
      <c r="J234" s="36">
        <v>56</v>
      </c>
      <c r="K234" s="36" t="s">
        <v>122</v>
      </c>
      <c r="L234" s="37" t="s">
        <v>121</v>
      </c>
      <c r="M234" s="37"/>
      <c r="N234" s="36">
        <v>55</v>
      </c>
      <c r="O234" s="5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451"/>
      <c r="Q234" s="451"/>
      <c r="R234" s="451"/>
      <c r="S234" s="452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44"/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45"/>
        <v>0</v>
      </c>
      <c r="BM234" s="77">
        <f t="shared" si="46"/>
        <v>0</v>
      </c>
      <c r="BN234" s="77">
        <f t="shared" si="47"/>
        <v>0</v>
      </c>
      <c r="BO234" s="77">
        <f t="shared" si="48"/>
        <v>0</v>
      </c>
    </row>
    <row r="235" spans="1:67" ht="27" customHeight="1" x14ac:dyDescent="0.25">
      <c r="A235" s="61" t="s">
        <v>387</v>
      </c>
      <c r="B235" s="61" t="s">
        <v>388</v>
      </c>
      <c r="C235" s="35">
        <v>4301011721</v>
      </c>
      <c r="D235" s="449">
        <v>4680115884175</v>
      </c>
      <c r="E235" s="449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122</v>
      </c>
      <c r="L235" s="37" t="s">
        <v>121</v>
      </c>
      <c r="M235" s="37"/>
      <c r="N235" s="36">
        <v>55</v>
      </c>
      <c r="O235" s="5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451"/>
      <c r="Q235" s="451"/>
      <c r="R235" s="451"/>
      <c r="S235" s="452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4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45"/>
        <v>0</v>
      </c>
      <c r="BM235" s="77">
        <f t="shared" si="46"/>
        <v>0</v>
      </c>
      <c r="BN235" s="77">
        <f t="shared" si="47"/>
        <v>0</v>
      </c>
      <c r="BO235" s="77">
        <f t="shared" si="48"/>
        <v>0</v>
      </c>
    </row>
    <row r="236" spans="1:67" ht="27" customHeight="1" x14ac:dyDescent="0.25">
      <c r="A236" s="61" t="s">
        <v>389</v>
      </c>
      <c r="B236" s="61" t="s">
        <v>390</v>
      </c>
      <c r="C236" s="35">
        <v>4301011824</v>
      </c>
      <c r="D236" s="449">
        <v>4680115884144</v>
      </c>
      <c r="E236" s="449"/>
      <c r="F236" s="60">
        <v>0.4</v>
      </c>
      <c r="G236" s="36">
        <v>10</v>
      </c>
      <c r="H236" s="60">
        <v>4</v>
      </c>
      <c r="I236" s="60">
        <v>4.24</v>
      </c>
      <c r="J236" s="36">
        <v>120</v>
      </c>
      <c r="K236" s="36" t="s">
        <v>81</v>
      </c>
      <c r="L236" s="37" t="s">
        <v>121</v>
      </c>
      <c r="M236" s="37"/>
      <c r="N236" s="36">
        <v>55</v>
      </c>
      <c r="O236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451"/>
      <c r="Q236" s="451"/>
      <c r="R236" s="451"/>
      <c r="S236" s="452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4"/>
        <v>0</v>
      </c>
      <c r="Y236" s="40" t="str">
        <f>IFERROR(IF(X236=0,"",ROUNDUP(X236/H236,0)*0.00937),"")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45"/>
        <v>0</v>
      </c>
      <c r="BM236" s="77">
        <f t="shared" si="46"/>
        <v>0</v>
      </c>
      <c r="BN236" s="77">
        <f t="shared" si="47"/>
        <v>0</v>
      </c>
      <c r="BO236" s="77">
        <f t="shared" si="48"/>
        <v>0</v>
      </c>
    </row>
    <row r="237" spans="1:67" ht="27" customHeight="1" x14ac:dyDescent="0.25">
      <c r="A237" s="61" t="s">
        <v>391</v>
      </c>
      <c r="B237" s="61" t="s">
        <v>392</v>
      </c>
      <c r="C237" s="35">
        <v>4301011963</v>
      </c>
      <c r="D237" s="449">
        <v>4680115885288</v>
      </c>
      <c r="E237" s="449"/>
      <c r="F237" s="60">
        <v>0.37</v>
      </c>
      <c r="G237" s="36">
        <v>10</v>
      </c>
      <c r="H237" s="60">
        <v>3.7</v>
      </c>
      <c r="I237" s="60">
        <v>3.94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595" t="s">
        <v>393</v>
      </c>
      <c r="P237" s="451"/>
      <c r="Q237" s="451"/>
      <c r="R237" s="451"/>
      <c r="S237" s="452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4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45"/>
        <v>0</v>
      </c>
      <c r="BM237" s="77">
        <f t="shared" si="46"/>
        <v>0</v>
      </c>
      <c r="BN237" s="77">
        <f t="shared" si="47"/>
        <v>0</v>
      </c>
      <c r="BO237" s="77">
        <f t="shared" si="48"/>
        <v>0</v>
      </c>
    </row>
    <row r="238" spans="1:67" ht="27" customHeight="1" x14ac:dyDescent="0.25">
      <c r="A238" s="61" t="s">
        <v>394</v>
      </c>
      <c r="B238" s="61" t="s">
        <v>395</v>
      </c>
      <c r="C238" s="35">
        <v>4301011726</v>
      </c>
      <c r="D238" s="449">
        <v>4680115884182</v>
      </c>
      <c r="E238" s="449"/>
      <c r="F238" s="60">
        <v>0.37</v>
      </c>
      <c r="G238" s="36">
        <v>10</v>
      </c>
      <c r="H238" s="60">
        <v>3.7</v>
      </c>
      <c r="I238" s="60">
        <v>3.94</v>
      </c>
      <c r="J238" s="36">
        <v>120</v>
      </c>
      <c r="K238" s="36" t="s">
        <v>81</v>
      </c>
      <c r="L238" s="37" t="s">
        <v>121</v>
      </c>
      <c r="M238" s="37"/>
      <c r="N238" s="36">
        <v>55</v>
      </c>
      <c r="O238" s="5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51"/>
      <c r="Q238" s="451"/>
      <c r="R238" s="451"/>
      <c r="S238" s="452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4"/>
        <v>0</v>
      </c>
      <c r="Y238" s="40" t="str">
        <f>IFERROR(IF(X238=0,"",ROUNDUP(X238/H238,0)*0.00937),"")</f>
        <v/>
      </c>
      <c r="Z238" s="66" t="s">
        <v>48</v>
      </c>
      <c r="AA238" s="67" t="s">
        <v>48</v>
      </c>
      <c r="AE238" s="77"/>
      <c r="BB238" s="217" t="s">
        <v>67</v>
      </c>
      <c r="BL238" s="77">
        <f t="shared" si="45"/>
        <v>0</v>
      </c>
      <c r="BM238" s="77">
        <f t="shared" si="46"/>
        <v>0</v>
      </c>
      <c r="BN238" s="77">
        <f t="shared" si="47"/>
        <v>0</v>
      </c>
      <c r="BO238" s="77">
        <f t="shared" si="48"/>
        <v>0</v>
      </c>
    </row>
    <row r="239" spans="1:67" ht="27" customHeight="1" x14ac:dyDescent="0.25">
      <c r="A239" s="61" t="s">
        <v>396</v>
      </c>
      <c r="B239" s="61" t="s">
        <v>397</v>
      </c>
      <c r="C239" s="35">
        <v>4301011722</v>
      </c>
      <c r="D239" s="449">
        <v>4680115884205</v>
      </c>
      <c r="E239" s="449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81</v>
      </c>
      <c r="L239" s="37" t="s">
        <v>121</v>
      </c>
      <c r="M239" s="37"/>
      <c r="N239" s="36">
        <v>55</v>
      </c>
      <c r="O239" s="5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51"/>
      <c r="Q239" s="451"/>
      <c r="R239" s="451"/>
      <c r="S239" s="452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4"/>
        <v>0</v>
      </c>
      <c r="Y239" s="40" t="str">
        <f>IFERROR(IF(X239=0,"",ROUNDUP(X239/H239,0)*0.00937),"")</f>
        <v/>
      </c>
      <c r="Z239" s="66" t="s">
        <v>48</v>
      </c>
      <c r="AA239" s="67" t="s">
        <v>48</v>
      </c>
      <c r="AE239" s="77"/>
      <c r="BB239" s="218" t="s">
        <v>67</v>
      </c>
      <c r="BL239" s="77">
        <f t="shared" si="45"/>
        <v>0</v>
      </c>
      <c r="BM239" s="77">
        <f t="shared" si="46"/>
        <v>0</v>
      </c>
      <c r="BN239" s="77">
        <f t="shared" si="47"/>
        <v>0</v>
      </c>
      <c r="BO239" s="77">
        <f t="shared" si="48"/>
        <v>0</v>
      </c>
    </row>
    <row r="240" spans="1:67" x14ac:dyDescent="0.2">
      <c r="A240" s="457"/>
      <c r="B240" s="457"/>
      <c r="C240" s="457"/>
      <c r="D240" s="457"/>
      <c r="E240" s="457"/>
      <c r="F240" s="457"/>
      <c r="G240" s="457"/>
      <c r="H240" s="457"/>
      <c r="I240" s="457"/>
      <c r="J240" s="457"/>
      <c r="K240" s="457"/>
      <c r="L240" s="457"/>
      <c r="M240" s="457"/>
      <c r="N240" s="458"/>
      <c r="O240" s="454" t="s">
        <v>43</v>
      </c>
      <c r="P240" s="455"/>
      <c r="Q240" s="455"/>
      <c r="R240" s="455"/>
      <c r="S240" s="455"/>
      <c r="T240" s="455"/>
      <c r="U240" s="456"/>
      <c r="V240" s="41" t="s">
        <v>42</v>
      </c>
      <c r="W240" s="42">
        <f>IFERROR(W232/H232,"0")+IFERROR(W233/H233,"0")+IFERROR(W234/H234,"0")+IFERROR(W235/H235,"0")+IFERROR(W236/H236,"0")+IFERROR(W237/H237,"0")+IFERROR(W238/H238,"0")+IFERROR(W239/H239,"0")</f>
        <v>0</v>
      </c>
      <c r="X240" s="42">
        <f>IFERROR(X232/H232,"0")+IFERROR(X233/H233,"0")+IFERROR(X234/H234,"0")+IFERROR(X235/H235,"0")+IFERROR(X236/H236,"0")+IFERROR(X237/H237,"0")+IFERROR(X238/H238,"0")+IFERROR(X239/H239,"0")</f>
        <v>0</v>
      </c>
      <c r="Y240" s="42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65"/>
      <c r="AA240" s="65"/>
    </row>
    <row r="241" spans="1:67" x14ac:dyDescent="0.2">
      <c r="A241" s="457"/>
      <c r="B241" s="457"/>
      <c r="C241" s="457"/>
      <c r="D241" s="457"/>
      <c r="E241" s="457"/>
      <c r="F241" s="457"/>
      <c r="G241" s="457"/>
      <c r="H241" s="457"/>
      <c r="I241" s="457"/>
      <c r="J241" s="457"/>
      <c r="K241" s="457"/>
      <c r="L241" s="457"/>
      <c r="M241" s="457"/>
      <c r="N241" s="458"/>
      <c r="O241" s="454" t="s">
        <v>43</v>
      </c>
      <c r="P241" s="455"/>
      <c r="Q241" s="455"/>
      <c r="R241" s="455"/>
      <c r="S241" s="455"/>
      <c r="T241" s="455"/>
      <c r="U241" s="456"/>
      <c r="V241" s="41" t="s">
        <v>0</v>
      </c>
      <c r="W241" s="42">
        <f>IFERROR(SUM(W232:W239),"0")</f>
        <v>0</v>
      </c>
      <c r="X241" s="42">
        <f>IFERROR(SUM(X232:X239),"0")</f>
        <v>0</v>
      </c>
      <c r="Y241" s="41"/>
      <c r="Z241" s="65"/>
      <c r="AA241" s="65"/>
    </row>
    <row r="242" spans="1:67" ht="16.5" customHeight="1" x14ac:dyDescent="0.25">
      <c r="A242" s="447" t="s">
        <v>398</v>
      </c>
      <c r="B242" s="447"/>
      <c r="C242" s="447"/>
      <c r="D242" s="447"/>
      <c r="E242" s="447"/>
      <c r="F242" s="447"/>
      <c r="G242" s="447"/>
      <c r="H242" s="447"/>
      <c r="I242" s="447"/>
      <c r="J242" s="447"/>
      <c r="K242" s="447"/>
      <c r="L242" s="447"/>
      <c r="M242" s="447"/>
      <c r="N242" s="447"/>
      <c r="O242" s="447"/>
      <c r="P242" s="447"/>
      <c r="Q242" s="447"/>
      <c r="R242" s="447"/>
      <c r="S242" s="447"/>
      <c r="T242" s="447"/>
      <c r="U242" s="447"/>
      <c r="V242" s="447"/>
      <c r="W242" s="447"/>
      <c r="X242" s="447"/>
      <c r="Y242" s="447"/>
      <c r="Z242" s="63"/>
      <c r="AA242" s="63"/>
    </row>
    <row r="243" spans="1:67" ht="14.25" customHeight="1" x14ac:dyDescent="0.25">
      <c r="A243" s="448" t="s">
        <v>126</v>
      </c>
      <c r="B243" s="448"/>
      <c r="C243" s="448"/>
      <c r="D243" s="448"/>
      <c r="E243" s="448"/>
      <c r="F243" s="448"/>
      <c r="G243" s="448"/>
      <c r="H243" s="448"/>
      <c r="I243" s="448"/>
      <c r="J243" s="448"/>
      <c r="K243" s="448"/>
      <c r="L243" s="448"/>
      <c r="M243" s="448"/>
      <c r="N243" s="448"/>
      <c r="O243" s="448"/>
      <c r="P243" s="448"/>
      <c r="Q243" s="448"/>
      <c r="R243" s="448"/>
      <c r="S243" s="448"/>
      <c r="T243" s="448"/>
      <c r="U243" s="448"/>
      <c r="V243" s="448"/>
      <c r="W243" s="448"/>
      <c r="X243" s="448"/>
      <c r="Y243" s="448"/>
      <c r="Z243" s="64"/>
      <c r="AA243" s="64"/>
    </row>
    <row r="244" spans="1:67" ht="27" customHeight="1" x14ac:dyDescent="0.25">
      <c r="A244" s="61" t="s">
        <v>399</v>
      </c>
      <c r="B244" s="61" t="s">
        <v>400</v>
      </c>
      <c r="C244" s="35">
        <v>4301011850</v>
      </c>
      <c r="D244" s="449">
        <v>4680115885806</v>
      </c>
      <c r="E244" s="449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121</v>
      </c>
      <c r="M244" s="37"/>
      <c r="N244" s="36">
        <v>55</v>
      </c>
      <c r="O244" s="598" t="s">
        <v>401</v>
      </c>
      <c r="P244" s="451"/>
      <c r="Q244" s="451"/>
      <c r="R244" s="451"/>
      <c r="S244" s="452"/>
      <c r="T244" s="38" t="s">
        <v>48</v>
      </c>
      <c r="U244" s="38" t="s">
        <v>48</v>
      </c>
      <c r="V244" s="39" t="s">
        <v>0</v>
      </c>
      <c r="W244" s="57">
        <v>0</v>
      </c>
      <c r="X244" s="54">
        <f>IFERROR(IF(W244="",0,CEILING((W244/$H244),1)*$H244),"")</f>
        <v>0</v>
      </c>
      <c r="Y244" s="40" t="str">
        <f>IFERROR(IF(X244=0,"",ROUNDUP(X244/H244,0)*0.02175),"")</f>
        <v/>
      </c>
      <c r="Z244" s="66" t="s">
        <v>48</v>
      </c>
      <c r="AA244" s="67" t="s">
        <v>402</v>
      </c>
      <c r="AE244" s="77"/>
      <c r="BB244" s="219" t="s">
        <v>67</v>
      </c>
      <c r="BL244" s="77">
        <f>IFERROR(W244*I244/H244,"0")</f>
        <v>0</v>
      </c>
      <c r="BM244" s="77">
        <f>IFERROR(X244*I244/H244,"0")</f>
        <v>0</v>
      </c>
      <c r="BN244" s="77">
        <f>IFERROR(1/J244*(W244/H244),"0")</f>
        <v>0</v>
      </c>
      <c r="BO244" s="77">
        <f>IFERROR(1/J244*(X244/H244),"0")</f>
        <v>0</v>
      </c>
    </row>
    <row r="245" spans="1:67" ht="27" customHeight="1" x14ac:dyDescent="0.25">
      <c r="A245" s="61" t="s">
        <v>403</v>
      </c>
      <c r="B245" s="61" t="s">
        <v>404</v>
      </c>
      <c r="C245" s="35">
        <v>4301011851</v>
      </c>
      <c r="D245" s="449">
        <v>4680115885820</v>
      </c>
      <c r="E245" s="449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81</v>
      </c>
      <c r="L245" s="37" t="s">
        <v>121</v>
      </c>
      <c r="M245" s="37"/>
      <c r="N245" s="36">
        <v>55</v>
      </c>
      <c r="O245" s="599" t="s">
        <v>405</v>
      </c>
      <c r="P245" s="451"/>
      <c r="Q245" s="451"/>
      <c r="R245" s="451"/>
      <c r="S245" s="452"/>
      <c r="T245" s="38" t="s">
        <v>48</v>
      </c>
      <c r="U245" s="38" t="s">
        <v>48</v>
      </c>
      <c r="V245" s="39" t="s">
        <v>0</v>
      </c>
      <c r="W245" s="57">
        <v>0</v>
      </c>
      <c r="X245" s="54">
        <f>IFERROR(IF(W245="",0,CEILING((W245/$H245),1)*$H245),"")</f>
        <v>0</v>
      </c>
      <c r="Y245" s="40" t="str">
        <f>IFERROR(IF(X245=0,"",ROUNDUP(X245/H245,0)*0.00937),"")</f>
        <v/>
      </c>
      <c r="Z245" s="66" t="s">
        <v>48</v>
      </c>
      <c r="AA245" s="67" t="s">
        <v>402</v>
      </c>
      <c r="AE245" s="77"/>
      <c r="BB245" s="220" t="s">
        <v>67</v>
      </c>
      <c r="BL245" s="77">
        <f>IFERROR(W245*I245/H245,"0")</f>
        <v>0</v>
      </c>
      <c r="BM245" s="77">
        <f>IFERROR(X245*I245/H245,"0")</f>
        <v>0</v>
      </c>
      <c r="BN245" s="77">
        <f>IFERROR(1/J245*(W245/H245),"0")</f>
        <v>0</v>
      </c>
      <c r="BO245" s="77">
        <f>IFERROR(1/J245*(X245/H245),"0")</f>
        <v>0</v>
      </c>
    </row>
    <row r="246" spans="1:67" ht="27" customHeight="1" x14ac:dyDescent="0.25">
      <c r="A246" s="61" t="s">
        <v>406</v>
      </c>
      <c r="B246" s="61" t="s">
        <v>407</v>
      </c>
      <c r="C246" s="35">
        <v>4301011852</v>
      </c>
      <c r="D246" s="449">
        <v>4680115885844</v>
      </c>
      <c r="E246" s="449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81</v>
      </c>
      <c r="L246" s="37" t="s">
        <v>121</v>
      </c>
      <c r="M246" s="37"/>
      <c r="N246" s="36">
        <v>55</v>
      </c>
      <c r="O246" s="600" t="s">
        <v>408</v>
      </c>
      <c r="P246" s="451"/>
      <c r="Q246" s="451"/>
      <c r="R246" s="451"/>
      <c r="S246" s="452"/>
      <c r="T246" s="38" t="s">
        <v>48</v>
      </c>
      <c r="U246" s="38" t="s">
        <v>48</v>
      </c>
      <c r="V246" s="39" t="s">
        <v>0</v>
      </c>
      <c r="W246" s="57">
        <v>0</v>
      </c>
      <c r="X246" s="54">
        <f>IFERROR(IF(W246="",0,CEILING((W246/$H246),1)*$H246),"")</f>
        <v>0</v>
      </c>
      <c r="Y246" s="40" t="str">
        <f>IFERROR(IF(X246=0,"",ROUNDUP(X246/H246,0)*0.00937),"")</f>
        <v/>
      </c>
      <c r="Z246" s="66" t="s">
        <v>48</v>
      </c>
      <c r="AA246" s="67" t="s">
        <v>402</v>
      </c>
      <c r="AE246" s="77"/>
      <c r="BB246" s="221" t="s">
        <v>67</v>
      </c>
      <c r="BL246" s="77">
        <f>IFERROR(W246*I246/H246,"0")</f>
        <v>0</v>
      </c>
      <c r="BM246" s="77">
        <f>IFERROR(X246*I246/H246,"0")</f>
        <v>0</v>
      </c>
      <c r="BN246" s="77">
        <f>IFERROR(1/J246*(W246/H246),"0")</f>
        <v>0</v>
      </c>
      <c r="BO246" s="77">
        <f>IFERROR(1/J246*(X246/H246),"0")</f>
        <v>0</v>
      </c>
    </row>
    <row r="247" spans="1:67" ht="27" customHeight="1" x14ac:dyDescent="0.25">
      <c r="A247" s="61" t="s">
        <v>409</v>
      </c>
      <c r="B247" s="61" t="s">
        <v>410</v>
      </c>
      <c r="C247" s="35">
        <v>4301011855</v>
      </c>
      <c r="D247" s="449">
        <v>4680115885837</v>
      </c>
      <c r="E247" s="449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122</v>
      </c>
      <c r="L247" s="37" t="s">
        <v>121</v>
      </c>
      <c r="M247" s="37"/>
      <c r="N247" s="36">
        <v>55</v>
      </c>
      <c r="O247" s="601" t="s">
        <v>411</v>
      </c>
      <c r="P247" s="451"/>
      <c r="Q247" s="451"/>
      <c r="R247" s="451"/>
      <c r="S247" s="452"/>
      <c r="T247" s="38" t="s">
        <v>48</v>
      </c>
      <c r="U247" s="38" t="s">
        <v>48</v>
      </c>
      <c r="V247" s="39" t="s">
        <v>0</v>
      </c>
      <c r="W247" s="57">
        <v>0</v>
      </c>
      <c r="X247" s="54">
        <f>IFERROR(IF(W247="",0,CEILING((W247/$H247),1)*$H247),"")</f>
        <v>0</v>
      </c>
      <c r="Y247" s="40" t="str">
        <f>IFERROR(IF(X247=0,"",ROUNDUP(X247/H247,0)*0.02175),"")</f>
        <v/>
      </c>
      <c r="Z247" s="66" t="s">
        <v>48</v>
      </c>
      <c r="AA247" s="67" t="s">
        <v>48</v>
      </c>
      <c r="AE247" s="77"/>
      <c r="BB247" s="222" t="s">
        <v>67</v>
      </c>
      <c r="BL247" s="77">
        <f>IFERROR(W247*I247/H247,"0")</f>
        <v>0</v>
      </c>
      <c r="BM247" s="77">
        <f>IFERROR(X247*I247/H247,"0")</f>
        <v>0</v>
      </c>
      <c r="BN247" s="77">
        <f>IFERROR(1/J247*(W247/H247),"0")</f>
        <v>0</v>
      </c>
      <c r="BO247" s="77">
        <f>IFERROR(1/J247*(X247/H247),"0")</f>
        <v>0</v>
      </c>
    </row>
    <row r="248" spans="1:67" ht="27" customHeight="1" x14ac:dyDescent="0.25">
      <c r="A248" s="61" t="s">
        <v>412</v>
      </c>
      <c r="B248" s="61" t="s">
        <v>413</v>
      </c>
      <c r="C248" s="35">
        <v>4301011853</v>
      </c>
      <c r="D248" s="449">
        <v>4680115885851</v>
      </c>
      <c r="E248" s="449"/>
      <c r="F248" s="60">
        <v>1.35</v>
      </c>
      <c r="G248" s="36">
        <v>8</v>
      </c>
      <c r="H248" s="60">
        <v>10.8</v>
      </c>
      <c r="I248" s="60">
        <v>11.28</v>
      </c>
      <c r="J248" s="36">
        <v>56</v>
      </c>
      <c r="K248" s="36" t="s">
        <v>122</v>
      </c>
      <c r="L248" s="37" t="s">
        <v>121</v>
      </c>
      <c r="M248" s="37"/>
      <c r="N248" s="36">
        <v>55</v>
      </c>
      <c r="O248" s="602" t="s">
        <v>414</v>
      </c>
      <c r="P248" s="451"/>
      <c r="Q248" s="451"/>
      <c r="R248" s="451"/>
      <c r="S248" s="452"/>
      <c r="T248" s="38" t="s">
        <v>48</v>
      </c>
      <c r="U248" s="38" t="s">
        <v>48</v>
      </c>
      <c r="V248" s="39" t="s">
        <v>0</v>
      </c>
      <c r="W248" s="57">
        <v>0</v>
      </c>
      <c r="X248" s="54">
        <f>IFERROR(IF(W248="",0,CEILING((W248/$H248),1)*$H248),"")</f>
        <v>0</v>
      </c>
      <c r="Y248" s="40" t="str">
        <f>IFERROR(IF(X248=0,"",ROUNDUP(X248/H248,0)*0.02175),"")</f>
        <v/>
      </c>
      <c r="Z248" s="66" t="s">
        <v>48</v>
      </c>
      <c r="AA248" s="67" t="s">
        <v>48</v>
      </c>
      <c r="AE248" s="77"/>
      <c r="BB248" s="223" t="s">
        <v>67</v>
      </c>
      <c r="BL248" s="77">
        <f>IFERROR(W248*I248/H248,"0")</f>
        <v>0</v>
      </c>
      <c r="BM248" s="77">
        <f>IFERROR(X248*I248/H248,"0")</f>
        <v>0</v>
      </c>
      <c r="BN248" s="77">
        <f>IFERROR(1/J248*(W248/H248),"0")</f>
        <v>0</v>
      </c>
      <c r="BO248" s="77">
        <f>IFERROR(1/J248*(X248/H248),"0")</f>
        <v>0</v>
      </c>
    </row>
    <row r="249" spans="1:67" x14ac:dyDescent="0.2">
      <c r="A249" s="457"/>
      <c r="B249" s="457"/>
      <c r="C249" s="457"/>
      <c r="D249" s="457"/>
      <c r="E249" s="457"/>
      <c r="F249" s="457"/>
      <c r="G249" s="457"/>
      <c r="H249" s="457"/>
      <c r="I249" s="457"/>
      <c r="J249" s="457"/>
      <c r="K249" s="457"/>
      <c r="L249" s="457"/>
      <c r="M249" s="457"/>
      <c r="N249" s="458"/>
      <c r="O249" s="454" t="s">
        <v>43</v>
      </c>
      <c r="P249" s="455"/>
      <c r="Q249" s="455"/>
      <c r="R249" s="455"/>
      <c r="S249" s="455"/>
      <c r="T249" s="455"/>
      <c r="U249" s="456"/>
      <c r="V249" s="41" t="s">
        <v>42</v>
      </c>
      <c r="W249" s="42">
        <f>IFERROR(W244/H244,"0")+IFERROR(W245/H245,"0")+IFERROR(W246/H246,"0")+IFERROR(W247/H247,"0")+IFERROR(W248/H248,"0")</f>
        <v>0</v>
      </c>
      <c r="X249" s="42">
        <f>IFERROR(X244/H244,"0")+IFERROR(X245/H245,"0")+IFERROR(X246/H246,"0")+IFERROR(X247/H247,"0")+IFERROR(X248/H248,"0")</f>
        <v>0</v>
      </c>
      <c r="Y249" s="42">
        <f>IFERROR(IF(Y244="",0,Y244),"0")+IFERROR(IF(Y245="",0,Y245),"0")+IFERROR(IF(Y246="",0,Y246),"0")+IFERROR(IF(Y247="",0,Y247),"0")+IFERROR(IF(Y248="",0,Y248),"0")</f>
        <v>0</v>
      </c>
      <c r="Z249" s="65"/>
      <c r="AA249" s="65"/>
    </row>
    <row r="250" spans="1:67" x14ac:dyDescent="0.2">
      <c r="A250" s="457"/>
      <c r="B250" s="457"/>
      <c r="C250" s="457"/>
      <c r="D250" s="457"/>
      <c r="E250" s="457"/>
      <c r="F250" s="457"/>
      <c r="G250" s="457"/>
      <c r="H250" s="457"/>
      <c r="I250" s="457"/>
      <c r="J250" s="457"/>
      <c r="K250" s="457"/>
      <c r="L250" s="457"/>
      <c r="M250" s="457"/>
      <c r="N250" s="458"/>
      <c r="O250" s="454" t="s">
        <v>43</v>
      </c>
      <c r="P250" s="455"/>
      <c r="Q250" s="455"/>
      <c r="R250" s="455"/>
      <c r="S250" s="455"/>
      <c r="T250" s="455"/>
      <c r="U250" s="456"/>
      <c r="V250" s="41" t="s">
        <v>0</v>
      </c>
      <c r="W250" s="42">
        <f>IFERROR(SUM(W244:W248),"0")</f>
        <v>0</v>
      </c>
      <c r="X250" s="42">
        <f>IFERROR(SUM(X244:X248),"0")</f>
        <v>0</v>
      </c>
      <c r="Y250" s="41"/>
      <c r="Z250" s="65"/>
      <c r="AA250" s="65"/>
    </row>
    <row r="251" spans="1:67" ht="16.5" customHeight="1" x14ac:dyDescent="0.25">
      <c r="A251" s="447" t="s">
        <v>415</v>
      </c>
      <c r="B251" s="447"/>
      <c r="C251" s="447"/>
      <c r="D251" s="447"/>
      <c r="E251" s="447"/>
      <c r="F251" s="447"/>
      <c r="G251" s="447"/>
      <c r="H251" s="447"/>
      <c r="I251" s="447"/>
      <c r="J251" s="447"/>
      <c r="K251" s="447"/>
      <c r="L251" s="447"/>
      <c r="M251" s="447"/>
      <c r="N251" s="447"/>
      <c r="O251" s="447"/>
      <c r="P251" s="447"/>
      <c r="Q251" s="447"/>
      <c r="R251" s="447"/>
      <c r="S251" s="447"/>
      <c r="T251" s="447"/>
      <c r="U251" s="447"/>
      <c r="V251" s="447"/>
      <c r="W251" s="447"/>
      <c r="X251" s="447"/>
      <c r="Y251" s="447"/>
      <c r="Z251" s="63"/>
      <c r="AA251" s="63"/>
    </row>
    <row r="252" spans="1:67" ht="14.25" customHeight="1" x14ac:dyDescent="0.25">
      <c r="A252" s="448" t="s">
        <v>126</v>
      </c>
      <c r="B252" s="448"/>
      <c r="C252" s="448"/>
      <c r="D252" s="448"/>
      <c r="E252" s="448"/>
      <c r="F252" s="448"/>
      <c r="G252" s="448"/>
      <c r="H252" s="448"/>
      <c r="I252" s="448"/>
      <c r="J252" s="448"/>
      <c r="K252" s="448"/>
      <c r="L252" s="448"/>
      <c r="M252" s="448"/>
      <c r="N252" s="448"/>
      <c r="O252" s="448"/>
      <c r="P252" s="448"/>
      <c r="Q252" s="448"/>
      <c r="R252" s="448"/>
      <c r="S252" s="448"/>
      <c r="T252" s="448"/>
      <c r="U252" s="448"/>
      <c r="V252" s="448"/>
      <c r="W252" s="448"/>
      <c r="X252" s="448"/>
      <c r="Y252" s="448"/>
      <c r="Z252" s="64"/>
      <c r="AA252" s="64"/>
    </row>
    <row r="253" spans="1:67" ht="27" customHeight="1" x14ac:dyDescent="0.25">
      <c r="A253" s="61" t="s">
        <v>416</v>
      </c>
      <c r="B253" s="61" t="s">
        <v>417</v>
      </c>
      <c r="C253" s="35">
        <v>4301011859</v>
      </c>
      <c r="D253" s="449">
        <v>4680115885608</v>
      </c>
      <c r="E253" s="449"/>
      <c r="F253" s="60">
        <v>0.4</v>
      </c>
      <c r="G253" s="36">
        <v>10</v>
      </c>
      <c r="H253" s="60">
        <v>4</v>
      </c>
      <c r="I253" s="60">
        <v>4.24</v>
      </c>
      <c r="J253" s="36">
        <v>120</v>
      </c>
      <c r="K253" s="36" t="s">
        <v>81</v>
      </c>
      <c r="L253" s="37" t="s">
        <v>121</v>
      </c>
      <c r="M253" s="37"/>
      <c r="N253" s="36">
        <v>55</v>
      </c>
      <c r="O253" s="603" t="s">
        <v>418</v>
      </c>
      <c r="P253" s="451"/>
      <c r="Q253" s="451"/>
      <c r="R253" s="451"/>
      <c r="S253" s="452"/>
      <c r="T253" s="38" t="s">
        <v>48</v>
      </c>
      <c r="U253" s="38" t="s">
        <v>48</v>
      </c>
      <c r="V253" s="39" t="s">
        <v>0</v>
      </c>
      <c r="W253" s="57">
        <v>0</v>
      </c>
      <c r="X253" s="54">
        <f t="shared" ref="X253:X261" si="49">IFERROR(IF(W253="",0,CEILING((W253/$H253),1)*$H253),"")</f>
        <v>0</v>
      </c>
      <c r="Y253" s="40" t="str">
        <f>IFERROR(IF(X253=0,"",ROUNDUP(X253/H253,0)*0.00937),"")</f>
        <v/>
      </c>
      <c r="Z253" s="66" t="s">
        <v>48</v>
      </c>
      <c r="AA253" s="67" t="s">
        <v>402</v>
      </c>
      <c r="AE253" s="77"/>
      <c r="BB253" s="224" t="s">
        <v>67</v>
      </c>
      <c r="BL253" s="77">
        <f t="shared" ref="BL253:BL261" si="50">IFERROR(W253*I253/H253,"0")</f>
        <v>0</v>
      </c>
      <c r="BM253" s="77">
        <f t="shared" ref="BM253:BM261" si="51">IFERROR(X253*I253/H253,"0")</f>
        <v>0</v>
      </c>
      <c r="BN253" s="77">
        <f t="shared" ref="BN253:BN261" si="52">IFERROR(1/J253*(W253/H253),"0")</f>
        <v>0</v>
      </c>
      <c r="BO253" s="77">
        <f t="shared" ref="BO253:BO261" si="53">IFERROR(1/J253*(X253/H253),"0")</f>
        <v>0</v>
      </c>
    </row>
    <row r="254" spans="1:67" ht="27" customHeight="1" x14ac:dyDescent="0.25">
      <c r="A254" s="61" t="s">
        <v>419</v>
      </c>
      <c r="B254" s="61" t="s">
        <v>420</v>
      </c>
      <c r="C254" s="35">
        <v>4301011857</v>
      </c>
      <c r="D254" s="449">
        <v>4680115885622</v>
      </c>
      <c r="E254" s="449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81</v>
      </c>
      <c r="L254" s="37" t="s">
        <v>121</v>
      </c>
      <c r="M254" s="37"/>
      <c r="N254" s="36">
        <v>55</v>
      </c>
      <c r="O254" s="604" t="s">
        <v>421</v>
      </c>
      <c r="P254" s="451"/>
      <c r="Q254" s="451"/>
      <c r="R254" s="451"/>
      <c r="S254" s="452"/>
      <c r="T254" s="38" t="s">
        <v>48</v>
      </c>
      <c r="U254" s="38" t="s">
        <v>48</v>
      </c>
      <c r="V254" s="39" t="s">
        <v>0</v>
      </c>
      <c r="W254" s="57">
        <v>0</v>
      </c>
      <c r="X254" s="54">
        <f t="shared" si="49"/>
        <v>0</v>
      </c>
      <c r="Y254" s="40" t="str">
        <f>IFERROR(IF(X254=0,"",ROUNDUP(X254/H254,0)*0.00937),"")</f>
        <v/>
      </c>
      <c r="Z254" s="66" t="s">
        <v>48</v>
      </c>
      <c r="AA254" s="67" t="s">
        <v>402</v>
      </c>
      <c r="AE254" s="77"/>
      <c r="BB254" s="225" t="s">
        <v>67</v>
      </c>
      <c r="BL254" s="77">
        <f t="shared" si="50"/>
        <v>0</v>
      </c>
      <c r="BM254" s="77">
        <f t="shared" si="51"/>
        <v>0</v>
      </c>
      <c r="BN254" s="77">
        <f t="shared" si="52"/>
        <v>0</v>
      </c>
      <c r="BO254" s="77">
        <f t="shared" si="53"/>
        <v>0</v>
      </c>
    </row>
    <row r="255" spans="1:67" ht="27" customHeight="1" x14ac:dyDescent="0.25">
      <c r="A255" s="61" t="s">
        <v>422</v>
      </c>
      <c r="B255" s="61" t="s">
        <v>423</v>
      </c>
      <c r="C255" s="35">
        <v>4301012016</v>
      </c>
      <c r="D255" s="449">
        <v>4680115885554</v>
      </c>
      <c r="E255" s="449"/>
      <c r="F255" s="60">
        <v>1.35</v>
      </c>
      <c r="G255" s="36">
        <v>8</v>
      </c>
      <c r="H255" s="60">
        <v>10.8</v>
      </c>
      <c r="I255" s="60">
        <v>11.28</v>
      </c>
      <c r="J255" s="36">
        <v>56</v>
      </c>
      <c r="K255" s="36" t="s">
        <v>122</v>
      </c>
      <c r="L255" s="37" t="s">
        <v>141</v>
      </c>
      <c r="M255" s="37"/>
      <c r="N255" s="36">
        <v>55</v>
      </c>
      <c r="O255" s="605" t="s">
        <v>424</v>
      </c>
      <c r="P255" s="451"/>
      <c r="Q255" s="451"/>
      <c r="R255" s="451"/>
      <c r="S255" s="452"/>
      <c r="T255" s="38" t="s">
        <v>48</v>
      </c>
      <c r="U255" s="38" t="s">
        <v>48</v>
      </c>
      <c r="V255" s="39" t="s">
        <v>0</v>
      </c>
      <c r="W255" s="57">
        <v>0</v>
      </c>
      <c r="X255" s="54">
        <f t="shared" si="49"/>
        <v>0</v>
      </c>
      <c r="Y255" s="40" t="str">
        <f>IFERROR(IF(X255=0,"",ROUNDUP(X255/H255,0)*0.02175),"")</f>
        <v/>
      </c>
      <c r="Z255" s="66" t="s">
        <v>48</v>
      </c>
      <c r="AA255" s="67" t="s">
        <v>48</v>
      </c>
      <c r="AE255" s="77"/>
      <c r="BB255" s="226" t="s">
        <v>67</v>
      </c>
      <c r="BL255" s="77">
        <f t="shared" si="50"/>
        <v>0</v>
      </c>
      <c r="BM255" s="77">
        <f t="shared" si="51"/>
        <v>0</v>
      </c>
      <c r="BN255" s="77">
        <f t="shared" si="52"/>
        <v>0</v>
      </c>
      <c r="BO255" s="77">
        <f t="shared" si="53"/>
        <v>0</v>
      </c>
    </row>
    <row r="256" spans="1:67" ht="27" customHeight="1" x14ac:dyDescent="0.25">
      <c r="A256" s="61" t="s">
        <v>425</v>
      </c>
      <c r="B256" s="61" t="s">
        <v>426</v>
      </c>
      <c r="C256" s="35">
        <v>4301012024</v>
      </c>
      <c r="D256" s="449">
        <v>4680115885615</v>
      </c>
      <c r="E256" s="449"/>
      <c r="F256" s="60">
        <v>1.35</v>
      </c>
      <c r="G256" s="36">
        <v>8</v>
      </c>
      <c r="H256" s="60">
        <v>10.8</v>
      </c>
      <c r="I256" s="60">
        <v>11.28</v>
      </c>
      <c r="J256" s="36">
        <v>56</v>
      </c>
      <c r="K256" s="36" t="s">
        <v>122</v>
      </c>
      <c r="L256" s="37" t="s">
        <v>141</v>
      </c>
      <c r="M256" s="37"/>
      <c r="N256" s="36">
        <v>55</v>
      </c>
      <c r="O256" s="606" t="s">
        <v>427</v>
      </c>
      <c r="P256" s="451"/>
      <c r="Q256" s="451"/>
      <c r="R256" s="451"/>
      <c r="S256" s="452"/>
      <c r="T256" s="38" t="s">
        <v>48</v>
      </c>
      <c r="U256" s="38" t="s">
        <v>48</v>
      </c>
      <c r="V256" s="39" t="s">
        <v>0</v>
      </c>
      <c r="W256" s="57">
        <v>0</v>
      </c>
      <c r="X256" s="54">
        <f t="shared" si="49"/>
        <v>0</v>
      </c>
      <c r="Y256" s="40" t="str">
        <f>IFERROR(IF(X256=0,"",ROUNDUP(X256/H256,0)*0.02175),"")</f>
        <v/>
      </c>
      <c r="Z256" s="66" t="s">
        <v>48</v>
      </c>
      <c r="AA256" s="67" t="s">
        <v>48</v>
      </c>
      <c r="AE256" s="77"/>
      <c r="BB256" s="227" t="s">
        <v>67</v>
      </c>
      <c r="BL256" s="77">
        <f t="shared" si="50"/>
        <v>0</v>
      </c>
      <c r="BM256" s="77">
        <f t="shared" si="51"/>
        <v>0</v>
      </c>
      <c r="BN256" s="77">
        <f t="shared" si="52"/>
        <v>0</v>
      </c>
      <c r="BO256" s="77">
        <f t="shared" si="53"/>
        <v>0</v>
      </c>
    </row>
    <row r="257" spans="1:67" ht="27" customHeight="1" x14ac:dyDescent="0.25">
      <c r="A257" s="61" t="s">
        <v>428</v>
      </c>
      <c r="B257" s="61" t="s">
        <v>429</v>
      </c>
      <c r="C257" s="35">
        <v>4301011858</v>
      </c>
      <c r="D257" s="449">
        <v>4680115885646</v>
      </c>
      <c r="E257" s="449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122</v>
      </c>
      <c r="L257" s="37" t="s">
        <v>121</v>
      </c>
      <c r="M257" s="37"/>
      <c r="N257" s="36">
        <v>55</v>
      </c>
      <c r="O257" s="607" t="s">
        <v>430</v>
      </c>
      <c r="P257" s="451"/>
      <c r="Q257" s="451"/>
      <c r="R257" s="451"/>
      <c r="S257" s="452"/>
      <c r="T257" s="38" t="s">
        <v>48</v>
      </c>
      <c r="U257" s="38" t="s">
        <v>48</v>
      </c>
      <c r="V257" s="39" t="s">
        <v>0</v>
      </c>
      <c r="W257" s="57">
        <v>0</v>
      </c>
      <c r="X257" s="54">
        <f t="shared" si="49"/>
        <v>0</v>
      </c>
      <c r="Y257" s="40" t="str">
        <f>IFERROR(IF(X257=0,"",ROUNDUP(X257/H257,0)*0.02175),"")</f>
        <v/>
      </c>
      <c r="Z257" s="66" t="s">
        <v>48</v>
      </c>
      <c r="AA257" s="67" t="s">
        <v>48</v>
      </c>
      <c r="AE257" s="77"/>
      <c r="BB257" s="228" t="s">
        <v>67</v>
      </c>
      <c r="BL257" s="77">
        <f t="shared" si="50"/>
        <v>0</v>
      </c>
      <c r="BM257" s="77">
        <f t="shared" si="51"/>
        <v>0</v>
      </c>
      <c r="BN257" s="77">
        <f t="shared" si="52"/>
        <v>0</v>
      </c>
      <c r="BO257" s="77">
        <f t="shared" si="53"/>
        <v>0</v>
      </c>
    </row>
    <row r="258" spans="1:67" ht="27" customHeight="1" x14ac:dyDescent="0.25">
      <c r="A258" s="61" t="s">
        <v>431</v>
      </c>
      <c r="B258" s="61" t="s">
        <v>432</v>
      </c>
      <c r="C258" s="35">
        <v>4301011329</v>
      </c>
      <c r="D258" s="449">
        <v>4607091387308</v>
      </c>
      <c r="E258" s="449"/>
      <c r="F258" s="60">
        <v>0.5</v>
      </c>
      <c r="G258" s="36">
        <v>10</v>
      </c>
      <c r="H258" s="60">
        <v>5</v>
      </c>
      <c r="I258" s="60">
        <v>5.21</v>
      </c>
      <c r="J258" s="36">
        <v>120</v>
      </c>
      <c r="K258" s="36" t="s">
        <v>81</v>
      </c>
      <c r="L258" s="37" t="s">
        <v>80</v>
      </c>
      <c r="M258" s="37"/>
      <c r="N258" s="36">
        <v>55</v>
      </c>
      <c r="O258" s="6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451"/>
      <c r="Q258" s="451"/>
      <c r="R258" s="451"/>
      <c r="S258" s="452"/>
      <c r="T258" s="38" t="s">
        <v>48</v>
      </c>
      <c r="U258" s="38" t="s">
        <v>48</v>
      </c>
      <c r="V258" s="39" t="s">
        <v>0</v>
      </c>
      <c r="W258" s="57">
        <v>0</v>
      </c>
      <c r="X258" s="54">
        <f t="shared" si="49"/>
        <v>0</v>
      </c>
      <c r="Y258" s="40" t="str">
        <f>IFERROR(IF(X258=0,"",ROUNDUP(X258/H258,0)*0.00937),"")</f>
        <v/>
      </c>
      <c r="Z258" s="66" t="s">
        <v>48</v>
      </c>
      <c r="AA258" s="67" t="s">
        <v>48</v>
      </c>
      <c r="AE258" s="77"/>
      <c r="BB258" s="229" t="s">
        <v>67</v>
      </c>
      <c r="BL258" s="77">
        <f t="shared" si="50"/>
        <v>0</v>
      </c>
      <c r="BM258" s="77">
        <f t="shared" si="51"/>
        <v>0</v>
      </c>
      <c r="BN258" s="77">
        <f t="shared" si="52"/>
        <v>0</v>
      </c>
      <c r="BO258" s="77">
        <f t="shared" si="53"/>
        <v>0</v>
      </c>
    </row>
    <row r="259" spans="1:67" ht="27" customHeight="1" x14ac:dyDescent="0.25">
      <c r="A259" s="61" t="s">
        <v>433</v>
      </c>
      <c r="B259" s="61" t="s">
        <v>434</v>
      </c>
      <c r="C259" s="35">
        <v>4301011049</v>
      </c>
      <c r="D259" s="449">
        <v>4607091387339</v>
      </c>
      <c r="E259" s="449"/>
      <c r="F259" s="60">
        <v>0.5</v>
      </c>
      <c r="G259" s="36">
        <v>10</v>
      </c>
      <c r="H259" s="60">
        <v>5</v>
      </c>
      <c r="I259" s="60">
        <v>5.24</v>
      </c>
      <c r="J259" s="36">
        <v>120</v>
      </c>
      <c r="K259" s="36" t="s">
        <v>81</v>
      </c>
      <c r="L259" s="37" t="s">
        <v>121</v>
      </c>
      <c r="M259" s="37"/>
      <c r="N259" s="36">
        <v>55</v>
      </c>
      <c r="O259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451"/>
      <c r="Q259" s="451"/>
      <c r="R259" s="451"/>
      <c r="S259" s="452"/>
      <c r="T259" s="38" t="s">
        <v>48</v>
      </c>
      <c r="U259" s="38" t="s">
        <v>48</v>
      </c>
      <c r="V259" s="39" t="s">
        <v>0</v>
      </c>
      <c r="W259" s="57">
        <v>0</v>
      </c>
      <c r="X259" s="54">
        <f t="shared" si="49"/>
        <v>0</v>
      </c>
      <c r="Y259" s="40" t="str">
        <f>IFERROR(IF(X259=0,"",ROUNDUP(X259/H259,0)*0.00937),"")</f>
        <v/>
      </c>
      <c r="Z259" s="66" t="s">
        <v>48</v>
      </c>
      <c r="AA259" s="67" t="s">
        <v>48</v>
      </c>
      <c r="AE259" s="77"/>
      <c r="BB259" s="230" t="s">
        <v>67</v>
      </c>
      <c r="BL259" s="77">
        <f t="shared" si="50"/>
        <v>0</v>
      </c>
      <c r="BM259" s="77">
        <f t="shared" si="51"/>
        <v>0</v>
      </c>
      <c r="BN259" s="77">
        <f t="shared" si="52"/>
        <v>0</v>
      </c>
      <c r="BO259" s="77">
        <f t="shared" si="53"/>
        <v>0</v>
      </c>
    </row>
    <row r="260" spans="1:67" ht="27" customHeight="1" x14ac:dyDescent="0.25">
      <c r="A260" s="61" t="s">
        <v>435</v>
      </c>
      <c r="B260" s="61" t="s">
        <v>436</v>
      </c>
      <c r="C260" s="35">
        <v>4301011573</v>
      </c>
      <c r="D260" s="449">
        <v>4680115881938</v>
      </c>
      <c r="E260" s="449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81</v>
      </c>
      <c r="L260" s="37" t="s">
        <v>121</v>
      </c>
      <c r="M260" s="37"/>
      <c r="N260" s="36">
        <v>90</v>
      </c>
      <c r="O260" s="6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451"/>
      <c r="Q260" s="451"/>
      <c r="R260" s="451"/>
      <c r="S260" s="452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si="49"/>
        <v>0</v>
      </c>
      <c r="Y260" s="40" t="str">
        <f>IFERROR(IF(X260=0,"",ROUNDUP(X260/H260,0)*0.00937),"")</f>
        <v/>
      </c>
      <c r="Z260" s="66" t="s">
        <v>48</v>
      </c>
      <c r="AA260" s="67" t="s">
        <v>48</v>
      </c>
      <c r="AE260" s="77"/>
      <c r="BB260" s="231" t="s">
        <v>67</v>
      </c>
      <c r="BL260" s="77">
        <f t="shared" si="50"/>
        <v>0</v>
      </c>
      <c r="BM260" s="77">
        <f t="shared" si="51"/>
        <v>0</v>
      </c>
      <c r="BN260" s="77">
        <f t="shared" si="52"/>
        <v>0</v>
      </c>
      <c r="BO260" s="77">
        <f t="shared" si="53"/>
        <v>0</v>
      </c>
    </row>
    <row r="261" spans="1:67" ht="27" customHeight="1" x14ac:dyDescent="0.25">
      <c r="A261" s="61" t="s">
        <v>437</v>
      </c>
      <c r="B261" s="61" t="s">
        <v>438</v>
      </c>
      <c r="C261" s="35">
        <v>4301010944</v>
      </c>
      <c r="D261" s="449">
        <v>4607091387346</v>
      </c>
      <c r="E261" s="449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81</v>
      </c>
      <c r="L261" s="37" t="s">
        <v>121</v>
      </c>
      <c r="M261" s="37"/>
      <c r="N261" s="36">
        <v>55</v>
      </c>
      <c r="O261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451"/>
      <c r="Q261" s="451"/>
      <c r="R261" s="451"/>
      <c r="S261" s="452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49"/>
        <v>0</v>
      </c>
      <c r="Y261" s="40" t="str">
        <f>IFERROR(IF(X261=0,"",ROUNDUP(X261/H261,0)*0.00937),"")</f>
        <v/>
      </c>
      <c r="Z261" s="66" t="s">
        <v>48</v>
      </c>
      <c r="AA261" s="67" t="s">
        <v>48</v>
      </c>
      <c r="AE261" s="77"/>
      <c r="BB261" s="232" t="s">
        <v>67</v>
      </c>
      <c r="BL261" s="77">
        <f t="shared" si="50"/>
        <v>0</v>
      </c>
      <c r="BM261" s="77">
        <f t="shared" si="51"/>
        <v>0</v>
      </c>
      <c r="BN261" s="77">
        <f t="shared" si="52"/>
        <v>0</v>
      </c>
      <c r="BO261" s="77">
        <f t="shared" si="53"/>
        <v>0</v>
      </c>
    </row>
    <row r="262" spans="1:67" x14ac:dyDescent="0.2">
      <c r="A262" s="457"/>
      <c r="B262" s="457"/>
      <c r="C262" s="457"/>
      <c r="D262" s="457"/>
      <c r="E262" s="457"/>
      <c r="F262" s="457"/>
      <c r="G262" s="457"/>
      <c r="H262" s="457"/>
      <c r="I262" s="457"/>
      <c r="J262" s="457"/>
      <c r="K262" s="457"/>
      <c r="L262" s="457"/>
      <c r="M262" s="457"/>
      <c r="N262" s="458"/>
      <c r="O262" s="454" t="s">
        <v>43</v>
      </c>
      <c r="P262" s="455"/>
      <c r="Q262" s="455"/>
      <c r="R262" s="455"/>
      <c r="S262" s="455"/>
      <c r="T262" s="455"/>
      <c r="U262" s="456"/>
      <c r="V262" s="41" t="s">
        <v>42</v>
      </c>
      <c r="W262" s="42">
        <f>IFERROR(W253/H253,"0")+IFERROR(W254/H254,"0")+IFERROR(W255/H255,"0")+IFERROR(W256/H256,"0")+IFERROR(W257/H257,"0")+IFERROR(W258/H258,"0")+IFERROR(W259/H259,"0")+IFERROR(W260/H260,"0")+IFERROR(W261/H261,"0")</f>
        <v>0</v>
      </c>
      <c r="X262" s="42">
        <f>IFERROR(X253/H253,"0")+IFERROR(X254/H254,"0")+IFERROR(X255/H255,"0")+IFERROR(X256/H256,"0")+IFERROR(X257/H257,"0")+IFERROR(X258/H258,"0")+IFERROR(X259/H259,"0")+IFERROR(X260/H260,"0")+IFERROR(X261/H261,"0")</f>
        <v>0</v>
      </c>
      <c r="Y262" s="42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65"/>
      <c r="AA262" s="65"/>
    </row>
    <row r="263" spans="1:67" x14ac:dyDescent="0.2">
      <c r="A263" s="457"/>
      <c r="B263" s="457"/>
      <c r="C263" s="457"/>
      <c r="D263" s="457"/>
      <c r="E263" s="457"/>
      <c r="F263" s="457"/>
      <c r="G263" s="457"/>
      <c r="H263" s="457"/>
      <c r="I263" s="457"/>
      <c r="J263" s="457"/>
      <c r="K263" s="457"/>
      <c r="L263" s="457"/>
      <c r="M263" s="457"/>
      <c r="N263" s="458"/>
      <c r="O263" s="454" t="s">
        <v>43</v>
      </c>
      <c r="P263" s="455"/>
      <c r="Q263" s="455"/>
      <c r="R263" s="455"/>
      <c r="S263" s="455"/>
      <c r="T263" s="455"/>
      <c r="U263" s="456"/>
      <c r="V263" s="41" t="s">
        <v>0</v>
      </c>
      <c r="W263" s="42">
        <f>IFERROR(SUM(W253:W261),"0")</f>
        <v>0</v>
      </c>
      <c r="X263" s="42">
        <f>IFERROR(SUM(X253:X261),"0")</f>
        <v>0</v>
      </c>
      <c r="Y263" s="41"/>
      <c r="Z263" s="65"/>
      <c r="AA263" s="65"/>
    </row>
    <row r="264" spans="1:67" ht="14.25" customHeight="1" x14ac:dyDescent="0.25">
      <c r="A264" s="448" t="s">
        <v>77</v>
      </c>
      <c r="B264" s="448"/>
      <c r="C264" s="448"/>
      <c r="D264" s="448"/>
      <c r="E264" s="448"/>
      <c r="F264" s="448"/>
      <c r="G264" s="448"/>
      <c r="H264" s="448"/>
      <c r="I264" s="448"/>
      <c r="J264" s="448"/>
      <c r="K264" s="448"/>
      <c r="L264" s="448"/>
      <c r="M264" s="448"/>
      <c r="N264" s="448"/>
      <c r="O264" s="448"/>
      <c r="P264" s="448"/>
      <c r="Q264" s="448"/>
      <c r="R264" s="448"/>
      <c r="S264" s="448"/>
      <c r="T264" s="448"/>
      <c r="U264" s="448"/>
      <c r="V264" s="448"/>
      <c r="W264" s="448"/>
      <c r="X264" s="448"/>
      <c r="Y264" s="448"/>
      <c r="Z264" s="64"/>
      <c r="AA264" s="64"/>
    </row>
    <row r="265" spans="1:67" ht="27" customHeight="1" x14ac:dyDescent="0.25">
      <c r="A265" s="61" t="s">
        <v>439</v>
      </c>
      <c r="B265" s="61" t="s">
        <v>440</v>
      </c>
      <c r="C265" s="35">
        <v>4301030878</v>
      </c>
      <c r="D265" s="449">
        <v>4607091387193</v>
      </c>
      <c r="E265" s="449"/>
      <c r="F265" s="60">
        <v>0.7</v>
      </c>
      <c r="G265" s="36">
        <v>6</v>
      </c>
      <c r="H265" s="60">
        <v>4.2</v>
      </c>
      <c r="I265" s="60">
        <v>4.46</v>
      </c>
      <c r="J265" s="36">
        <v>156</v>
      </c>
      <c r="K265" s="36" t="s">
        <v>81</v>
      </c>
      <c r="L265" s="37" t="s">
        <v>80</v>
      </c>
      <c r="M265" s="37"/>
      <c r="N265" s="36">
        <v>35</v>
      </c>
      <c r="O265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451"/>
      <c r="Q265" s="451"/>
      <c r="R265" s="451"/>
      <c r="S265" s="452"/>
      <c r="T265" s="38" t="s">
        <v>48</v>
      </c>
      <c r="U265" s="38" t="s">
        <v>48</v>
      </c>
      <c r="V265" s="39" t="s">
        <v>0</v>
      </c>
      <c r="W265" s="57">
        <v>0</v>
      </c>
      <c r="X265" s="54">
        <f>IFERROR(IF(W265="",0,CEILING((W265/$H265),1)*$H265),"")</f>
        <v>0</v>
      </c>
      <c r="Y265" s="40" t="str">
        <f>IFERROR(IF(X265=0,"",ROUNDUP(X265/H265,0)*0.00753),"")</f>
        <v/>
      </c>
      <c r="Z265" s="66" t="s">
        <v>48</v>
      </c>
      <c r="AA265" s="67" t="s">
        <v>48</v>
      </c>
      <c r="AE265" s="77"/>
      <c r="BB265" s="233" t="s">
        <v>67</v>
      </c>
      <c r="BL265" s="77">
        <f>IFERROR(W265*I265/H265,"0")</f>
        <v>0</v>
      </c>
      <c r="BM265" s="77">
        <f>IFERROR(X265*I265/H265,"0")</f>
        <v>0</v>
      </c>
      <c r="BN265" s="77">
        <f>IFERROR(1/J265*(W265/H265),"0")</f>
        <v>0</v>
      </c>
      <c r="BO265" s="77">
        <f>IFERROR(1/J265*(X265/H265),"0")</f>
        <v>0</v>
      </c>
    </row>
    <row r="266" spans="1:67" ht="27" customHeight="1" x14ac:dyDescent="0.25">
      <c r="A266" s="61" t="s">
        <v>441</v>
      </c>
      <c r="B266" s="61" t="s">
        <v>442</v>
      </c>
      <c r="C266" s="35">
        <v>4301031153</v>
      </c>
      <c r="D266" s="449">
        <v>4607091387230</v>
      </c>
      <c r="E266" s="449"/>
      <c r="F266" s="60">
        <v>0.7</v>
      </c>
      <c r="G266" s="36">
        <v>6</v>
      </c>
      <c r="H266" s="60">
        <v>4.2</v>
      </c>
      <c r="I266" s="60">
        <v>4.46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6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451"/>
      <c r="Q266" s="451"/>
      <c r="R266" s="451"/>
      <c r="S266" s="452"/>
      <c r="T266" s="38" t="s">
        <v>48</v>
      </c>
      <c r="U266" s="38" t="s">
        <v>48</v>
      </c>
      <c r="V266" s="39" t="s">
        <v>0</v>
      </c>
      <c r="W266" s="57">
        <v>0</v>
      </c>
      <c r="X266" s="54">
        <f>IFERROR(IF(W266="",0,CEILING((W266/$H266),1)*$H266),"")</f>
        <v>0</v>
      </c>
      <c r="Y266" s="40" t="str">
        <f>IFERROR(IF(X266=0,"",ROUNDUP(X266/H266,0)*0.00753),"")</f>
        <v/>
      </c>
      <c r="Z266" s="66" t="s">
        <v>48</v>
      </c>
      <c r="AA266" s="67" t="s">
        <v>48</v>
      </c>
      <c r="AE266" s="77"/>
      <c r="BB266" s="234" t="s">
        <v>67</v>
      </c>
      <c r="BL266" s="77">
        <f>IFERROR(W266*I266/H266,"0")</f>
        <v>0</v>
      </c>
      <c r="BM266" s="77">
        <f>IFERROR(X266*I266/H266,"0")</f>
        <v>0</v>
      </c>
      <c r="BN266" s="77">
        <f>IFERROR(1/J266*(W266/H266),"0")</f>
        <v>0</v>
      </c>
      <c r="BO266" s="77">
        <f>IFERROR(1/J266*(X266/H266),"0")</f>
        <v>0</v>
      </c>
    </row>
    <row r="267" spans="1:67" ht="27" customHeight="1" x14ac:dyDescent="0.25">
      <c r="A267" s="61" t="s">
        <v>443</v>
      </c>
      <c r="B267" s="61" t="s">
        <v>444</v>
      </c>
      <c r="C267" s="35">
        <v>4301031152</v>
      </c>
      <c r="D267" s="449">
        <v>4607091387285</v>
      </c>
      <c r="E267" s="449"/>
      <c r="F267" s="60">
        <v>0.35</v>
      </c>
      <c r="G267" s="36">
        <v>6</v>
      </c>
      <c r="H267" s="60">
        <v>2.1</v>
      </c>
      <c r="I267" s="60">
        <v>2.23</v>
      </c>
      <c r="J267" s="36">
        <v>234</v>
      </c>
      <c r="K267" s="36" t="s">
        <v>84</v>
      </c>
      <c r="L267" s="37" t="s">
        <v>80</v>
      </c>
      <c r="M267" s="37"/>
      <c r="N267" s="36">
        <v>40</v>
      </c>
      <c r="O267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451"/>
      <c r="Q267" s="451"/>
      <c r="R267" s="451"/>
      <c r="S267" s="452"/>
      <c r="T267" s="38" t="s">
        <v>48</v>
      </c>
      <c r="U267" s="38" t="s">
        <v>48</v>
      </c>
      <c r="V267" s="39" t="s">
        <v>0</v>
      </c>
      <c r="W267" s="57">
        <v>0</v>
      </c>
      <c r="X267" s="54">
        <f>IFERROR(IF(W267="",0,CEILING((W267/$H267),1)*$H267),"")</f>
        <v>0</v>
      </c>
      <c r="Y267" s="40" t="str">
        <f>IFERROR(IF(X267=0,"",ROUNDUP(X267/H267,0)*0.00502),"")</f>
        <v/>
      </c>
      <c r="Z267" s="66" t="s">
        <v>48</v>
      </c>
      <c r="AA267" s="67" t="s">
        <v>48</v>
      </c>
      <c r="AE267" s="77"/>
      <c r="BB267" s="235" t="s">
        <v>67</v>
      </c>
      <c r="BL267" s="77">
        <f>IFERROR(W267*I267/H267,"0")</f>
        <v>0</v>
      </c>
      <c r="BM267" s="77">
        <f>IFERROR(X267*I267/H267,"0")</f>
        <v>0</v>
      </c>
      <c r="BN267" s="77">
        <f>IFERROR(1/J267*(W267/H267),"0")</f>
        <v>0</v>
      </c>
      <c r="BO267" s="77">
        <f>IFERROR(1/J267*(X267/H267),"0")</f>
        <v>0</v>
      </c>
    </row>
    <row r="268" spans="1:67" x14ac:dyDescent="0.2">
      <c r="A268" s="457"/>
      <c r="B268" s="457"/>
      <c r="C268" s="457"/>
      <c r="D268" s="457"/>
      <c r="E268" s="457"/>
      <c r="F268" s="457"/>
      <c r="G268" s="457"/>
      <c r="H268" s="457"/>
      <c r="I268" s="457"/>
      <c r="J268" s="457"/>
      <c r="K268" s="457"/>
      <c r="L268" s="457"/>
      <c r="M268" s="457"/>
      <c r="N268" s="458"/>
      <c r="O268" s="454" t="s">
        <v>43</v>
      </c>
      <c r="P268" s="455"/>
      <c r="Q268" s="455"/>
      <c r="R268" s="455"/>
      <c r="S268" s="455"/>
      <c r="T268" s="455"/>
      <c r="U268" s="456"/>
      <c r="V268" s="41" t="s">
        <v>42</v>
      </c>
      <c r="W268" s="42">
        <f>IFERROR(W265/H265,"0")+IFERROR(W266/H266,"0")+IFERROR(W267/H267,"0")</f>
        <v>0</v>
      </c>
      <c r="X268" s="42">
        <f>IFERROR(X265/H265,"0")+IFERROR(X266/H266,"0")+IFERROR(X267/H267,"0")</f>
        <v>0</v>
      </c>
      <c r="Y268" s="42">
        <f>IFERROR(IF(Y265="",0,Y265),"0")+IFERROR(IF(Y266="",0,Y266),"0")+IFERROR(IF(Y267="",0,Y267),"0")</f>
        <v>0</v>
      </c>
      <c r="Z268" s="65"/>
      <c r="AA268" s="65"/>
    </row>
    <row r="269" spans="1:67" x14ac:dyDescent="0.2">
      <c r="A269" s="457"/>
      <c r="B269" s="457"/>
      <c r="C269" s="457"/>
      <c r="D269" s="457"/>
      <c r="E269" s="457"/>
      <c r="F269" s="457"/>
      <c r="G269" s="457"/>
      <c r="H269" s="457"/>
      <c r="I269" s="457"/>
      <c r="J269" s="457"/>
      <c r="K269" s="457"/>
      <c r="L269" s="457"/>
      <c r="M269" s="457"/>
      <c r="N269" s="458"/>
      <c r="O269" s="454" t="s">
        <v>43</v>
      </c>
      <c r="P269" s="455"/>
      <c r="Q269" s="455"/>
      <c r="R269" s="455"/>
      <c r="S269" s="455"/>
      <c r="T269" s="455"/>
      <c r="U269" s="456"/>
      <c r="V269" s="41" t="s">
        <v>0</v>
      </c>
      <c r="W269" s="42">
        <f>IFERROR(SUM(W265:W267),"0")</f>
        <v>0</v>
      </c>
      <c r="X269" s="42">
        <f>IFERROR(SUM(X265:X267),"0")</f>
        <v>0</v>
      </c>
      <c r="Y269" s="41"/>
      <c r="Z269" s="65"/>
      <c r="AA269" s="65"/>
    </row>
    <row r="270" spans="1:67" ht="14.25" customHeight="1" x14ac:dyDescent="0.25">
      <c r="A270" s="448" t="s">
        <v>85</v>
      </c>
      <c r="B270" s="448"/>
      <c r="C270" s="448"/>
      <c r="D270" s="448"/>
      <c r="E270" s="448"/>
      <c r="F270" s="448"/>
      <c r="G270" s="448"/>
      <c r="H270" s="448"/>
      <c r="I270" s="448"/>
      <c r="J270" s="448"/>
      <c r="K270" s="448"/>
      <c r="L270" s="448"/>
      <c r="M270" s="448"/>
      <c r="N270" s="448"/>
      <c r="O270" s="448"/>
      <c r="P270" s="448"/>
      <c r="Q270" s="448"/>
      <c r="R270" s="448"/>
      <c r="S270" s="448"/>
      <c r="T270" s="448"/>
      <c r="U270" s="448"/>
      <c r="V270" s="448"/>
      <c r="W270" s="448"/>
      <c r="X270" s="448"/>
      <c r="Y270" s="448"/>
      <c r="Z270" s="64"/>
      <c r="AA270" s="64"/>
    </row>
    <row r="271" spans="1:67" ht="16.5" customHeight="1" x14ac:dyDescent="0.25">
      <c r="A271" s="61" t="s">
        <v>445</v>
      </c>
      <c r="B271" s="61" t="s">
        <v>446</v>
      </c>
      <c r="C271" s="35">
        <v>4301051100</v>
      </c>
      <c r="D271" s="449">
        <v>4607091387766</v>
      </c>
      <c r="E271" s="449"/>
      <c r="F271" s="60">
        <v>1.3</v>
      </c>
      <c r="G271" s="36">
        <v>6</v>
      </c>
      <c r="H271" s="60">
        <v>7.8</v>
      </c>
      <c r="I271" s="60">
        <v>8.3580000000000005</v>
      </c>
      <c r="J271" s="36">
        <v>56</v>
      </c>
      <c r="K271" s="36" t="s">
        <v>122</v>
      </c>
      <c r="L271" s="37" t="s">
        <v>141</v>
      </c>
      <c r="M271" s="37"/>
      <c r="N271" s="36">
        <v>40</v>
      </c>
      <c r="O271" s="6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451"/>
      <c r="Q271" s="451"/>
      <c r="R271" s="451"/>
      <c r="S271" s="452"/>
      <c r="T271" s="38" t="s">
        <v>48</v>
      </c>
      <c r="U271" s="38" t="s">
        <v>48</v>
      </c>
      <c r="V271" s="39" t="s">
        <v>0</v>
      </c>
      <c r="W271" s="57">
        <v>10700</v>
      </c>
      <c r="X271" s="54">
        <f t="shared" ref="X271:X277" si="54">IFERROR(IF(W271="",0,CEILING((W271/$H271),1)*$H271),"")</f>
        <v>10701.6</v>
      </c>
      <c r="Y271" s="40">
        <f>IFERROR(IF(X271=0,"",ROUNDUP(X271/H271,0)*0.02175),"")</f>
        <v>29.840999999999998</v>
      </c>
      <c r="Z271" s="66" t="s">
        <v>48</v>
      </c>
      <c r="AA271" s="67" t="s">
        <v>48</v>
      </c>
      <c r="AE271" s="77"/>
      <c r="BB271" s="236" t="s">
        <v>67</v>
      </c>
      <c r="BL271" s="77">
        <f t="shared" ref="BL271:BL277" si="55">IFERROR(W271*I271/H271,"0")</f>
        <v>11465.461538461539</v>
      </c>
      <c r="BM271" s="77">
        <f t="shared" ref="BM271:BM277" si="56">IFERROR(X271*I271/H271,"0")</f>
        <v>11467.176000000001</v>
      </c>
      <c r="BN271" s="77">
        <f t="shared" ref="BN271:BN277" si="57">IFERROR(1/J271*(W271/H271),"0")</f>
        <v>24.496336996336996</v>
      </c>
      <c r="BO271" s="77">
        <f t="shared" ref="BO271:BO277" si="58">IFERROR(1/J271*(X271/H271),"0")</f>
        <v>24.5</v>
      </c>
    </row>
    <row r="272" spans="1:67" ht="27" customHeight="1" x14ac:dyDescent="0.25">
      <c r="A272" s="61" t="s">
        <v>447</v>
      </c>
      <c r="B272" s="61" t="s">
        <v>448</v>
      </c>
      <c r="C272" s="35">
        <v>4301051116</v>
      </c>
      <c r="D272" s="449">
        <v>4607091387957</v>
      </c>
      <c r="E272" s="449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122</v>
      </c>
      <c r="L272" s="37" t="s">
        <v>80</v>
      </c>
      <c r="M272" s="37"/>
      <c r="N272" s="36">
        <v>40</v>
      </c>
      <c r="O272" s="6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451"/>
      <c r="Q272" s="451"/>
      <c r="R272" s="451"/>
      <c r="S272" s="452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54"/>
        <v>0</v>
      </c>
      <c r="Y272" s="40" t="str">
        <f>IFERROR(IF(X272=0,"",ROUNDUP(X272/H272,0)*0.02175),"")</f>
        <v/>
      </c>
      <c r="Z272" s="66" t="s">
        <v>48</v>
      </c>
      <c r="AA272" s="67" t="s">
        <v>48</v>
      </c>
      <c r="AE272" s="77"/>
      <c r="BB272" s="237" t="s">
        <v>67</v>
      </c>
      <c r="BL272" s="77">
        <f t="shared" si="55"/>
        <v>0</v>
      </c>
      <c r="BM272" s="77">
        <f t="shared" si="56"/>
        <v>0</v>
      </c>
      <c r="BN272" s="77">
        <f t="shared" si="57"/>
        <v>0</v>
      </c>
      <c r="BO272" s="77">
        <f t="shared" si="58"/>
        <v>0</v>
      </c>
    </row>
    <row r="273" spans="1:67" ht="27" customHeight="1" x14ac:dyDescent="0.25">
      <c r="A273" s="61" t="s">
        <v>449</v>
      </c>
      <c r="B273" s="61" t="s">
        <v>450</v>
      </c>
      <c r="C273" s="35">
        <v>4301051115</v>
      </c>
      <c r="D273" s="449">
        <v>4607091387964</v>
      </c>
      <c r="E273" s="449"/>
      <c r="F273" s="60">
        <v>1.35</v>
      </c>
      <c r="G273" s="36">
        <v>6</v>
      </c>
      <c r="H273" s="60">
        <v>8.1</v>
      </c>
      <c r="I273" s="60">
        <v>8.6460000000000008</v>
      </c>
      <c r="J273" s="36">
        <v>56</v>
      </c>
      <c r="K273" s="36" t="s">
        <v>122</v>
      </c>
      <c r="L273" s="37" t="s">
        <v>80</v>
      </c>
      <c r="M273" s="37"/>
      <c r="N273" s="36">
        <v>40</v>
      </c>
      <c r="O273" s="6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451"/>
      <c r="Q273" s="451"/>
      <c r="R273" s="451"/>
      <c r="S273" s="452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54"/>
        <v>0</v>
      </c>
      <c r="Y273" s="40" t="str">
        <f>IFERROR(IF(X273=0,"",ROUNDUP(X273/H273,0)*0.02175),"")</f>
        <v/>
      </c>
      <c r="Z273" s="66" t="s">
        <v>48</v>
      </c>
      <c r="AA273" s="67" t="s">
        <v>48</v>
      </c>
      <c r="AE273" s="77"/>
      <c r="BB273" s="238" t="s">
        <v>67</v>
      </c>
      <c r="BL273" s="77">
        <f t="shared" si="55"/>
        <v>0</v>
      </c>
      <c r="BM273" s="77">
        <f t="shared" si="56"/>
        <v>0</v>
      </c>
      <c r="BN273" s="77">
        <f t="shared" si="57"/>
        <v>0</v>
      </c>
      <c r="BO273" s="77">
        <f t="shared" si="58"/>
        <v>0</v>
      </c>
    </row>
    <row r="274" spans="1:67" ht="16.5" customHeight="1" x14ac:dyDescent="0.25">
      <c r="A274" s="61" t="s">
        <v>451</v>
      </c>
      <c r="B274" s="61" t="s">
        <v>452</v>
      </c>
      <c r="C274" s="35">
        <v>4301051731</v>
      </c>
      <c r="D274" s="449">
        <v>4680115884618</v>
      </c>
      <c r="E274" s="449"/>
      <c r="F274" s="60">
        <v>0.6</v>
      </c>
      <c r="G274" s="36">
        <v>6</v>
      </c>
      <c r="H274" s="60">
        <v>3.6</v>
      </c>
      <c r="I274" s="60">
        <v>3.81</v>
      </c>
      <c r="J274" s="36">
        <v>120</v>
      </c>
      <c r="K274" s="36" t="s">
        <v>81</v>
      </c>
      <c r="L274" s="37" t="s">
        <v>80</v>
      </c>
      <c r="M274" s="37"/>
      <c r="N274" s="36">
        <v>45</v>
      </c>
      <c r="O274" s="6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451"/>
      <c r="Q274" s="451"/>
      <c r="R274" s="451"/>
      <c r="S274" s="452"/>
      <c r="T274" s="38" t="s">
        <v>48</v>
      </c>
      <c r="U274" s="38" t="s">
        <v>48</v>
      </c>
      <c r="V274" s="39" t="s">
        <v>0</v>
      </c>
      <c r="W274" s="57">
        <v>0</v>
      </c>
      <c r="X274" s="54">
        <f t="shared" si="54"/>
        <v>0</v>
      </c>
      <c r="Y274" s="40" t="str">
        <f>IFERROR(IF(X274=0,"",ROUNDUP(X274/H274,0)*0.00937),"")</f>
        <v/>
      </c>
      <c r="Z274" s="66" t="s">
        <v>48</v>
      </c>
      <c r="AA274" s="67" t="s">
        <v>48</v>
      </c>
      <c r="AE274" s="77"/>
      <c r="BB274" s="239" t="s">
        <v>67</v>
      </c>
      <c r="BL274" s="77">
        <f t="shared" si="55"/>
        <v>0</v>
      </c>
      <c r="BM274" s="77">
        <f t="shared" si="56"/>
        <v>0</v>
      </c>
      <c r="BN274" s="77">
        <f t="shared" si="57"/>
        <v>0</v>
      </c>
      <c r="BO274" s="77">
        <f t="shared" si="58"/>
        <v>0</v>
      </c>
    </row>
    <row r="275" spans="1:67" ht="27" customHeight="1" x14ac:dyDescent="0.25">
      <c r="A275" s="61" t="s">
        <v>453</v>
      </c>
      <c r="B275" s="61" t="s">
        <v>454</v>
      </c>
      <c r="C275" s="35">
        <v>4301051705</v>
      </c>
      <c r="D275" s="449">
        <v>4680115884588</v>
      </c>
      <c r="E275" s="449"/>
      <c r="F275" s="60">
        <v>0.5</v>
      </c>
      <c r="G275" s="36">
        <v>6</v>
      </c>
      <c r="H275" s="60">
        <v>3</v>
      </c>
      <c r="I275" s="60">
        <v>3.266</v>
      </c>
      <c r="J275" s="36">
        <v>156</v>
      </c>
      <c r="K275" s="36" t="s">
        <v>81</v>
      </c>
      <c r="L275" s="37" t="s">
        <v>80</v>
      </c>
      <c r="M275" s="37"/>
      <c r="N275" s="36">
        <v>40</v>
      </c>
      <c r="O275" s="6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451"/>
      <c r="Q275" s="451"/>
      <c r="R275" s="451"/>
      <c r="S275" s="452"/>
      <c r="T275" s="38" t="s">
        <v>48</v>
      </c>
      <c r="U275" s="38" t="s">
        <v>48</v>
      </c>
      <c r="V275" s="39" t="s">
        <v>0</v>
      </c>
      <c r="W275" s="57">
        <v>0</v>
      </c>
      <c r="X275" s="54">
        <f t="shared" si="54"/>
        <v>0</v>
      </c>
      <c r="Y275" s="40" t="str">
        <f>IFERROR(IF(X275=0,"",ROUNDUP(X275/H275,0)*0.00753),"")</f>
        <v/>
      </c>
      <c r="Z275" s="66" t="s">
        <v>48</v>
      </c>
      <c r="AA275" s="67" t="s">
        <v>48</v>
      </c>
      <c r="AE275" s="77"/>
      <c r="BB275" s="240" t="s">
        <v>67</v>
      </c>
      <c r="BL275" s="77">
        <f t="shared" si="55"/>
        <v>0</v>
      </c>
      <c r="BM275" s="77">
        <f t="shared" si="56"/>
        <v>0</v>
      </c>
      <c r="BN275" s="77">
        <f t="shared" si="57"/>
        <v>0</v>
      </c>
      <c r="BO275" s="77">
        <f t="shared" si="58"/>
        <v>0</v>
      </c>
    </row>
    <row r="276" spans="1:67" ht="27" customHeight="1" x14ac:dyDescent="0.25">
      <c r="A276" s="61" t="s">
        <v>455</v>
      </c>
      <c r="B276" s="61" t="s">
        <v>456</v>
      </c>
      <c r="C276" s="35">
        <v>4301051130</v>
      </c>
      <c r="D276" s="449">
        <v>4607091387537</v>
      </c>
      <c r="E276" s="449"/>
      <c r="F276" s="60">
        <v>0.45</v>
      </c>
      <c r="G276" s="36">
        <v>6</v>
      </c>
      <c r="H276" s="60">
        <v>2.7</v>
      </c>
      <c r="I276" s="60">
        <v>2.99</v>
      </c>
      <c r="J276" s="36">
        <v>156</v>
      </c>
      <c r="K276" s="36" t="s">
        <v>81</v>
      </c>
      <c r="L276" s="37" t="s">
        <v>80</v>
      </c>
      <c r="M276" s="37"/>
      <c r="N276" s="36">
        <v>40</v>
      </c>
      <c r="O276" s="6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451"/>
      <c r="Q276" s="451"/>
      <c r="R276" s="451"/>
      <c r="S276" s="452"/>
      <c r="T276" s="38" t="s">
        <v>48</v>
      </c>
      <c r="U276" s="38" t="s">
        <v>48</v>
      </c>
      <c r="V276" s="39" t="s">
        <v>0</v>
      </c>
      <c r="W276" s="57">
        <v>0</v>
      </c>
      <c r="X276" s="54">
        <f t="shared" si="54"/>
        <v>0</v>
      </c>
      <c r="Y276" s="40" t="str">
        <f>IFERROR(IF(X276=0,"",ROUNDUP(X276/H276,0)*0.00753),"")</f>
        <v/>
      </c>
      <c r="Z276" s="66" t="s">
        <v>48</v>
      </c>
      <c r="AA276" s="67" t="s">
        <v>48</v>
      </c>
      <c r="AE276" s="77"/>
      <c r="BB276" s="241" t="s">
        <v>67</v>
      </c>
      <c r="BL276" s="77">
        <f t="shared" si="55"/>
        <v>0</v>
      </c>
      <c r="BM276" s="77">
        <f t="shared" si="56"/>
        <v>0</v>
      </c>
      <c r="BN276" s="77">
        <f t="shared" si="57"/>
        <v>0</v>
      </c>
      <c r="BO276" s="77">
        <f t="shared" si="58"/>
        <v>0</v>
      </c>
    </row>
    <row r="277" spans="1:67" ht="27" customHeight="1" x14ac:dyDescent="0.25">
      <c r="A277" s="61" t="s">
        <v>457</v>
      </c>
      <c r="B277" s="61" t="s">
        <v>458</v>
      </c>
      <c r="C277" s="35">
        <v>4301051132</v>
      </c>
      <c r="D277" s="449">
        <v>4607091387513</v>
      </c>
      <c r="E277" s="449"/>
      <c r="F277" s="60">
        <v>0.45</v>
      </c>
      <c r="G277" s="36">
        <v>6</v>
      </c>
      <c r="H277" s="60">
        <v>2.7</v>
      </c>
      <c r="I277" s="60">
        <v>2.9780000000000002</v>
      </c>
      <c r="J277" s="36">
        <v>156</v>
      </c>
      <c r="K277" s="36" t="s">
        <v>81</v>
      </c>
      <c r="L277" s="37" t="s">
        <v>80</v>
      </c>
      <c r="M277" s="37"/>
      <c r="N277" s="36">
        <v>40</v>
      </c>
      <c r="O277" s="6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451"/>
      <c r="Q277" s="451"/>
      <c r="R277" s="451"/>
      <c r="S277" s="452"/>
      <c r="T277" s="38" t="s">
        <v>48</v>
      </c>
      <c r="U277" s="38" t="s">
        <v>48</v>
      </c>
      <c r="V277" s="39" t="s">
        <v>0</v>
      </c>
      <c r="W277" s="57">
        <v>0</v>
      </c>
      <c r="X277" s="54">
        <f t="shared" si="54"/>
        <v>0</v>
      </c>
      <c r="Y277" s="40" t="str">
        <f>IFERROR(IF(X277=0,"",ROUNDUP(X277/H277,0)*0.00753),"")</f>
        <v/>
      </c>
      <c r="Z277" s="66" t="s">
        <v>48</v>
      </c>
      <c r="AA277" s="67" t="s">
        <v>48</v>
      </c>
      <c r="AE277" s="77"/>
      <c r="BB277" s="242" t="s">
        <v>67</v>
      </c>
      <c r="BL277" s="77">
        <f t="shared" si="55"/>
        <v>0</v>
      </c>
      <c r="BM277" s="77">
        <f t="shared" si="56"/>
        <v>0</v>
      </c>
      <c r="BN277" s="77">
        <f t="shared" si="57"/>
        <v>0</v>
      </c>
      <c r="BO277" s="77">
        <f t="shared" si="58"/>
        <v>0</v>
      </c>
    </row>
    <row r="278" spans="1:67" x14ac:dyDescent="0.2">
      <c r="A278" s="457"/>
      <c r="B278" s="457"/>
      <c r="C278" s="457"/>
      <c r="D278" s="457"/>
      <c r="E278" s="457"/>
      <c r="F278" s="457"/>
      <c r="G278" s="457"/>
      <c r="H278" s="457"/>
      <c r="I278" s="457"/>
      <c r="J278" s="457"/>
      <c r="K278" s="457"/>
      <c r="L278" s="457"/>
      <c r="M278" s="457"/>
      <c r="N278" s="458"/>
      <c r="O278" s="454" t="s">
        <v>43</v>
      </c>
      <c r="P278" s="455"/>
      <c r="Q278" s="455"/>
      <c r="R278" s="455"/>
      <c r="S278" s="455"/>
      <c r="T278" s="455"/>
      <c r="U278" s="456"/>
      <c r="V278" s="41" t="s">
        <v>42</v>
      </c>
      <c r="W278" s="42">
        <f>IFERROR(W271/H271,"0")+IFERROR(W272/H272,"0")+IFERROR(W273/H273,"0")+IFERROR(W274/H274,"0")+IFERROR(W275/H275,"0")+IFERROR(W276/H276,"0")+IFERROR(W277/H277,"0")</f>
        <v>1371.7948717948718</v>
      </c>
      <c r="X278" s="42">
        <f>IFERROR(X271/H271,"0")+IFERROR(X272/H272,"0")+IFERROR(X273/H273,"0")+IFERROR(X274/H274,"0")+IFERROR(X275/H275,"0")+IFERROR(X276/H276,"0")+IFERROR(X277/H277,"0")</f>
        <v>1372</v>
      </c>
      <c r="Y278" s="42">
        <f>IFERROR(IF(Y271="",0,Y271),"0")+IFERROR(IF(Y272="",0,Y272),"0")+IFERROR(IF(Y273="",0,Y273),"0")+IFERROR(IF(Y274="",0,Y274),"0")+IFERROR(IF(Y275="",0,Y275),"0")+IFERROR(IF(Y276="",0,Y276),"0")+IFERROR(IF(Y277="",0,Y277),"0")</f>
        <v>29.840999999999998</v>
      </c>
      <c r="Z278" s="65"/>
      <c r="AA278" s="65"/>
    </row>
    <row r="279" spans="1:67" x14ac:dyDescent="0.2">
      <c r="A279" s="457"/>
      <c r="B279" s="457"/>
      <c r="C279" s="457"/>
      <c r="D279" s="457"/>
      <c r="E279" s="457"/>
      <c r="F279" s="457"/>
      <c r="G279" s="457"/>
      <c r="H279" s="457"/>
      <c r="I279" s="457"/>
      <c r="J279" s="457"/>
      <c r="K279" s="457"/>
      <c r="L279" s="457"/>
      <c r="M279" s="457"/>
      <c r="N279" s="458"/>
      <c r="O279" s="454" t="s">
        <v>43</v>
      </c>
      <c r="P279" s="455"/>
      <c r="Q279" s="455"/>
      <c r="R279" s="455"/>
      <c r="S279" s="455"/>
      <c r="T279" s="455"/>
      <c r="U279" s="456"/>
      <c r="V279" s="41" t="s">
        <v>0</v>
      </c>
      <c r="W279" s="42">
        <f>IFERROR(SUM(W271:W277),"0")</f>
        <v>10700</v>
      </c>
      <c r="X279" s="42">
        <f>IFERROR(SUM(X271:X277),"0")</f>
        <v>10701.6</v>
      </c>
      <c r="Y279" s="41"/>
      <c r="Z279" s="65"/>
      <c r="AA279" s="65"/>
    </row>
    <row r="280" spans="1:67" ht="14.25" customHeight="1" x14ac:dyDescent="0.25">
      <c r="A280" s="448" t="s">
        <v>228</v>
      </c>
      <c r="B280" s="448"/>
      <c r="C280" s="448"/>
      <c r="D280" s="448"/>
      <c r="E280" s="448"/>
      <c r="F280" s="448"/>
      <c r="G280" s="448"/>
      <c r="H280" s="448"/>
      <c r="I280" s="448"/>
      <c r="J280" s="448"/>
      <c r="K280" s="448"/>
      <c r="L280" s="448"/>
      <c r="M280" s="448"/>
      <c r="N280" s="448"/>
      <c r="O280" s="448"/>
      <c r="P280" s="448"/>
      <c r="Q280" s="448"/>
      <c r="R280" s="448"/>
      <c r="S280" s="448"/>
      <c r="T280" s="448"/>
      <c r="U280" s="448"/>
      <c r="V280" s="448"/>
      <c r="W280" s="448"/>
      <c r="X280" s="448"/>
      <c r="Y280" s="448"/>
      <c r="Z280" s="64"/>
      <c r="AA280" s="64"/>
    </row>
    <row r="281" spans="1:67" ht="16.5" customHeight="1" x14ac:dyDescent="0.25">
      <c r="A281" s="61" t="s">
        <v>459</v>
      </c>
      <c r="B281" s="61" t="s">
        <v>460</v>
      </c>
      <c r="C281" s="35">
        <v>4301060379</v>
      </c>
      <c r="D281" s="449">
        <v>4607091380880</v>
      </c>
      <c r="E281" s="449"/>
      <c r="F281" s="60">
        <v>1.4</v>
      </c>
      <c r="G281" s="36">
        <v>6</v>
      </c>
      <c r="H281" s="60">
        <v>8.4</v>
      </c>
      <c r="I281" s="60">
        <v>8.9640000000000004</v>
      </c>
      <c r="J281" s="36">
        <v>56</v>
      </c>
      <c r="K281" s="36" t="s">
        <v>122</v>
      </c>
      <c r="L281" s="37" t="s">
        <v>80</v>
      </c>
      <c r="M281" s="37"/>
      <c r="N281" s="36">
        <v>30</v>
      </c>
      <c r="O281" s="622" t="s">
        <v>461</v>
      </c>
      <c r="P281" s="451"/>
      <c r="Q281" s="451"/>
      <c r="R281" s="451"/>
      <c r="S281" s="452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IFERROR(IF(X281=0,"",ROUNDUP(X281/H281,0)*0.02175),"")</f>
        <v/>
      </c>
      <c r="Z281" s="66" t="s">
        <v>48</v>
      </c>
      <c r="AA281" s="67" t="s">
        <v>48</v>
      </c>
      <c r="AE281" s="77"/>
      <c r="BB281" s="243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462</v>
      </c>
      <c r="B282" s="61" t="s">
        <v>463</v>
      </c>
      <c r="C282" s="35">
        <v>4301060308</v>
      </c>
      <c r="D282" s="449">
        <v>4607091384482</v>
      </c>
      <c r="E282" s="449"/>
      <c r="F282" s="60">
        <v>1.3</v>
      </c>
      <c r="G282" s="36">
        <v>6</v>
      </c>
      <c r="H282" s="60">
        <v>7.8</v>
      </c>
      <c r="I282" s="60">
        <v>8.3640000000000008</v>
      </c>
      <c r="J282" s="36">
        <v>56</v>
      </c>
      <c r="K282" s="36" t="s">
        <v>122</v>
      </c>
      <c r="L282" s="37" t="s">
        <v>80</v>
      </c>
      <c r="M282" s="37"/>
      <c r="N282" s="36">
        <v>30</v>
      </c>
      <c r="O282" s="6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451"/>
      <c r="Q282" s="451"/>
      <c r="R282" s="451"/>
      <c r="S282" s="452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IFERROR(IF(X282=0,"",ROUNDUP(X282/H282,0)*0.02175),"")</f>
        <v/>
      </c>
      <c r="Z282" s="66" t="s">
        <v>48</v>
      </c>
      <c r="AA282" s="67" t="s">
        <v>48</v>
      </c>
      <c r="AE282" s="77"/>
      <c r="BB282" s="244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t="16.5" customHeight="1" x14ac:dyDescent="0.25">
      <c r="A283" s="61" t="s">
        <v>464</v>
      </c>
      <c r="B283" s="61" t="s">
        <v>465</v>
      </c>
      <c r="C283" s="35">
        <v>4301060325</v>
      </c>
      <c r="D283" s="449">
        <v>4607091380897</v>
      </c>
      <c r="E283" s="449"/>
      <c r="F283" s="60">
        <v>1.4</v>
      </c>
      <c r="G283" s="36">
        <v>6</v>
      </c>
      <c r="H283" s="60">
        <v>8.4</v>
      </c>
      <c r="I283" s="60">
        <v>8.9640000000000004</v>
      </c>
      <c r="J283" s="36">
        <v>56</v>
      </c>
      <c r="K283" s="36" t="s">
        <v>122</v>
      </c>
      <c r="L283" s="37" t="s">
        <v>80</v>
      </c>
      <c r="M283" s="37"/>
      <c r="N283" s="36">
        <v>30</v>
      </c>
      <c r="O283" s="6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451"/>
      <c r="Q283" s="451"/>
      <c r="R283" s="451"/>
      <c r="S283" s="452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IFERROR(IF(X283=0,"",ROUNDUP(X283/H283,0)*0.02175),"")</f>
        <v/>
      </c>
      <c r="Z283" s="66" t="s">
        <v>48</v>
      </c>
      <c r="AA283" s="67" t="s">
        <v>48</v>
      </c>
      <c r="AE283" s="77"/>
      <c r="BB283" s="245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x14ac:dyDescent="0.2">
      <c r="A284" s="457"/>
      <c r="B284" s="457"/>
      <c r="C284" s="457"/>
      <c r="D284" s="457"/>
      <c r="E284" s="457"/>
      <c r="F284" s="457"/>
      <c r="G284" s="457"/>
      <c r="H284" s="457"/>
      <c r="I284" s="457"/>
      <c r="J284" s="457"/>
      <c r="K284" s="457"/>
      <c r="L284" s="457"/>
      <c r="M284" s="457"/>
      <c r="N284" s="458"/>
      <c r="O284" s="454" t="s">
        <v>43</v>
      </c>
      <c r="P284" s="455"/>
      <c r="Q284" s="455"/>
      <c r="R284" s="455"/>
      <c r="S284" s="455"/>
      <c r="T284" s="455"/>
      <c r="U284" s="456"/>
      <c r="V284" s="41" t="s">
        <v>42</v>
      </c>
      <c r="W284" s="42">
        <f>IFERROR(W281/H281,"0")+IFERROR(W282/H282,"0")+IFERROR(W283/H283,"0")</f>
        <v>0</v>
      </c>
      <c r="X284" s="42">
        <f>IFERROR(X281/H281,"0")+IFERROR(X282/H282,"0")+IFERROR(X283/H283,"0")</f>
        <v>0</v>
      </c>
      <c r="Y284" s="42">
        <f>IFERROR(IF(Y281="",0,Y281),"0")+IFERROR(IF(Y282="",0,Y282),"0")+IFERROR(IF(Y283="",0,Y283),"0")</f>
        <v>0</v>
      </c>
      <c r="Z284" s="65"/>
      <c r="AA284" s="65"/>
    </row>
    <row r="285" spans="1:67" x14ac:dyDescent="0.2">
      <c r="A285" s="457"/>
      <c r="B285" s="457"/>
      <c r="C285" s="457"/>
      <c r="D285" s="457"/>
      <c r="E285" s="457"/>
      <c r="F285" s="457"/>
      <c r="G285" s="457"/>
      <c r="H285" s="457"/>
      <c r="I285" s="457"/>
      <c r="J285" s="457"/>
      <c r="K285" s="457"/>
      <c r="L285" s="457"/>
      <c r="M285" s="457"/>
      <c r="N285" s="458"/>
      <c r="O285" s="454" t="s">
        <v>43</v>
      </c>
      <c r="P285" s="455"/>
      <c r="Q285" s="455"/>
      <c r="R285" s="455"/>
      <c r="S285" s="455"/>
      <c r="T285" s="455"/>
      <c r="U285" s="456"/>
      <c r="V285" s="41" t="s">
        <v>0</v>
      </c>
      <c r="W285" s="42">
        <f>IFERROR(SUM(W281:W283),"0")</f>
        <v>0</v>
      </c>
      <c r="X285" s="42">
        <f>IFERROR(SUM(X281:X283),"0")</f>
        <v>0</v>
      </c>
      <c r="Y285" s="41"/>
      <c r="Z285" s="65"/>
      <c r="AA285" s="65"/>
    </row>
    <row r="286" spans="1:67" ht="14.25" customHeight="1" x14ac:dyDescent="0.25">
      <c r="A286" s="448" t="s">
        <v>104</v>
      </c>
      <c r="B286" s="448"/>
      <c r="C286" s="448"/>
      <c r="D286" s="448"/>
      <c r="E286" s="448"/>
      <c r="F286" s="448"/>
      <c r="G286" s="448"/>
      <c r="H286" s="448"/>
      <c r="I286" s="448"/>
      <c r="J286" s="448"/>
      <c r="K286" s="448"/>
      <c r="L286" s="448"/>
      <c r="M286" s="448"/>
      <c r="N286" s="448"/>
      <c r="O286" s="448"/>
      <c r="P286" s="448"/>
      <c r="Q286" s="448"/>
      <c r="R286" s="448"/>
      <c r="S286" s="448"/>
      <c r="T286" s="448"/>
      <c r="U286" s="448"/>
      <c r="V286" s="448"/>
      <c r="W286" s="448"/>
      <c r="X286" s="448"/>
      <c r="Y286" s="448"/>
      <c r="Z286" s="64"/>
      <c r="AA286" s="64"/>
    </row>
    <row r="287" spans="1:67" ht="16.5" customHeight="1" x14ac:dyDescent="0.25">
      <c r="A287" s="61" t="s">
        <v>466</v>
      </c>
      <c r="B287" s="61" t="s">
        <v>467</v>
      </c>
      <c r="C287" s="35">
        <v>4301030232</v>
      </c>
      <c r="D287" s="449">
        <v>4607091388374</v>
      </c>
      <c r="E287" s="449"/>
      <c r="F287" s="60">
        <v>0.38</v>
      </c>
      <c r="G287" s="36">
        <v>8</v>
      </c>
      <c r="H287" s="60">
        <v>3.04</v>
      </c>
      <c r="I287" s="60">
        <v>3.28</v>
      </c>
      <c r="J287" s="36">
        <v>156</v>
      </c>
      <c r="K287" s="36" t="s">
        <v>81</v>
      </c>
      <c r="L287" s="37" t="s">
        <v>108</v>
      </c>
      <c r="M287" s="37"/>
      <c r="N287" s="36">
        <v>180</v>
      </c>
      <c r="O287" s="625" t="s">
        <v>468</v>
      </c>
      <c r="P287" s="451"/>
      <c r="Q287" s="451"/>
      <c r="R287" s="451"/>
      <c r="S287" s="452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IFERROR(IF(X287=0,"",ROUNDUP(X287/H287,0)*0.00753),"")</f>
        <v/>
      </c>
      <c r="Z287" s="66" t="s">
        <v>48</v>
      </c>
      <c r="AA287" s="67" t="s">
        <v>48</v>
      </c>
      <c r="AE287" s="77"/>
      <c r="BB287" s="246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469</v>
      </c>
      <c r="B288" s="61" t="s">
        <v>470</v>
      </c>
      <c r="C288" s="35">
        <v>4301030235</v>
      </c>
      <c r="D288" s="449">
        <v>4607091388381</v>
      </c>
      <c r="E288" s="449"/>
      <c r="F288" s="60">
        <v>0.38</v>
      </c>
      <c r="G288" s="36">
        <v>8</v>
      </c>
      <c r="H288" s="60">
        <v>3.04</v>
      </c>
      <c r="I288" s="60">
        <v>3.32</v>
      </c>
      <c r="J288" s="36">
        <v>156</v>
      </c>
      <c r="K288" s="36" t="s">
        <v>81</v>
      </c>
      <c r="L288" s="37" t="s">
        <v>108</v>
      </c>
      <c r="M288" s="37"/>
      <c r="N288" s="36">
        <v>180</v>
      </c>
      <c r="O288" s="626" t="s">
        <v>471</v>
      </c>
      <c r="P288" s="451"/>
      <c r="Q288" s="451"/>
      <c r="R288" s="451"/>
      <c r="S288" s="452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IFERROR(IF(X288=0,"",ROUNDUP(X288/H288,0)*0.00753),"")</f>
        <v/>
      </c>
      <c r="Z288" s="66" t="s">
        <v>48</v>
      </c>
      <c r="AA288" s="67" t="s">
        <v>48</v>
      </c>
      <c r="AE288" s="77"/>
      <c r="BB288" s="247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t="27" customHeight="1" x14ac:dyDescent="0.25">
      <c r="A289" s="61" t="s">
        <v>472</v>
      </c>
      <c r="B289" s="61" t="s">
        <v>473</v>
      </c>
      <c r="C289" s="35">
        <v>4301030233</v>
      </c>
      <c r="D289" s="449">
        <v>4607091388404</v>
      </c>
      <c r="E289" s="449"/>
      <c r="F289" s="60">
        <v>0.17</v>
      </c>
      <c r="G289" s="36">
        <v>15</v>
      </c>
      <c r="H289" s="60">
        <v>2.5499999999999998</v>
      </c>
      <c r="I289" s="60">
        <v>2.9</v>
      </c>
      <c r="J289" s="36">
        <v>156</v>
      </c>
      <c r="K289" s="36" t="s">
        <v>81</v>
      </c>
      <c r="L289" s="37" t="s">
        <v>108</v>
      </c>
      <c r="M289" s="37"/>
      <c r="N289" s="36">
        <v>180</v>
      </c>
      <c r="O289" s="6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451"/>
      <c r="Q289" s="451"/>
      <c r="R289" s="451"/>
      <c r="S289" s="452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IFERROR(IF(X289=0,"",ROUNDUP(X289/H289,0)*0.00753),"")</f>
        <v/>
      </c>
      <c r="Z289" s="66" t="s">
        <v>48</v>
      </c>
      <c r="AA289" s="67" t="s">
        <v>48</v>
      </c>
      <c r="AE289" s="77"/>
      <c r="BB289" s="248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x14ac:dyDescent="0.2">
      <c r="A290" s="457"/>
      <c r="B290" s="457"/>
      <c r="C290" s="457"/>
      <c r="D290" s="457"/>
      <c r="E290" s="457"/>
      <c r="F290" s="457"/>
      <c r="G290" s="457"/>
      <c r="H290" s="457"/>
      <c r="I290" s="457"/>
      <c r="J290" s="457"/>
      <c r="K290" s="457"/>
      <c r="L290" s="457"/>
      <c r="M290" s="457"/>
      <c r="N290" s="458"/>
      <c r="O290" s="454" t="s">
        <v>43</v>
      </c>
      <c r="P290" s="455"/>
      <c r="Q290" s="455"/>
      <c r="R290" s="455"/>
      <c r="S290" s="455"/>
      <c r="T290" s="455"/>
      <c r="U290" s="456"/>
      <c r="V290" s="41" t="s">
        <v>42</v>
      </c>
      <c r="W290" s="42">
        <f>IFERROR(W287/H287,"0")+IFERROR(W288/H288,"0")+IFERROR(W289/H289,"0")</f>
        <v>0</v>
      </c>
      <c r="X290" s="42">
        <f>IFERROR(X287/H287,"0")+IFERROR(X288/H288,"0")+IFERROR(X289/H289,"0")</f>
        <v>0</v>
      </c>
      <c r="Y290" s="42">
        <f>IFERROR(IF(Y287="",0,Y287),"0")+IFERROR(IF(Y288="",0,Y288),"0")+IFERROR(IF(Y289="",0,Y289),"0")</f>
        <v>0</v>
      </c>
      <c r="Z290" s="65"/>
      <c r="AA290" s="65"/>
    </row>
    <row r="291" spans="1:67" x14ac:dyDescent="0.2">
      <c r="A291" s="457"/>
      <c r="B291" s="457"/>
      <c r="C291" s="457"/>
      <c r="D291" s="457"/>
      <c r="E291" s="457"/>
      <c r="F291" s="457"/>
      <c r="G291" s="457"/>
      <c r="H291" s="457"/>
      <c r="I291" s="457"/>
      <c r="J291" s="457"/>
      <c r="K291" s="457"/>
      <c r="L291" s="457"/>
      <c r="M291" s="457"/>
      <c r="N291" s="458"/>
      <c r="O291" s="454" t="s">
        <v>43</v>
      </c>
      <c r="P291" s="455"/>
      <c r="Q291" s="455"/>
      <c r="R291" s="455"/>
      <c r="S291" s="455"/>
      <c r="T291" s="455"/>
      <c r="U291" s="456"/>
      <c r="V291" s="41" t="s">
        <v>0</v>
      </c>
      <c r="W291" s="42">
        <f>IFERROR(SUM(W287:W289),"0")</f>
        <v>0</v>
      </c>
      <c r="X291" s="42">
        <f>IFERROR(SUM(X287:X289),"0")</f>
        <v>0</v>
      </c>
      <c r="Y291" s="41"/>
      <c r="Z291" s="65"/>
      <c r="AA291" s="65"/>
    </row>
    <row r="292" spans="1:67" ht="14.25" customHeight="1" x14ac:dyDescent="0.25">
      <c r="A292" s="448" t="s">
        <v>474</v>
      </c>
      <c r="B292" s="448"/>
      <c r="C292" s="448"/>
      <c r="D292" s="448"/>
      <c r="E292" s="448"/>
      <c r="F292" s="448"/>
      <c r="G292" s="448"/>
      <c r="H292" s="448"/>
      <c r="I292" s="448"/>
      <c r="J292" s="448"/>
      <c r="K292" s="448"/>
      <c r="L292" s="448"/>
      <c r="M292" s="448"/>
      <c r="N292" s="448"/>
      <c r="O292" s="448"/>
      <c r="P292" s="448"/>
      <c r="Q292" s="448"/>
      <c r="R292" s="448"/>
      <c r="S292" s="448"/>
      <c r="T292" s="448"/>
      <c r="U292" s="448"/>
      <c r="V292" s="448"/>
      <c r="W292" s="448"/>
      <c r="X292" s="448"/>
      <c r="Y292" s="448"/>
      <c r="Z292" s="64"/>
      <c r="AA292" s="64"/>
    </row>
    <row r="293" spans="1:67" ht="16.5" customHeight="1" x14ac:dyDescent="0.25">
      <c r="A293" s="61" t="s">
        <v>475</v>
      </c>
      <c r="B293" s="61" t="s">
        <v>476</v>
      </c>
      <c r="C293" s="35">
        <v>4301180007</v>
      </c>
      <c r="D293" s="449">
        <v>4680115881808</v>
      </c>
      <c r="E293" s="449"/>
      <c r="F293" s="60">
        <v>0.1</v>
      </c>
      <c r="G293" s="36">
        <v>20</v>
      </c>
      <c r="H293" s="60">
        <v>2</v>
      </c>
      <c r="I293" s="60">
        <v>2.2400000000000002</v>
      </c>
      <c r="J293" s="36">
        <v>238</v>
      </c>
      <c r="K293" s="36" t="s">
        <v>478</v>
      </c>
      <c r="L293" s="37" t="s">
        <v>477</v>
      </c>
      <c r="M293" s="37"/>
      <c r="N293" s="36">
        <v>730</v>
      </c>
      <c r="O293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451"/>
      <c r="Q293" s="451"/>
      <c r="R293" s="451"/>
      <c r="S293" s="452"/>
      <c r="T293" s="38" t="s">
        <v>48</v>
      </c>
      <c r="U293" s="38" t="s">
        <v>48</v>
      </c>
      <c r="V293" s="39" t="s">
        <v>0</v>
      </c>
      <c r="W293" s="57">
        <v>0</v>
      </c>
      <c r="X293" s="54">
        <f>IFERROR(IF(W293="",0,CEILING((W293/$H293),1)*$H293),"")</f>
        <v>0</v>
      </c>
      <c r="Y293" s="40" t="str">
        <f>IFERROR(IF(X293=0,"",ROUNDUP(X293/H293,0)*0.00474),"")</f>
        <v/>
      </c>
      <c r="Z293" s="66" t="s">
        <v>48</v>
      </c>
      <c r="AA293" s="67" t="s">
        <v>48</v>
      </c>
      <c r="AE293" s="77"/>
      <c r="BB293" s="249" t="s">
        <v>67</v>
      </c>
      <c r="BL293" s="77">
        <f>IFERROR(W293*I293/H293,"0")</f>
        <v>0</v>
      </c>
      <c r="BM293" s="77">
        <f>IFERROR(X293*I293/H293,"0")</f>
        <v>0</v>
      </c>
      <c r="BN293" s="77">
        <f>IFERROR(1/J293*(W293/H293),"0")</f>
        <v>0</v>
      </c>
      <c r="BO293" s="77">
        <f>IFERROR(1/J293*(X293/H293),"0")</f>
        <v>0</v>
      </c>
    </row>
    <row r="294" spans="1:67" ht="27" customHeight="1" x14ac:dyDescent="0.25">
      <c r="A294" s="61" t="s">
        <v>479</v>
      </c>
      <c r="B294" s="61" t="s">
        <v>480</v>
      </c>
      <c r="C294" s="35">
        <v>4301180006</v>
      </c>
      <c r="D294" s="449">
        <v>4680115881822</v>
      </c>
      <c r="E294" s="449"/>
      <c r="F294" s="60">
        <v>0.1</v>
      </c>
      <c r="G294" s="36">
        <v>20</v>
      </c>
      <c r="H294" s="60">
        <v>2</v>
      </c>
      <c r="I294" s="60">
        <v>2.2400000000000002</v>
      </c>
      <c r="J294" s="36">
        <v>238</v>
      </c>
      <c r="K294" s="36" t="s">
        <v>478</v>
      </c>
      <c r="L294" s="37" t="s">
        <v>477</v>
      </c>
      <c r="M294" s="37"/>
      <c r="N294" s="36">
        <v>730</v>
      </c>
      <c r="O294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451"/>
      <c r="Q294" s="451"/>
      <c r="R294" s="451"/>
      <c r="S294" s="452"/>
      <c r="T294" s="38" t="s">
        <v>48</v>
      </c>
      <c r="U294" s="38" t="s">
        <v>48</v>
      </c>
      <c r="V294" s="39" t="s">
        <v>0</v>
      </c>
      <c r="W294" s="57">
        <v>0</v>
      </c>
      <c r="X294" s="54">
        <f>IFERROR(IF(W294="",0,CEILING((W294/$H294),1)*$H294),"")</f>
        <v>0</v>
      </c>
      <c r="Y294" s="40" t="str">
        <f>IFERROR(IF(X294=0,"",ROUNDUP(X294/H294,0)*0.00474),"")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>IFERROR(W294*I294/H294,"0")</f>
        <v>0</v>
      </c>
      <c r="BM294" s="77">
        <f>IFERROR(X294*I294/H294,"0")</f>
        <v>0</v>
      </c>
      <c r="BN294" s="77">
        <f>IFERROR(1/J294*(W294/H294),"0")</f>
        <v>0</v>
      </c>
      <c r="BO294" s="77">
        <f>IFERROR(1/J294*(X294/H294),"0")</f>
        <v>0</v>
      </c>
    </row>
    <row r="295" spans="1:67" ht="27" customHeight="1" x14ac:dyDescent="0.25">
      <c r="A295" s="61" t="s">
        <v>481</v>
      </c>
      <c r="B295" s="61" t="s">
        <v>482</v>
      </c>
      <c r="C295" s="35">
        <v>4301180001</v>
      </c>
      <c r="D295" s="449">
        <v>4680115880016</v>
      </c>
      <c r="E295" s="449"/>
      <c r="F295" s="60">
        <v>0.1</v>
      </c>
      <c r="G295" s="36">
        <v>20</v>
      </c>
      <c r="H295" s="60">
        <v>2</v>
      </c>
      <c r="I295" s="60">
        <v>2.2400000000000002</v>
      </c>
      <c r="J295" s="36">
        <v>238</v>
      </c>
      <c r="K295" s="36" t="s">
        <v>478</v>
      </c>
      <c r="L295" s="37" t="s">
        <v>477</v>
      </c>
      <c r="M295" s="37"/>
      <c r="N295" s="36">
        <v>730</v>
      </c>
      <c r="O295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451"/>
      <c r="Q295" s="451"/>
      <c r="R295" s="451"/>
      <c r="S295" s="452"/>
      <c r="T295" s="38" t="s">
        <v>48</v>
      </c>
      <c r="U295" s="38" t="s">
        <v>48</v>
      </c>
      <c r="V295" s="39" t="s">
        <v>0</v>
      </c>
      <c r="W295" s="57">
        <v>0</v>
      </c>
      <c r="X295" s="54">
        <f>IFERROR(IF(W295="",0,CEILING((W295/$H295),1)*$H295),"")</f>
        <v>0</v>
      </c>
      <c r="Y295" s="40" t="str">
        <f>IFERROR(IF(X295=0,"",ROUNDUP(X295/H295,0)*0.00474),"")</f>
        <v/>
      </c>
      <c r="Z295" s="66" t="s">
        <v>48</v>
      </c>
      <c r="AA295" s="67" t="s">
        <v>48</v>
      </c>
      <c r="AE295" s="77"/>
      <c r="BB295" s="251" t="s">
        <v>67</v>
      </c>
      <c r="BL295" s="77">
        <f>IFERROR(W295*I295/H295,"0")</f>
        <v>0</v>
      </c>
      <c r="BM295" s="77">
        <f>IFERROR(X295*I295/H295,"0")</f>
        <v>0</v>
      </c>
      <c r="BN295" s="77">
        <f>IFERROR(1/J295*(W295/H295),"0")</f>
        <v>0</v>
      </c>
      <c r="BO295" s="77">
        <f>IFERROR(1/J295*(X295/H295),"0")</f>
        <v>0</v>
      </c>
    </row>
    <row r="296" spans="1:67" x14ac:dyDescent="0.2">
      <c r="A296" s="457"/>
      <c r="B296" s="457"/>
      <c r="C296" s="457"/>
      <c r="D296" s="457"/>
      <c r="E296" s="457"/>
      <c r="F296" s="457"/>
      <c r="G296" s="457"/>
      <c r="H296" s="457"/>
      <c r="I296" s="457"/>
      <c r="J296" s="457"/>
      <c r="K296" s="457"/>
      <c r="L296" s="457"/>
      <c r="M296" s="457"/>
      <c r="N296" s="458"/>
      <c r="O296" s="454" t="s">
        <v>43</v>
      </c>
      <c r="P296" s="455"/>
      <c r="Q296" s="455"/>
      <c r="R296" s="455"/>
      <c r="S296" s="455"/>
      <c r="T296" s="455"/>
      <c r="U296" s="456"/>
      <c r="V296" s="41" t="s">
        <v>42</v>
      </c>
      <c r="W296" s="42">
        <f>IFERROR(W293/H293,"0")+IFERROR(W294/H294,"0")+IFERROR(W295/H295,"0")</f>
        <v>0</v>
      </c>
      <c r="X296" s="42">
        <f>IFERROR(X293/H293,"0")+IFERROR(X294/H294,"0")+IFERROR(X295/H295,"0")</f>
        <v>0</v>
      </c>
      <c r="Y296" s="42">
        <f>IFERROR(IF(Y293="",0,Y293),"0")+IFERROR(IF(Y294="",0,Y294),"0")+IFERROR(IF(Y295="",0,Y295),"0")</f>
        <v>0</v>
      </c>
      <c r="Z296" s="65"/>
      <c r="AA296" s="65"/>
    </row>
    <row r="297" spans="1:67" x14ac:dyDescent="0.2">
      <c r="A297" s="457"/>
      <c r="B297" s="457"/>
      <c r="C297" s="457"/>
      <c r="D297" s="457"/>
      <c r="E297" s="457"/>
      <c r="F297" s="457"/>
      <c r="G297" s="457"/>
      <c r="H297" s="457"/>
      <c r="I297" s="457"/>
      <c r="J297" s="457"/>
      <c r="K297" s="457"/>
      <c r="L297" s="457"/>
      <c r="M297" s="457"/>
      <c r="N297" s="458"/>
      <c r="O297" s="454" t="s">
        <v>43</v>
      </c>
      <c r="P297" s="455"/>
      <c r="Q297" s="455"/>
      <c r="R297" s="455"/>
      <c r="S297" s="455"/>
      <c r="T297" s="455"/>
      <c r="U297" s="456"/>
      <c r="V297" s="41" t="s">
        <v>0</v>
      </c>
      <c r="W297" s="42">
        <f>IFERROR(SUM(W293:W295),"0")</f>
        <v>0</v>
      </c>
      <c r="X297" s="42">
        <f>IFERROR(SUM(X293:X295),"0")</f>
        <v>0</v>
      </c>
      <c r="Y297" s="41"/>
      <c r="Z297" s="65"/>
      <c r="AA297" s="65"/>
    </row>
    <row r="298" spans="1:67" ht="16.5" customHeight="1" x14ac:dyDescent="0.25">
      <c r="A298" s="447" t="s">
        <v>483</v>
      </c>
      <c r="B298" s="447"/>
      <c r="C298" s="447"/>
      <c r="D298" s="447"/>
      <c r="E298" s="447"/>
      <c r="F298" s="447"/>
      <c r="G298" s="447"/>
      <c r="H298" s="447"/>
      <c r="I298" s="447"/>
      <c r="J298" s="447"/>
      <c r="K298" s="447"/>
      <c r="L298" s="447"/>
      <c r="M298" s="447"/>
      <c r="N298" s="447"/>
      <c r="O298" s="447"/>
      <c r="P298" s="447"/>
      <c r="Q298" s="447"/>
      <c r="R298" s="447"/>
      <c r="S298" s="447"/>
      <c r="T298" s="447"/>
      <c r="U298" s="447"/>
      <c r="V298" s="447"/>
      <c r="W298" s="447"/>
      <c r="X298" s="447"/>
      <c r="Y298" s="447"/>
      <c r="Z298" s="63"/>
      <c r="AA298" s="63"/>
    </row>
    <row r="299" spans="1:67" ht="14.25" customHeight="1" x14ac:dyDescent="0.25">
      <c r="A299" s="448" t="s">
        <v>126</v>
      </c>
      <c r="B299" s="448"/>
      <c r="C299" s="448"/>
      <c r="D299" s="448"/>
      <c r="E299" s="448"/>
      <c r="F299" s="448"/>
      <c r="G299" s="448"/>
      <c r="H299" s="448"/>
      <c r="I299" s="448"/>
      <c r="J299" s="448"/>
      <c r="K299" s="448"/>
      <c r="L299" s="448"/>
      <c r="M299" s="448"/>
      <c r="N299" s="448"/>
      <c r="O299" s="448"/>
      <c r="P299" s="448"/>
      <c r="Q299" s="448"/>
      <c r="R299" s="448"/>
      <c r="S299" s="448"/>
      <c r="T299" s="448"/>
      <c r="U299" s="448"/>
      <c r="V299" s="448"/>
      <c r="W299" s="448"/>
      <c r="X299" s="448"/>
      <c r="Y299" s="448"/>
      <c r="Z299" s="64"/>
      <c r="AA299" s="64"/>
    </row>
    <row r="300" spans="1:67" ht="27" customHeight="1" x14ac:dyDescent="0.25">
      <c r="A300" s="61" t="s">
        <v>484</v>
      </c>
      <c r="B300" s="61" t="s">
        <v>485</v>
      </c>
      <c r="C300" s="35">
        <v>4301011121</v>
      </c>
      <c r="D300" s="449">
        <v>4607091387421</v>
      </c>
      <c r="E300" s="449"/>
      <c r="F300" s="60">
        <v>1.35</v>
      </c>
      <c r="G300" s="36">
        <v>8</v>
      </c>
      <c r="H300" s="60">
        <v>10.8</v>
      </c>
      <c r="I300" s="60">
        <v>11.28</v>
      </c>
      <c r="J300" s="36">
        <v>48</v>
      </c>
      <c r="K300" s="36" t="s">
        <v>122</v>
      </c>
      <c r="L300" s="37" t="s">
        <v>130</v>
      </c>
      <c r="M300" s="37"/>
      <c r="N300" s="36">
        <v>55</v>
      </c>
      <c r="O300" s="6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451"/>
      <c r="Q300" s="451"/>
      <c r="R300" s="451"/>
      <c r="S300" s="452"/>
      <c r="T300" s="38" t="s">
        <v>48</v>
      </c>
      <c r="U300" s="38" t="s">
        <v>48</v>
      </c>
      <c r="V300" s="39" t="s">
        <v>0</v>
      </c>
      <c r="W300" s="57">
        <v>0</v>
      </c>
      <c r="X300" s="54">
        <f>IFERROR(IF(W300="",0,CEILING((W300/$H300),1)*$H300),"")</f>
        <v>0</v>
      </c>
      <c r="Y300" s="40" t="str">
        <f>IFERROR(IF(X300=0,"",ROUNDUP(X300/H300,0)*0.02039),"")</f>
        <v/>
      </c>
      <c r="Z300" s="66" t="s">
        <v>48</v>
      </c>
      <c r="AA300" s="67" t="s">
        <v>48</v>
      </c>
      <c r="AE300" s="77"/>
      <c r="BB300" s="252" t="s">
        <v>67</v>
      </c>
      <c r="BL300" s="77">
        <f>IFERROR(W300*I300/H300,"0")</f>
        <v>0</v>
      </c>
      <c r="BM300" s="77">
        <f>IFERROR(X300*I300/H300,"0")</f>
        <v>0</v>
      </c>
      <c r="BN300" s="77">
        <f>IFERROR(1/J300*(W300/H300),"0")</f>
        <v>0</v>
      </c>
      <c r="BO300" s="77">
        <f>IFERROR(1/J300*(X300/H300),"0")</f>
        <v>0</v>
      </c>
    </row>
    <row r="301" spans="1:67" ht="27" customHeight="1" x14ac:dyDescent="0.25">
      <c r="A301" s="61" t="s">
        <v>486</v>
      </c>
      <c r="B301" s="61" t="s">
        <v>487</v>
      </c>
      <c r="C301" s="35">
        <v>4301011316</v>
      </c>
      <c r="D301" s="449">
        <v>4607091387438</v>
      </c>
      <c r="E301" s="449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121</v>
      </c>
      <c r="M301" s="37"/>
      <c r="N301" s="36">
        <v>55</v>
      </c>
      <c r="O301" s="6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51"/>
      <c r="Q301" s="451"/>
      <c r="R301" s="451"/>
      <c r="S301" s="452"/>
      <c r="T301" s="38" t="s">
        <v>48</v>
      </c>
      <c r="U301" s="38" t="s">
        <v>48</v>
      </c>
      <c r="V301" s="39" t="s">
        <v>0</v>
      </c>
      <c r="W301" s="57">
        <v>0</v>
      </c>
      <c r="X301" s="54">
        <f>IFERROR(IF(W301="",0,CEILING((W301/$H301),1)*$H301),"")</f>
        <v>0</v>
      </c>
      <c r="Y301" s="40" t="str">
        <f>IFERROR(IF(X301=0,"",ROUNDUP(X301/H301,0)*0.00937),"")</f>
        <v/>
      </c>
      <c r="Z301" s="66" t="s">
        <v>48</v>
      </c>
      <c r="AA301" s="67" t="s">
        <v>48</v>
      </c>
      <c r="AE301" s="77"/>
      <c r="BB301" s="253" t="s">
        <v>67</v>
      </c>
      <c r="BL301" s="77">
        <f>IFERROR(W301*I301/H301,"0")</f>
        <v>0</v>
      </c>
      <c r="BM301" s="77">
        <f>IFERROR(X301*I301/H301,"0")</f>
        <v>0</v>
      </c>
      <c r="BN301" s="77">
        <f>IFERROR(1/J301*(W301/H301),"0")</f>
        <v>0</v>
      </c>
      <c r="BO301" s="77">
        <f>IFERROR(1/J301*(X301/H301),"0")</f>
        <v>0</v>
      </c>
    </row>
    <row r="302" spans="1:67" x14ac:dyDescent="0.2">
      <c r="A302" s="457"/>
      <c r="B302" s="457"/>
      <c r="C302" s="457"/>
      <c r="D302" s="457"/>
      <c r="E302" s="457"/>
      <c r="F302" s="457"/>
      <c r="G302" s="457"/>
      <c r="H302" s="457"/>
      <c r="I302" s="457"/>
      <c r="J302" s="457"/>
      <c r="K302" s="457"/>
      <c r="L302" s="457"/>
      <c r="M302" s="457"/>
      <c r="N302" s="458"/>
      <c r="O302" s="454" t="s">
        <v>43</v>
      </c>
      <c r="P302" s="455"/>
      <c r="Q302" s="455"/>
      <c r="R302" s="455"/>
      <c r="S302" s="455"/>
      <c r="T302" s="455"/>
      <c r="U302" s="456"/>
      <c r="V302" s="41" t="s">
        <v>42</v>
      </c>
      <c r="W302" s="42">
        <f>IFERROR(W300/H300,"0")+IFERROR(W301/H301,"0")</f>
        <v>0</v>
      </c>
      <c r="X302" s="42">
        <f>IFERROR(X300/H300,"0")+IFERROR(X301/H301,"0")</f>
        <v>0</v>
      </c>
      <c r="Y302" s="42">
        <f>IFERROR(IF(Y300="",0,Y300),"0")+IFERROR(IF(Y301="",0,Y301),"0")</f>
        <v>0</v>
      </c>
      <c r="Z302" s="65"/>
      <c r="AA302" s="65"/>
    </row>
    <row r="303" spans="1:67" x14ac:dyDescent="0.2">
      <c r="A303" s="457"/>
      <c r="B303" s="457"/>
      <c r="C303" s="457"/>
      <c r="D303" s="457"/>
      <c r="E303" s="457"/>
      <c r="F303" s="457"/>
      <c r="G303" s="457"/>
      <c r="H303" s="457"/>
      <c r="I303" s="457"/>
      <c r="J303" s="457"/>
      <c r="K303" s="457"/>
      <c r="L303" s="457"/>
      <c r="M303" s="457"/>
      <c r="N303" s="458"/>
      <c r="O303" s="454" t="s">
        <v>43</v>
      </c>
      <c r="P303" s="455"/>
      <c r="Q303" s="455"/>
      <c r="R303" s="455"/>
      <c r="S303" s="455"/>
      <c r="T303" s="455"/>
      <c r="U303" s="456"/>
      <c r="V303" s="41" t="s">
        <v>0</v>
      </c>
      <c r="W303" s="42">
        <f>IFERROR(SUM(W300:W301),"0")</f>
        <v>0</v>
      </c>
      <c r="X303" s="42">
        <f>IFERROR(SUM(X300:X301),"0")</f>
        <v>0</v>
      </c>
      <c r="Y303" s="41"/>
      <c r="Z303" s="65"/>
      <c r="AA303" s="65"/>
    </row>
    <row r="304" spans="1:67" ht="14.25" customHeight="1" x14ac:dyDescent="0.25">
      <c r="A304" s="448" t="s">
        <v>77</v>
      </c>
      <c r="B304" s="448"/>
      <c r="C304" s="448"/>
      <c r="D304" s="448"/>
      <c r="E304" s="448"/>
      <c r="F304" s="448"/>
      <c r="G304" s="448"/>
      <c r="H304" s="448"/>
      <c r="I304" s="448"/>
      <c r="J304" s="448"/>
      <c r="K304" s="448"/>
      <c r="L304" s="448"/>
      <c r="M304" s="448"/>
      <c r="N304" s="448"/>
      <c r="O304" s="448"/>
      <c r="P304" s="448"/>
      <c r="Q304" s="448"/>
      <c r="R304" s="448"/>
      <c r="S304" s="448"/>
      <c r="T304" s="448"/>
      <c r="U304" s="448"/>
      <c r="V304" s="448"/>
      <c r="W304" s="448"/>
      <c r="X304" s="448"/>
      <c r="Y304" s="448"/>
      <c r="Z304" s="64"/>
      <c r="AA304" s="64"/>
    </row>
    <row r="305" spans="1:67" ht="27" customHeight="1" x14ac:dyDescent="0.25">
      <c r="A305" s="61" t="s">
        <v>488</v>
      </c>
      <c r="B305" s="61" t="s">
        <v>489</v>
      </c>
      <c r="C305" s="35">
        <v>4301031154</v>
      </c>
      <c r="D305" s="449">
        <v>4607091387292</v>
      </c>
      <c r="E305" s="449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81</v>
      </c>
      <c r="L305" s="37" t="s">
        <v>80</v>
      </c>
      <c r="M305" s="37"/>
      <c r="N305" s="36">
        <v>45</v>
      </c>
      <c r="O305" s="6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51"/>
      <c r="Q305" s="451"/>
      <c r="R305" s="451"/>
      <c r="S305" s="452"/>
      <c r="T305" s="38" t="s">
        <v>48</v>
      </c>
      <c r="U305" s="38" t="s">
        <v>48</v>
      </c>
      <c r="V305" s="39" t="s">
        <v>0</v>
      </c>
      <c r="W305" s="57">
        <v>0</v>
      </c>
      <c r="X305" s="54">
        <f>IFERROR(IF(W305="",0,CEILING((W305/$H305),1)*$H305),"")</f>
        <v>0</v>
      </c>
      <c r="Y305" s="40" t="str">
        <f>IFERROR(IF(X305=0,"",ROUNDUP(X305/H305,0)*0.00753),"")</f>
        <v/>
      </c>
      <c r="Z305" s="66" t="s">
        <v>48</v>
      </c>
      <c r="AA305" s="67" t="s">
        <v>48</v>
      </c>
      <c r="AE305" s="77"/>
      <c r="BB305" s="254" t="s">
        <v>67</v>
      </c>
      <c r="BL305" s="77">
        <f>IFERROR(W305*I305/H305,"0")</f>
        <v>0</v>
      </c>
      <c r="BM305" s="77">
        <f>IFERROR(X305*I305/H305,"0")</f>
        <v>0</v>
      </c>
      <c r="BN305" s="77">
        <f>IFERROR(1/J305*(W305/H305),"0")</f>
        <v>0</v>
      </c>
      <c r="BO305" s="77">
        <f>IFERROR(1/J305*(X305/H305),"0")</f>
        <v>0</v>
      </c>
    </row>
    <row r="306" spans="1:67" x14ac:dyDescent="0.2">
      <c r="A306" s="457"/>
      <c r="B306" s="457"/>
      <c r="C306" s="457"/>
      <c r="D306" s="457"/>
      <c r="E306" s="457"/>
      <c r="F306" s="457"/>
      <c r="G306" s="457"/>
      <c r="H306" s="457"/>
      <c r="I306" s="457"/>
      <c r="J306" s="457"/>
      <c r="K306" s="457"/>
      <c r="L306" s="457"/>
      <c r="M306" s="457"/>
      <c r="N306" s="458"/>
      <c r="O306" s="454" t="s">
        <v>43</v>
      </c>
      <c r="P306" s="455"/>
      <c r="Q306" s="455"/>
      <c r="R306" s="455"/>
      <c r="S306" s="455"/>
      <c r="T306" s="455"/>
      <c r="U306" s="456"/>
      <c r="V306" s="41" t="s">
        <v>42</v>
      </c>
      <c r="W306" s="42">
        <f>IFERROR(W305/H305,"0")</f>
        <v>0</v>
      </c>
      <c r="X306" s="42">
        <f>IFERROR(X305/H305,"0")</f>
        <v>0</v>
      </c>
      <c r="Y306" s="42">
        <f>IFERROR(IF(Y305="",0,Y305),"0")</f>
        <v>0</v>
      </c>
      <c r="Z306" s="65"/>
      <c r="AA306" s="65"/>
    </row>
    <row r="307" spans="1:67" x14ac:dyDescent="0.2">
      <c r="A307" s="457"/>
      <c r="B307" s="457"/>
      <c r="C307" s="457"/>
      <c r="D307" s="457"/>
      <c r="E307" s="457"/>
      <c r="F307" s="457"/>
      <c r="G307" s="457"/>
      <c r="H307" s="457"/>
      <c r="I307" s="457"/>
      <c r="J307" s="457"/>
      <c r="K307" s="457"/>
      <c r="L307" s="457"/>
      <c r="M307" s="457"/>
      <c r="N307" s="458"/>
      <c r="O307" s="454" t="s">
        <v>43</v>
      </c>
      <c r="P307" s="455"/>
      <c r="Q307" s="455"/>
      <c r="R307" s="455"/>
      <c r="S307" s="455"/>
      <c r="T307" s="455"/>
      <c r="U307" s="456"/>
      <c r="V307" s="41" t="s">
        <v>0</v>
      </c>
      <c r="W307" s="42">
        <f>IFERROR(SUM(W305:W305),"0")</f>
        <v>0</v>
      </c>
      <c r="X307" s="42">
        <f>IFERROR(SUM(X305:X305),"0")</f>
        <v>0</v>
      </c>
      <c r="Y307" s="41"/>
      <c r="Z307" s="65"/>
      <c r="AA307" s="65"/>
    </row>
    <row r="308" spans="1:67" ht="16.5" customHeight="1" x14ac:dyDescent="0.25">
      <c r="A308" s="447" t="s">
        <v>490</v>
      </c>
      <c r="B308" s="447"/>
      <c r="C308" s="447"/>
      <c r="D308" s="447"/>
      <c r="E308" s="447"/>
      <c r="F308" s="447"/>
      <c r="G308" s="447"/>
      <c r="H308" s="447"/>
      <c r="I308" s="447"/>
      <c r="J308" s="447"/>
      <c r="K308" s="447"/>
      <c r="L308" s="447"/>
      <c r="M308" s="447"/>
      <c r="N308" s="447"/>
      <c r="O308" s="447"/>
      <c r="P308" s="447"/>
      <c r="Q308" s="447"/>
      <c r="R308" s="447"/>
      <c r="S308" s="447"/>
      <c r="T308" s="447"/>
      <c r="U308" s="447"/>
      <c r="V308" s="447"/>
      <c r="W308" s="447"/>
      <c r="X308" s="447"/>
      <c r="Y308" s="447"/>
      <c r="Z308" s="63"/>
      <c r="AA308" s="63"/>
    </row>
    <row r="309" spans="1:67" ht="14.25" customHeight="1" x14ac:dyDescent="0.25">
      <c r="A309" s="448" t="s">
        <v>77</v>
      </c>
      <c r="B309" s="448"/>
      <c r="C309" s="448"/>
      <c r="D309" s="448"/>
      <c r="E309" s="448"/>
      <c r="F309" s="448"/>
      <c r="G309" s="448"/>
      <c r="H309" s="448"/>
      <c r="I309" s="448"/>
      <c r="J309" s="448"/>
      <c r="K309" s="448"/>
      <c r="L309" s="448"/>
      <c r="M309" s="448"/>
      <c r="N309" s="448"/>
      <c r="O309" s="448"/>
      <c r="P309" s="448"/>
      <c r="Q309" s="448"/>
      <c r="R309" s="448"/>
      <c r="S309" s="448"/>
      <c r="T309" s="448"/>
      <c r="U309" s="448"/>
      <c r="V309" s="448"/>
      <c r="W309" s="448"/>
      <c r="X309" s="448"/>
      <c r="Y309" s="448"/>
      <c r="Z309" s="64"/>
      <c r="AA309" s="64"/>
    </row>
    <row r="310" spans="1:67" ht="27" customHeight="1" x14ac:dyDescent="0.25">
      <c r="A310" s="61" t="s">
        <v>491</v>
      </c>
      <c r="B310" s="61" t="s">
        <v>492</v>
      </c>
      <c r="C310" s="35">
        <v>4301031066</v>
      </c>
      <c r="D310" s="449">
        <v>4607091383836</v>
      </c>
      <c r="E310" s="449"/>
      <c r="F310" s="60">
        <v>0.3</v>
      </c>
      <c r="G310" s="36">
        <v>6</v>
      </c>
      <c r="H310" s="60">
        <v>1.8</v>
      </c>
      <c r="I310" s="60">
        <v>2.048</v>
      </c>
      <c r="J310" s="36">
        <v>156</v>
      </c>
      <c r="K310" s="36" t="s">
        <v>81</v>
      </c>
      <c r="L310" s="37" t="s">
        <v>80</v>
      </c>
      <c r="M310" s="37"/>
      <c r="N310" s="36">
        <v>40</v>
      </c>
      <c r="O310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51"/>
      <c r="Q310" s="451"/>
      <c r="R310" s="451"/>
      <c r="S310" s="452"/>
      <c r="T310" s="38" t="s">
        <v>48</v>
      </c>
      <c r="U310" s="38" t="s">
        <v>48</v>
      </c>
      <c r="V310" s="39" t="s">
        <v>0</v>
      </c>
      <c r="W310" s="57">
        <v>0</v>
      </c>
      <c r="X310" s="54">
        <f>IFERROR(IF(W310="",0,CEILING((W310/$H310),1)*$H310),"")</f>
        <v>0</v>
      </c>
      <c r="Y310" s="40" t="str">
        <f>IFERROR(IF(X310=0,"",ROUNDUP(X310/H310,0)*0.00753),"")</f>
        <v/>
      </c>
      <c r="Z310" s="66" t="s">
        <v>48</v>
      </c>
      <c r="AA310" s="67" t="s">
        <v>48</v>
      </c>
      <c r="AE310" s="77"/>
      <c r="BB310" s="255" t="s">
        <v>67</v>
      </c>
      <c r="BL310" s="77">
        <f>IFERROR(W310*I310/H310,"0")</f>
        <v>0</v>
      </c>
      <c r="BM310" s="77">
        <f>IFERROR(X310*I310/H310,"0")</f>
        <v>0</v>
      </c>
      <c r="BN310" s="77">
        <f>IFERROR(1/J310*(W310/H310),"0")</f>
        <v>0</v>
      </c>
      <c r="BO310" s="77">
        <f>IFERROR(1/J310*(X310/H310),"0")</f>
        <v>0</v>
      </c>
    </row>
    <row r="311" spans="1:67" x14ac:dyDescent="0.2">
      <c r="A311" s="457"/>
      <c r="B311" s="457"/>
      <c r="C311" s="457"/>
      <c r="D311" s="457"/>
      <c r="E311" s="457"/>
      <c r="F311" s="457"/>
      <c r="G311" s="457"/>
      <c r="H311" s="457"/>
      <c r="I311" s="457"/>
      <c r="J311" s="457"/>
      <c r="K311" s="457"/>
      <c r="L311" s="457"/>
      <c r="M311" s="457"/>
      <c r="N311" s="458"/>
      <c r="O311" s="454" t="s">
        <v>43</v>
      </c>
      <c r="P311" s="455"/>
      <c r="Q311" s="455"/>
      <c r="R311" s="455"/>
      <c r="S311" s="455"/>
      <c r="T311" s="455"/>
      <c r="U311" s="456"/>
      <c r="V311" s="41" t="s">
        <v>42</v>
      </c>
      <c r="W311" s="42">
        <f>IFERROR(W310/H310,"0")</f>
        <v>0</v>
      </c>
      <c r="X311" s="42">
        <f>IFERROR(X310/H310,"0")</f>
        <v>0</v>
      </c>
      <c r="Y311" s="42">
        <f>IFERROR(IF(Y310="",0,Y310),"0")</f>
        <v>0</v>
      </c>
      <c r="Z311" s="65"/>
      <c r="AA311" s="65"/>
    </row>
    <row r="312" spans="1:67" x14ac:dyDescent="0.2">
      <c r="A312" s="457"/>
      <c r="B312" s="457"/>
      <c r="C312" s="457"/>
      <c r="D312" s="457"/>
      <c r="E312" s="457"/>
      <c r="F312" s="457"/>
      <c r="G312" s="457"/>
      <c r="H312" s="457"/>
      <c r="I312" s="457"/>
      <c r="J312" s="457"/>
      <c r="K312" s="457"/>
      <c r="L312" s="457"/>
      <c r="M312" s="457"/>
      <c r="N312" s="458"/>
      <c r="O312" s="454" t="s">
        <v>43</v>
      </c>
      <c r="P312" s="455"/>
      <c r="Q312" s="455"/>
      <c r="R312" s="455"/>
      <c r="S312" s="455"/>
      <c r="T312" s="455"/>
      <c r="U312" s="456"/>
      <c r="V312" s="41" t="s">
        <v>0</v>
      </c>
      <c r="W312" s="42">
        <f>IFERROR(SUM(W310:W310),"0")</f>
        <v>0</v>
      </c>
      <c r="X312" s="42">
        <f>IFERROR(SUM(X310:X310),"0")</f>
        <v>0</v>
      </c>
      <c r="Y312" s="41"/>
      <c r="Z312" s="65"/>
      <c r="AA312" s="65"/>
    </row>
    <row r="313" spans="1:67" ht="14.25" customHeight="1" x14ac:dyDescent="0.25">
      <c r="A313" s="448" t="s">
        <v>85</v>
      </c>
      <c r="B313" s="448"/>
      <c r="C313" s="448"/>
      <c r="D313" s="448"/>
      <c r="E313" s="448"/>
      <c r="F313" s="448"/>
      <c r="G313" s="448"/>
      <c r="H313" s="448"/>
      <c r="I313" s="448"/>
      <c r="J313" s="448"/>
      <c r="K313" s="448"/>
      <c r="L313" s="448"/>
      <c r="M313" s="448"/>
      <c r="N313" s="448"/>
      <c r="O313" s="448"/>
      <c r="P313" s="448"/>
      <c r="Q313" s="448"/>
      <c r="R313" s="448"/>
      <c r="S313" s="448"/>
      <c r="T313" s="448"/>
      <c r="U313" s="448"/>
      <c r="V313" s="448"/>
      <c r="W313" s="448"/>
      <c r="X313" s="448"/>
      <c r="Y313" s="448"/>
      <c r="Z313" s="64"/>
      <c r="AA313" s="64"/>
    </row>
    <row r="314" spans="1:67" ht="27" customHeight="1" x14ac:dyDescent="0.25">
      <c r="A314" s="61" t="s">
        <v>493</v>
      </c>
      <c r="B314" s="61" t="s">
        <v>494</v>
      </c>
      <c r="C314" s="35">
        <v>4301051142</v>
      </c>
      <c r="D314" s="449">
        <v>4607091387919</v>
      </c>
      <c r="E314" s="449"/>
      <c r="F314" s="60">
        <v>1.35</v>
      </c>
      <c r="G314" s="36">
        <v>6</v>
      </c>
      <c r="H314" s="60">
        <v>8.1</v>
      </c>
      <c r="I314" s="60">
        <v>8.6639999999999997</v>
      </c>
      <c r="J314" s="36">
        <v>56</v>
      </c>
      <c r="K314" s="36" t="s">
        <v>122</v>
      </c>
      <c r="L314" s="37" t="s">
        <v>80</v>
      </c>
      <c r="M314" s="37"/>
      <c r="N314" s="36">
        <v>45</v>
      </c>
      <c r="O314" s="6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51"/>
      <c r="Q314" s="451"/>
      <c r="R314" s="451"/>
      <c r="S314" s="452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IFERROR(IF(X314=0,"",ROUNDUP(X314/H314,0)*0.02175),"")</f>
        <v/>
      </c>
      <c r="Z314" s="66" t="s">
        <v>48</v>
      </c>
      <c r="AA314" s="67" t="s">
        <v>48</v>
      </c>
      <c r="AE314" s="77"/>
      <c r="BB314" s="256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495</v>
      </c>
      <c r="B315" s="61" t="s">
        <v>496</v>
      </c>
      <c r="C315" s="35">
        <v>4301051461</v>
      </c>
      <c r="D315" s="449">
        <v>4680115883604</v>
      </c>
      <c r="E315" s="449"/>
      <c r="F315" s="60">
        <v>0.35</v>
      </c>
      <c r="G315" s="36">
        <v>6</v>
      </c>
      <c r="H315" s="60">
        <v>2.1</v>
      </c>
      <c r="I315" s="60">
        <v>2.3719999999999999</v>
      </c>
      <c r="J315" s="36">
        <v>156</v>
      </c>
      <c r="K315" s="36" t="s">
        <v>81</v>
      </c>
      <c r="L315" s="37" t="s">
        <v>141</v>
      </c>
      <c r="M315" s="37"/>
      <c r="N315" s="36">
        <v>45</v>
      </c>
      <c r="O315" s="6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51"/>
      <c r="Q315" s="451"/>
      <c r="R315" s="451"/>
      <c r="S315" s="452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57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ht="27" customHeight="1" x14ac:dyDescent="0.25">
      <c r="A316" s="61" t="s">
        <v>497</v>
      </c>
      <c r="B316" s="61" t="s">
        <v>498</v>
      </c>
      <c r="C316" s="35">
        <v>4301051485</v>
      </c>
      <c r="D316" s="449">
        <v>4680115883567</v>
      </c>
      <c r="E316" s="449"/>
      <c r="F316" s="60">
        <v>0.35</v>
      </c>
      <c r="G316" s="36">
        <v>6</v>
      </c>
      <c r="H316" s="60">
        <v>2.1</v>
      </c>
      <c r="I316" s="60">
        <v>2.36</v>
      </c>
      <c r="J316" s="36">
        <v>156</v>
      </c>
      <c r="K316" s="36" t="s">
        <v>81</v>
      </c>
      <c r="L316" s="37" t="s">
        <v>80</v>
      </c>
      <c r="M316" s="37"/>
      <c r="N316" s="36">
        <v>40</v>
      </c>
      <c r="O316" s="63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51"/>
      <c r="Q316" s="451"/>
      <c r="R316" s="451"/>
      <c r="S316" s="452"/>
      <c r="T316" s="38" t="s">
        <v>48</v>
      </c>
      <c r="U316" s="38" t="s">
        <v>48</v>
      </c>
      <c r="V316" s="39" t="s">
        <v>0</v>
      </c>
      <c r="W316" s="57">
        <v>0</v>
      </c>
      <c r="X316" s="54">
        <f>IFERROR(IF(W316="",0,CEILING((W316/$H316),1)*$H316),"")</f>
        <v>0</v>
      </c>
      <c r="Y316" s="40" t="str">
        <f>IFERROR(IF(X316=0,"",ROUNDUP(X316/H316,0)*0.00753),"")</f>
        <v/>
      </c>
      <c r="Z316" s="66" t="s">
        <v>48</v>
      </c>
      <c r="AA316" s="67" t="s">
        <v>48</v>
      </c>
      <c r="AE316" s="77"/>
      <c r="BB316" s="258" t="s">
        <v>67</v>
      </c>
      <c r="BL316" s="77">
        <f>IFERROR(W316*I316/H316,"0")</f>
        <v>0</v>
      </c>
      <c r="BM316" s="77">
        <f>IFERROR(X316*I316/H316,"0")</f>
        <v>0</v>
      </c>
      <c r="BN316" s="77">
        <f>IFERROR(1/J316*(W316/H316),"0")</f>
        <v>0</v>
      </c>
      <c r="BO316" s="77">
        <f>IFERROR(1/J316*(X316/H316),"0")</f>
        <v>0</v>
      </c>
    </row>
    <row r="317" spans="1:67" x14ac:dyDescent="0.2">
      <c r="A317" s="457"/>
      <c r="B317" s="457"/>
      <c r="C317" s="457"/>
      <c r="D317" s="457"/>
      <c r="E317" s="457"/>
      <c r="F317" s="457"/>
      <c r="G317" s="457"/>
      <c r="H317" s="457"/>
      <c r="I317" s="457"/>
      <c r="J317" s="457"/>
      <c r="K317" s="457"/>
      <c r="L317" s="457"/>
      <c r="M317" s="457"/>
      <c r="N317" s="458"/>
      <c r="O317" s="454" t="s">
        <v>43</v>
      </c>
      <c r="P317" s="455"/>
      <c r="Q317" s="455"/>
      <c r="R317" s="455"/>
      <c r="S317" s="455"/>
      <c r="T317" s="455"/>
      <c r="U317" s="456"/>
      <c r="V317" s="41" t="s">
        <v>42</v>
      </c>
      <c r="W317" s="42">
        <f>IFERROR(W314/H314,"0")+IFERROR(W315/H315,"0")+IFERROR(W316/H316,"0")</f>
        <v>0</v>
      </c>
      <c r="X317" s="42">
        <f>IFERROR(X314/H314,"0")+IFERROR(X315/H315,"0")+IFERROR(X316/H316,"0")</f>
        <v>0</v>
      </c>
      <c r="Y317" s="42">
        <f>IFERROR(IF(Y314="",0,Y314),"0")+IFERROR(IF(Y315="",0,Y315),"0")+IFERROR(IF(Y316="",0,Y316),"0")</f>
        <v>0</v>
      </c>
      <c r="Z317" s="65"/>
      <c r="AA317" s="65"/>
    </row>
    <row r="318" spans="1:67" x14ac:dyDescent="0.2">
      <c r="A318" s="457"/>
      <c r="B318" s="457"/>
      <c r="C318" s="457"/>
      <c r="D318" s="457"/>
      <c r="E318" s="457"/>
      <c r="F318" s="457"/>
      <c r="G318" s="457"/>
      <c r="H318" s="457"/>
      <c r="I318" s="457"/>
      <c r="J318" s="457"/>
      <c r="K318" s="457"/>
      <c r="L318" s="457"/>
      <c r="M318" s="457"/>
      <c r="N318" s="458"/>
      <c r="O318" s="454" t="s">
        <v>43</v>
      </c>
      <c r="P318" s="455"/>
      <c r="Q318" s="455"/>
      <c r="R318" s="455"/>
      <c r="S318" s="455"/>
      <c r="T318" s="455"/>
      <c r="U318" s="456"/>
      <c r="V318" s="41" t="s">
        <v>0</v>
      </c>
      <c r="W318" s="42">
        <f>IFERROR(SUM(W314:W316),"0")</f>
        <v>0</v>
      </c>
      <c r="X318" s="42">
        <f>IFERROR(SUM(X314:X316),"0")</f>
        <v>0</v>
      </c>
      <c r="Y318" s="41"/>
      <c r="Z318" s="65"/>
      <c r="AA318" s="65"/>
    </row>
    <row r="319" spans="1:67" ht="14.25" customHeight="1" x14ac:dyDescent="0.25">
      <c r="A319" s="448" t="s">
        <v>104</v>
      </c>
      <c r="B319" s="448"/>
      <c r="C319" s="448"/>
      <c r="D319" s="448"/>
      <c r="E319" s="448"/>
      <c r="F319" s="448"/>
      <c r="G319" s="448"/>
      <c r="H319" s="448"/>
      <c r="I319" s="448"/>
      <c r="J319" s="448"/>
      <c r="K319" s="448"/>
      <c r="L319" s="448"/>
      <c r="M319" s="448"/>
      <c r="N319" s="448"/>
      <c r="O319" s="448"/>
      <c r="P319" s="448"/>
      <c r="Q319" s="448"/>
      <c r="R319" s="448"/>
      <c r="S319" s="448"/>
      <c r="T319" s="448"/>
      <c r="U319" s="448"/>
      <c r="V319" s="448"/>
      <c r="W319" s="448"/>
      <c r="X319" s="448"/>
      <c r="Y319" s="448"/>
      <c r="Z319" s="64"/>
      <c r="AA319" s="64"/>
    </row>
    <row r="320" spans="1:67" ht="27" customHeight="1" x14ac:dyDescent="0.25">
      <c r="A320" s="61" t="s">
        <v>499</v>
      </c>
      <c r="B320" s="61" t="s">
        <v>500</v>
      </c>
      <c r="C320" s="35">
        <v>4301032015</v>
      </c>
      <c r="D320" s="449">
        <v>4607091383102</v>
      </c>
      <c r="E320" s="449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81</v>
      </c>
      <c r="L320" s="37" t="s">
        <v>108</v>
      </c>
      <c r="M320" s="37"/>
      <c r="N320" s="36">
        <v>180</v>
      </c>
      <c r="O320" s="6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451"/>
      <c r="Q320" s="451"/>
      <c r="R320" s="451"/>
      <c r="S320" s="452"/>
      <c r="T320" s="38" t="s">
        <v>48</v>
      </c>
      <c r="U320" s="38" t="s">
        <v>48</v>
      </c>
      <c r="V320" s="39" t="s">
        <v>0</v>
      </c>
      <c r="W320" s="57">
        <v>0</v>
      </c>
      <c r="X320" s="54">
        <f>IFERROR(IF(W320="",0,CEILING((W320/$H320),1)*$H320),"")</f>
        <v>0</v>
      </c>
      <c r="Y320" s="40" t="str">
        <f>IFERROR(IF(X320=0,"",ROUNDUP(X320/H320,0)*0.00753),"")</f>
        <v/>
      </c>
      <c r="Z320" s="66" t="s">
        <v>48</v>
      </c>
      <c r="AA320" s="67" t="s">
        <v>48</v>
      </c>
      <c r="AE320" s="77"/>
      <c r="BB320" s="259" t="s">
        <v>67</v>
      </c>
      <c r="BL320" s="77">
        <f>IFERROR(W320*I320/H320,"0")</f>
        <v>0</v>
      </c>
      <c r="BM320" s="77">
        <f>IFERROR(X320*I320/H320,"0")</f>
        <v>0</v>
      </c>
      <c r="BN320" s="77">
        <f>IFERROR(1/J320*(W320/H320),"0")</f>
        <v>0</v>
      </c>
      <c r="BO320" s="77">
        <f>IFERROR(1/J320*(X320/H320),"0")</f>
        <v>0</v>
      </c>
    </row>
    <row r="321" spans="1:67" x14ac:dyDescent="0.2">
      <c r="A321" s="457"/>
      <c r="B321" s="457"/>
      <c r="C321" s="457"/>
      <c r="D321" s="457"/>
      <c r="E321" s="457"/>
      <c r="F321" s="457"/>
      <c r="G321" s="457"/>
      <c r="H321" s="457"/>
      <c r="I321" s="457"/>
      <c r="J321" s="457"/>
      <c r="K321" s="457"/>
      <c r="L321" s="457"/>
      <c r="M321" s="457"/>
      <c r="N321" s="458"/>
      <c r="O321" s="454" t="s">
        <v>43</v>
      </c>
      <c r="P321" s="455"/>
      <c r="Q321" s="455"/>
      <c r="R321" s="455"/>
      <c r="S321" s="455"/>
      <c r="T321" s="455"/>
      <c r="U321" s="456"/>
      <c r="V321" s="41" t="s">
        <v>42</v>
      </c>
      <c r="W321" s="42">
        <f>IFERROR(W320/H320,"0")</f>
        <v>0</v>
      </c>
      <c r="X321" s="42">
        <f>IFERROR(X320/H320,"0")</f>
        <v>0</v>
      </c>
      <c r="Y321" s="42">
        <f>IFERROR(IF(Y320="",0,Y320),"0")</f>
        <v>0</v>
      </c>
      <c r="Z321" s="65"/>
      <c r="AA321" s="65"/>
    </row>
    <row r="322" spans="1:67" x14ac:dyDescent="0.2">
      <c r="A322" s="457"/>
      <c r="B322" s="457"/>
      <c r="C322" s="457"/>
      <c r="D322" s="457"/>
      <c r="E322" s="457"/>
      <c r="F322" s="457"/>
      <c r="G322" s="457"/>
      <c r="H322" s="457"/>
      <c r="I322" s="457"/>
      <c r="J322" s="457"/>
      <c r="K322" s="457"/>
      <c r="L322" s="457"/>
      <c r="M322" s="457"/>
      <c r="N322" s="458"/>
      <c r="O322" s="454" t="s">
        <v>43</v>
      </c>
      <c r="P322" s="455"/>
      <c r="Q322" s="455"/>
      <c r="R322" s="455"/>
      <c r="S322" s="455"/>
      <c r="T322" s="455"/>
      <c r="U322" s="456"/>
      <c r="V322" s="41" t="s">
        <v>0</v>
      </c>
      <c r="W322" s="42">
        <f>IFERROR(SUM(W320:W320),"0")</f>
        <v>0</v>
      </c>
      <c r="X322" s="42">
        <f>IFERROR(SUM(X320:X320),"0")</f>
        <v>0</v>
      </c>
      <c r="Y322" s="41"/>
      <c r="Z322" s="65"/>
      <c r="AA322" s="65"/>
    </row>
    <row r="323" spans="1:67" ht="27.75" customHeight="1" x14ac:dyDescent="0.2">
      <c r="A323" s="446" t="s">
        <v>501</v>
      </c>
      <c r="B323" s="446"/>
      <c r="C323" s="446"/>
      <c r="D323" s="446"/>
      <c r="E323" s="446"/>
      <c r="F323" s="446"/>
      <c r="G323" s="446"/>
      <c r="H323" s="446"/>
      <c r="I323" s="446"/>
      <c r="J323" s="446"/>
      <c r="K323" s="446"/>
      <c r="L323" s="446"/>
      <c r="M323" s="446"/>
      <c r="N323" s="446"/>
      <c r="O323" s="446"/>
      <c r="P323" s="446"/>
      <c r="Q323" s="446"/>
      <c r="R323" s="446"/>
      <c r="S323" s="446"/>
      <c r="T323" s="446"/>
      <c r="U323" s="446"/>
      <c r="V323" s="446"/>
      <c r="W323" s="446"/>
      <c r="X323" s="446"/>
      <c r="Y323" s="446"/>
      <c r="Z323" s="53"/>
      <c r="AA323" s="53"/>
    </row>
    <row r="324" spans="1:67" ht="16.5" customHeight="1" x14ac:dyDescent="0.25">
      <c r="A324" s="447" t="s">
        <v>502</v>
      </c>
      <c r="B324" s="447"/>
      <c r="C324" s="447"/>
      <c r="D324" s="447"/>
      <c r="E324" s="447"/>
      <c r="F324" s="447"/>
      <c r="G324" s="447"/>
      <c r="H324" s="447"/>
      <c r="I324" s="447"/>
      <c r="J324" s="447"/>
      <c r="K324" s="447"/>
      <c r="L324" s="447"/>
      <c r="M324" s="447"/>
      <c r="N324" s="447"/>
      <c r="O324" s="447"/>
      <c r="P324" s="447"/>
      <c r="Q324" s="447"/>
      <c r="R324" s="447"/>
      <c r="S324" s="447"/>
      <c r="T324" s="447"/>
      <c r="U324" s="447"/>
      <c r="V324" s="447"/>
      <c r="W324" s="447"/>
      <c r="X324" s="447"/>
      <c r="Y324" s="447"/>
      <c r="Z324" s="63"/>
      <c r="AA324" s="63"/>
    </row>
    <row r="325" spans="1:67" ht="14.25" customHeight="1" x14ac:dyDescent="0.25">
      <c r="A325" s="448" t="s">
        <v>126</v>
      </c>
      <c r="B325" s="448"/>
      <c r="C325" s="448"/>
      <c r="D325" s="448"/>
      <c r="E325" s="448"/>
      <c r="F325" s="448"/>
      <c r="G325" s="448"/>
      <c r="H325" s="448"/>
      <c r="I325" s="448"/>
      <c r="J325" s="448"/>
      <c r="K325" s="448"/>
      <c r="L325" s="448"/>
      <c r="M325" s="448"/>
      <c r="N325" s="448"/>
      <c r="O325" s="448"/>
      <c r="P325" s="448"/>
      <c r="Q325" s="448"/>
      <c r="R325" s="448"/>
      <c r="S325" s="448"/>
      <c r="T325" s="448"/>
      <c r="U325" s="448"/>
      <c r="V325" s="448"/>
      <c r="W325" s="448"/>
      <c r="X325" s="448"/>
      <c r="Y325" s="448"/>
      <c r="Z325" s="64"/>
      <c r="AA325" s="64"/>
    </row>
    <row r="326" spans="1:67" ht="27" customHeight="1" x14ac:dyDescent="0.25">
      <c r="A326" s="61" t="s">
        <v>503</v>
      </c>
      <c r="B326" s="61" t="s">
        <v>504</v>
      </c>
      <c r="C326" s="35">
        <v>4301011875</v>
      </c>
      <c r="D326" s="449">
        <v>4680115884885</v>
      </c>
      <c r="E326" s="449"/>
      <c r="F326" s="60">
        <v>0.8</v>
      </c>
      <c r="G326" s="36">
        <v>15</v>
      </c>
      <c r="H326" s="60">
        <v>12</v>
      </c>
      <c r="I326" s="60">
        <v>12.48</v>
      </c>
      <c r="J326" s="36">
        <v>56</v>
      </c>
      <c r="K326" s="36" t="s">
        <v>122</v>
      </c>
      <c r="L326" s="37" t="s">
        <v>80</v>
      </c>
      <c r="M326" s="37"/>
      <c r="N326" s="36">
        <v>60</v>
      </c>
      <c r="O326" s="63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451"/>
      <c r="Q326" s="451"/>
      <c r="R326" s="451"/>
      <c r="S326" s="452"/>
      <c r="T326" s="38" t="s">
        <v>48</v>
      </c>
      <c r="U326" s="38" t="s">
        <v>48</v>
      </c>
      <c r="V326" s="39" t="s">
        <v>0</v>
      </c>
      <c r="W326" s="57">
        <v>0</v>
      </c>
      <c r="X326" s="54">
        <f t="shared" ref="X326:X337" si="59">IFERROR(IF(W326="",0,CEILING((W326/$H326),1)*$H326),"")</f>
        <v>0</v>
      </c>
      <c r="Y326" s="40" t="str">
        <f>IFERROR(IF(X326=0,"",ROUNDUP(X326/H326,0)*0.02175),"")</f>
        <v/>
      </c>
      <c r="Z326" s="66" t="s">
        <v>48</v>
      </c>
      <c r="AA326" s="67" t="s">
        <v>48</v>
      </c>
      <c r="AE326" s="77"/>
      <c r="BB326" s="260" t="s">
        <v>67</v>
      </c>
      <c r="BL326" s="77">
        <f t="shared" ref="BL326:BL337" si="60">IFERROR(W326*I326/H326,"0")</f>
        <v>0</v>
      </c>
      <c r="BM326" s="77">
        <f t="shared" ref="BM326:BM337" si="61">IFERROR(X326*I326/H326,"0")</f>
        <v>0</v>
      </c>
      <c r="BN326" s="77">
        <f t="shared" ref="BN326:BN337" si="62">IFERROR(1/J326*(W326/H326),"0")</f>
        <v>0</v>
      </c>
      <c r="BO326" s="77">
        <f t="shared" ref="BO326:BO337" si="63">IFERROR(1/J326*(X326/H326),"0")</f>
        <v>0</v>
      </c>
    </row>
    <row r="327" spans="1:67" ht="37.5" customHeight="1" x14ac:dyDescent="0.25">
      <c r="A327" s="61" t="s">
        <v>505</v>
      </c>
      <c r="B327" s="61" t="s">
        <v>506</v>
      </c>
      <c r="C327" s="35">
        <v>4301011874</v>
      </c>
      <c r="D327" s="449">
        <v>4680115884892</v>
      </c>
      <c r="E327" s="449"/>
      <c r="F327" s="60">
        <v>1.8</v>
      </c>
      <c r="G327" s="36">
        <v>6</v>
      </c>
      <c r="H327" s="60">
        <v>10.8</v>
      </c>
      <c r="I327" s="60">
        <v>11.28</v>
      </c>
      <c r="J327" s="36">
        <v>56</v>
      </c>
      <c r="K327" s="36" t="s">
        <v>122</v>
      </c>
      <c r="L327" s="37" t="s">
        <v>80</v>
      </c>
      <c r="M327" s="37"/>
      <c r="N327" s="36">
        <v>60</v>
      </c>
      <c r="O327" s="64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451"/>
      <c r="Q327" s="451"/>
      <c r="R327" s="451"/>
      <c r="S327" s="452"/>
      <c r="T327" s="38" t="s">
        <v>48</v>
      </c>
      <c r="U327" s="38" t="s">
        <v>48</v>
      </c>
      <c r="V327" s="39" t="s">
        <v>0</v>
      </c>
      <c r="W327" s="57">
        <v>0</v>
      </c>
      <c r="X327" s="54">
        <f t="shared" si="59"/>
        <v>0</v>
      </c>
      <c r="Y327" s="40" t="str">
        <f>IFERROR(IF(X327=0,"",ROUNDUP(X327/H327,0)*0.02175),"")</f>
        <v/>
      </c>
      <c r="Z327" s="66" t="s">
        <v>48</v>
      </c>
      <c r="AA327" s="67" t="s">
        <v>48</v>
      </c>
      <c r="AE327" s="77"/>
      <c r="BB327" s="261" t="s">
        <v>67</v>
      </c>
      <c r="BL327" s="77">
        <f t="shared" si="60"/>
        <v>0</v>
      </c>
      <c r="BM327" s="77">
        <f t="shared" si="61"/>
        <v>0</v>
      </c>
      <c r="BN327" s="77">
        <f t="shared" si="62"/>
        <v>0</v>
      </c>
      <c r="BO327" s="77">
        <f t="shared" si="63"/>
        <v>0</v>
      </c>
    </row>
    <row r="328" spans="1:67" ht="27" customHeight="1" x14ac:dyDescent="0.25">
      <c r="A328" s="61" t="s">
        <v>507</v>
      </c>
      <c r="B328" s="61" t="s">
        <v>508</v>
      </c>
      <c r="C328" s="35">
        <v>4301011867</v>
      </c>
      <c r="D328" s="449">
        <v>4680115884830</v>
      </c>
      <c r="E328" s="449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122</v>
      </c>
      <c r="L328" s="37" t="s">
        <v>80</v>
      </c>
      <c r="M328" s="37"/>
      <c r="N328" s="36">
        <v>60</v>
      </c>
      <c r="O328" s="6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451"/>
      <c r="Q328" s="451"/>
      <c r="R328" s="451"/>
      <c r="S328" s="452"/>
      <c r="T328" s="38" t="s">
        <v>48</v>
      </c>
      <c r="U328" s="38" t="s">
        <v>48</v>
      </c>
      <c r="V328" s="39" t="s">
        <v>0</v>
      </c>
      <c r="W328" s="57">
        <v>4000</v>
      </c>
      <c r="X328" s="54">
        <f t="shared" si="59"/>
        <v>4005</v>
      </c>
      <c r="Y328" s="40">
        <f>IFERROR(IF(X328=0,"",ROUNDUP(X328/H328,0)*0.02175),"")</f>
        <v>5.8072499999999998</v>
      </c>
      <c r="Z328" s="66" t="s">
        <v>48</v>
      </c>
      <c r="AA328" s="67" t="s">
        <v>48</v>
      </c>
      <c r="AE328" s="77"/>
      <c r="BB328" s="262" t="s">
        <v>67</v>
      </c>
      <c r="BL328" s="77">
        <f t="shared" si="60"/>
        <v>4128</v>
      </c>
      <c r="BM328" s="77">
        <f t="shared" si="61"/>
        <v>4133.16</v>
      </c>
      <c r="BN328" s="77">
        <f t="shared" si="62"/>
        <v>5.5555555555555554</v>
      </c>
      <c r="BO328" s="77">
        <f t="shared" si="63"/>
        <v>5.5625</v>
      </c>
    </row>
    <row r="329" spans="1:67" ht="27" customHeight="1" x14ac:dyDescent="0.25">
      <c r="A329" s="61" t="s">
        <v>507</v>
      </c>
      <c r="B329" s="61" t="s">
        <v>509</v>
      </c>
      <c r="C329" s="35">
        <v>4301011943</v>
      </c>
      <c r="D329" s="449">
        <v>4680115884830</v>
      </c>
      <c r="E329" s="449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122</v>
      </c>
      <c r="L329" s="37" t="s">
        <v>130</v>
      </c>
      <c r="M329" s="37"/>
      <c r="N329" s="36">
        <v>60</v>
      </c>
      <c r="O329" s="6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451"/>
      <c r="Q329" s="451"/>
      <c r="R329" s="451"/>
      <c r="S329" s="452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59"/>
        <v>0</v>
      </c>
      <c r="Y329" s="40" t="str">
        <f>IFERROR(IF(X329=0,"",ROUNDUP(X329/H329,0)*0.02039),"")</f>
        <v/>
      </c>
      <c r="Z329" s="66" t="s">
        <v>48</v>
      </c>
      <c r="AA329" s="67" t="s">
        <v>48</v>
      </c>
      <c r="AE329" s="77"/>
      <c r="BB329" s="263" t="s">
        <v>67</v>
      </c>
      <c r="BL329" s="77">
        <f t="shared" si="60"/>
        <v>0</v>
      </c>
      <c r="BM329" s="77">
        <f t="shared" si="61"/>
        <v>0</v>
      </c>
      <c r="BN329" s="77">
        <f t="shared" si="62"/>
        <v>0</v>
      </c>
      <c r="BO329" s="77">
        <f t="shared" si="63"/>
        <v>0</v>
      </c>
    </row>
    <row r="330" spans="1:67" ht="27" customHeight="1" x14ac:dyDescent="0.25">
      <c r="A330" s="61" t="s">
        <v>510</v>
      </c>
      <c r="B330" s="61" t="s">
        <v>511</v>
      </c>
      <c r="C330" s="35">
        <v>4301011869</v>
      </c>
      <c r="D330" s="449">
        <v>4680115884847</v>
      </c>
      <c r="E330" s="449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122</v>
      </c>
      <c r="L330" s="37" t="s">
        <v>80</v>
      </c>
      <c r="M330" s="37"/>
      <c r="N330" s="36">
        <v>60</v>
      </c>
      <c r="O330" s="64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451"/>
      <c r="Q330" s="451"/>
      <c r="R330" s="451"/>
      <c r="S330" s="452"/>
      <c r="T330" s="38" t="s">
        <v>48</v>
      </c>
      <c r="U330" s="38" t="s">
        <v>48</v>
      </c>
      <c r="V330" s="39" t="s">
        <v>0</v>
      </c>
      <c r="W330" s="57">
        <v>750</v>
      </c>
      <c r="X330" s="54">
        <f t="shared" si="59"/>
        <v>750</v>
      </c>
      <c r="Y330" s="40">
        <f>IFERROR(IF(X330=0,"",ROUNDUP(X330/H330,0)*0.02175),"")</f>
        <v>1.0874999999999999</v>
      </c>
      <c r="Z330" s="66" t="s">
        <v>48</v>
      </c>
      <c r="AA330" s="67" t="s">
        <v>48</v>
      </c>
      <c r="AE330" s="77"/>
      <c r="BB330" s="264" t="s">
        <v>67</v>
      </c>
      <c r="BL330" s="77">
        <f t="shared" si="60"/>
        <v>774</v>
      </c>
      <c r="BM330" s="77">
        <f t="shared" si="61"/>
        <v>774</v>
      </c>
      <c r="BN330" s="77">
        <f t="shared" si="62"/>
        <v>1.0416666666666665</v>
      </c>
      <c r="BO330" s="77">
        <f t="shared" si="63"/>
        <v>1.0416666666666665</v>
      </c>
    </row>
    <row r="331" spans="1:67" ht="27" customHeight="1" x14ac:dyDescent="0.25">
      <c r="A331" s="61" t="s">
        <v>510</v>
      </c>
      <c r="B331" s="61" t="s">
        <v>512</v>
      </c>
      <c r="C331" s="35">
        <v>4301011946</v>
      </c>
      <c r="D331" s="449">
        <v>4680115884847</v>
      </c>
      <c r="E331" s="449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122</v>
      </c>
      <c r="L331" s="37" t="s">
        <v>130</v>
      </c>
      <c r="M331" s="37"/>
      <c r="N331" s="36">
        <v>60</v>
      </c>
      <c r="O331" s="6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451"/>
      <c r="Q331" s="451"/>
      <c r="R331" s="451"/>
      <c r="S331" s="452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59"/>
        <v>0</v>
      </c>
      <c r="Y331" s="40" t="str">
        <f>IFERROR(IF(X331=0,"",ROUNDUP(X331/H331,0)*0.02039),"")</f>
        <v/>
      </c>
      <c r="Z331" s="66" t="s">
        <v>48</v>
      </c>
      <c r="AA331" s="67" t="s">
        <v>48</v>
      </c>
      <c r="AE331" s="77"/>
      <c r="BB331" s="265" t="s">
        <v>67</v>
      </c>
      <c r="BL331" s="77">
        <f t="shared" si="60"/>
        <v>0</v>
      </c>
      <c r="BM331" s="77">
        <f t="shared" si="61"/>
        <v>0</v>
      </c>
      <c r="BN331" s="77">
        <f t="shared" si="62"/>
        <v>0</v>
      </c>
      <c r="BO331" s="77">
        <f t="shared" si="63"/>
        <v>0</v>
      </c>
    </row>
    <row r="332" spans="1:67" ht="27" customHeight="1" x14ac:dyDescent="0.25">
      <c r="A332" s="61" t="s">
        <v>513</v>
      </c>
      <c r="B332" s="61" t="s">
        <v>514</v>
      </c>
      <c r="C332" s="35">
        <v>4301011870</v>
      </c>
      <c r="D332" s="449">
        <v>4680115884854</v>
      </c>
      <c r="E332" s="449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122</v>
      </c>
      <c r="L332" s="37" t="s">
        <v>80</v>
      </c>
      <c r="M332" s="37"/>
      <c r="N332" s="36">
        <v>60</v>
      </c>
      <c r="O332" s="6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451"/>
      <c r="Q332" s="451"/>
      <c r="R332" s="451"/>
      <c r="S332" s="452"/>
      <c r="T332" s="38" t="s">
        <v>48</v>
      </c>
      <c r="U332" s="38" t="s">
        <v>48</v>
      </c>
      <c r="V332" s="39" t="s">
        <v>0</v>
      </c>
      <c r="W332" s="57">
        <v>2500</v>
      </c>
      <c r="X332" s="54">
        <f t="shared" si="59"/>
        <v>2505</v>
      </c>
      <c r="Y332" s="40">
        <f>IFERROR(IF(X332=0,"",ROUNDUP(X332/H332,0)*0.02175),"")</f>
        <v>3.6322499999999995</v>
      </c>
      <c r="Z332" s="66" t="s">
        <v>48</v>
      </c>
      <c r="AA332" s="67" t="s">
        <v>48</v>
      </c>
      <c r="AE332" s="77"/>
      <c r="BB332" s="266" t="s">
        <v>67</v>
      </c>
      <c r="BL332" s="77">
        <f t="shared" si="60"/>
        <v>2580</v>
      </c>
      <c r="BM332" s="77">
        <f t="shared" si="61"/>
        <v>2585.1600000000003</v>
      </c>
      <c r="BN332" s="77">
        <f t="shared" si="62"/>
        <v>3.4722222222222219</v>
      </c>
      <c r="BO332" s="77">
        <f t="shared" si="63"/>
        <v>3.4791666666666665</v>
      </c>
    </row>
    <row r="333" spans="1:67" ht="27" customHeight="1" x14ac:dyDescent="0.25">
      <c r="A333" s="61" t="s">
        <v>513</v>
      </c>
      <c r="B333" s="61" t="s">
        <v>515</v>
      </c>
      <c r="C333" s="35">
        <v>4301011947</v>
      </c>
      <c r="D333" s="449">
        <v>4680115884854</v>
      </c>
      <c r="E333" s="449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122</v>
      </c>
      <c r="L333" s="37" t="s">
        <v>130</v>
      </c>
      <c r="M333" s="37"/>
      <c r="N333" s="36">
        <v>60</v>
      </c>
      <c r="O333" s="6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1"/>
      <c r="Q333" s="451"/>
      <c r="R333" s="451"/>
      <c r="S333" s="452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59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67" t="s">
        <v>67</v>
      </c>
      <c r="BL333" s="77">
        <f t="shared" si="60"/>
        <v>0</v>
      </c>
      <c r="BM333" s="77">
        <f t="shared" si="61"/>
        <v>0</v>
      </c>
      <c r="BN333" s="77">
        <f t="shared" si="62"/>
        <v>0</v>
      </c>
      <c r="BO333" s="77">
        <f t="shared" si="63"/>
        <v>0</v>
      </c>
    </row>
    <row r="334" spans="1:67" ht="37.5" customHeight="1" x14ac:dyDescent="0.25">
      <c r="A334" s="61" t="s">
        <v>516</v>
      </c>
      <c r="B334" s="61" t="s">
        <v>517</v>
      </c>
      <c r="C334" s="35">
        <v>4301011871</v>
      </c>
      <c r="D334" s="449">
        <v>4680115884908</v>
      </c>
      <c r="E334" s="449"/>
      <c r="F334" s="60">
        <v>0.4</v>
      </c>
      <c r="G334" s="36">
        <v>10</v>
      </c>
      <c r="H334" s="60">
        <v>4</v>
      </c>
      <c r="I334" s="60">
        <v>4.21</v>
      </c>
      <c r="J334" s="36">
        <v>120</v>
      </c>
      <c r="K334" s="36" t="s">
        <v>81</v>
      </c>
      <c r="L334" s="37" t="s">
        <v>80</v>
      </c>
      <c r="M334" s="37"/>
      <c r="N334" s="36">
        <v>60</v>
      </c>
      <c r="O334" s="6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451"/>
      <c r="Q334" s="451"/>
      <c r="R334" s="451"/>
      <c r="S334" s="452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59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77"/>
      <c r="BB334" s="268" t="s">
        <v>67</v>
      </c>
      <c r="BL334" s="77">
        <f t="shared" si="60"/>
        <v>0</v>
      </c>
      <c r="BM334" s="77">
        <f t="shared" si="61"/>
        <v>0</v>
      </c>
      <c r="BN334" s="77">
        <f t="shared" si="62"/>
        <v>0</v>
      </c>
      <c r="BO334" s="77">
        <f t="shared" si="63"/>
        <v>0</v>
      </c>
    </row>
    <row r="335" spans="1:67" ht="27" customHeight="1" x14ac:dyDescent="0.25">
      <c r="A335" s="61" t="s">
        <v>518</v>
      </c>
      <c r="B335" s="61" t="s">
        <v>519</v>
      </c>
      <c r="C335" s="35">
        <v>4301011868</v>
      </c>
      <c r="D335" s="449">
        <v>4680115884861</v>
      </c>
      <c r="E335" s="449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451"/>
      <c r="Q335" s="451"/>
      <c r="R335" s="451"/>
      <c r="S335" s="452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59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69" t="s">
        <v>67</v>
      </c>
      <c r="BL335" s="77">
        <f t="shared" si="60"/>
        <v>0</v>
      </c>
      <c r="BM335" s="77">
        <f t="shared" si="61"/>
        <v>0</v>
      </c>
      <c r="BN335" s="77">
        <f t="shared" si="62"/>
        <v>0</v>
      </c>
      <c r="BO335" s="77">
        <f t="shared" si="63"/>
        <v>0</v>
      </c>
    </row>
    <row r="336" spans="1:67" ht="27" customHeight="1" x14ac:dyDescent="0.25">
      <c r="A336" s="61" t="s">
        <v>520</v>
      </c>
      <c r="B336" s="61" t="s">
        <v>521</v>
      </c>
      <c r="C336" s="35">
        <v>4301011952</v>
      </c>
      <c r="D336" s="449">
        <v>4680115884922</v>
      </c>
      <c r="E336" s="449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451"/>
      <c r="Q336" s="451"/>
      <c r="R336" s="451"/>
      <c r="S336" s="452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59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0" t="s">
        <v>67</v>
      </c>
      <c r="BL336" s="77">
        <f t="shared" si="60"/>
        <v>0</v>
      </c>
      <c r="BM336" s="77">
        <f t="shared" si="61"/>
        <v>0</v>
      </c>
      <c r="BN336" s="77">
        <f t="shared" si="62"/>
        <v>0</v>
      </c>
      <c r="BO336" s="77">
        <f t="shared" si="63"/>
        <v>0</v>
      </c>
    </row>
    <row r="337" spans="1:67" ht="27" customHeight="1" x14ac:dyDescent="0.25">
      <c r="A337" s="61" t="s">
        <v>522</v>
      </c>
      <c r="B337" s="61" t="s">
        <v>523</v>
      </c>
      <c r="C337" s="35">
        <v>4301011433</v>
      </c>
      <c r="D337" s="449">
        <v>4680115882638</v>
      </c>
      <c r="E337" s="449"/>
      <c r="F337" s="60">
        <v>0.4</v>
      </c>
      <c r="G337" s="36">
        <v>10</v>
      </c>
      <c r="H337" s="60">
        <v>4</v>
      </c>
      <c r="I337" s="60">
        <v>4.24</v>
      </c>
      <c r="J337" s="36">
        <v>120</v>
      </c>
      <c r="K337" s="36" t="s">
        <v>81</v>
      </c>
      <c r="L337" s="37" t="s">
        <v>121</v>
      </c>
      <c r="M337" s="37"/>
      <c r="N337" s="36">
        <v>90</v>
      </c>
      <c r="O337" s="6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451"/>
      <c r="Q337" s="451"/>
      <c r="R337" s="451"/>
      <c r="S337" s="452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59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1" t="s">
        <v>67</v>
      </c>
      <c r="BL337" s="77">
        <f t="shared" si="60"/>
        <v>0</v>
      </c>
      <c r="BM337" s="77">
        <f t="shared" si="61"/>
        <v>0</v>
      </c>
      <c r="BN337" s="77">
        <f t="shared" si="62"/>
        <v>0</v>
      </c>
      <c r="BO337" s="77">
        <f t="shared" si="63"/>
        <v>0</v>
      </c>
    </row>
    <row r="338" spans="1:67" x14ac:dyDescent="0.2">
      <c r="A338" s="457"/>
      <c r="B338" s="457"/>
      <c r="C338" s="457"/>
      <c r="D338" s="457"/>
      <c r="E338" s="457"/>
      <c r="F338" s="457"/>
      <c r="G338" s="457"/>
      <c r="H338" s="457"/>
      <c r="I338" s="457"/>
      <c r="J338" s="457"/>
      <c r="K338" s="457"/>
      <c r="L338" s="457"/>
      <c r="M338" s="457"/>
      <c r="N338" s="458"/>
      <c r="O338" s="454" t="s">
        <v>43</v>
      </c>
      <c r="P338" s="455"/>
      <c r="Q338" s="455"/>
      <c r="R338" s="455"/>
      <c r="S338" s="455"/>
      <c r="T338" s="455"/>
      <c r="U338" s="456"/>
      <c r="V338" s="41" t="s">
        <v>42</v>
      </c>
      <c r="W338" s="42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483.33333333333337</v>
      </c>
      <c r="X338" s="42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484</v>
      </c>
      <c r="Y338" s="4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10.526999999999999</v>
      </c>
      <c r="Z338" s="65"/>
      <c r="AA338" s="65"/>
    </row>
    <row r="339" spans="1:67" x14ac:dyDescent="0.2">
      <c r="A339" s="457"/>
      <c r="B339" s="457"/>
      <c r="C339" s="457"/>
      <c r="D339" s="457"/>
      <c r="E339" s="457"/>
      <c r="F339" s="457"/>
      <c r="G339" s="457"/>
      <c r="H339" s="457"/>
      <c r="I339" s="457"/>
      <c r="J339" s="457"/>
      <c r="K339" s="457"/>
      <c r="L339" s="457"/>
      <c r="M339" s="457"/>
      <c r="N339" s="458"/>
      <c r="O339" s="454" t="s">
        <v>43</v>
      </c>
      <c r="P339" s="455"/>
      <c r="Q339" s="455"/>
      <c r="R339" s="455"/>
      <c r="S339" s="455"/>
      <c r="T339" s="455"/>
      <c r="U339" s="456"/>
      <c r="V339" s="41" t="s">
        <v>0</v>
      </c>
      <c r="W339" s="42">
        <f>IFERROR(SUM(W326:W337),"0")</f>
        <v>7250</v>
      </c>
      <c r="X339" s="42">
        <f>IFERROR(SUM(X326:X337),"0")</f>
        <v>7260</v>
      </c>
      <c r="Y339" s="41"/>
      <c r="Z339" s="65"/>
      <c r="AA339" s="65"/>
    </row>
    <row r="340" spans="1:67" ht="14.25" customHeight="1" x14ac:dyDescent="0.25">
      <c r="A340" s="448" t="s">
        <v>118</v>
      </c>
      <c r="B340" s="448"/>
      <c r="C340" s="448"/>
      <c r="D340" s="448"/>
      <c r="E340" s="448"/>
      <c r="F340" s="448"/>
      <c r="G340" s="448"/>
      <c r="H340" s="448"/>
      <c r="I340" s="448"/>
      <c r="J340" s="448"/>
      <c r="K340" s="448"/>
      <c r="L340" s="448"/>
      <c r="M340" s="448"/>
      <c r="N340" s="448"/>
      <c r="O340" s="448"/>
      <c r="P340" s="448"/>
      <c r="Q340" s="448"/>
      <c r="R340" s="448"/>
      <c r="S340" s="448"/>
      <c r="T340" s="448"/>
      <c r="U340" s="448"/>
      <c r="V340" s="448"/>
      <c r="W340" s="448"/>
      <c r="X340" s="448"/>
      <c r="Y340" s="448"/>
      <c r="Z340" s="64"/>
      <c r="AA340" s="64"/>
    </row>
    <row r="341" spans="1:67" ht="27" customHeight="1" x14ac:dyDescent="0.25">
      <c r="A341" s="61" t="s">
        <v>524</v>
      </c>
      <c r="B341" s="61" t="s">
        <v>525</v>
      </c>
      <c r="C341" s="35">
        <v>4301020178</v>
      </c>
      <c r="D341" s="449">
        <v>4607091383980</v>
      </c>
      <c r="E341" s="449"/>
      <c r="F341" s="60">
        <v>2.5</v>
      </c>
      <c r="G341" s="36">
        <v>6</v>
      </c>
      <c r="H341" s="60">
        <v>15</v>
      </c>
      <c r="I341" s="60">
        <v>15.48</v>
      </c>
      <c r="J341" s="36">
        <v>48</v>
      </c>
      <c r="K341" s="36" t="s">
        <v>122</v>
      </c>
      <c r="L341" s="37" t="s">
        <v>121</v>
      </c>
      <c r="M341" s="37"/>
      <c r="N341" s="36">
        <v>50</v>
      </c>
      <c r="O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451"/>
      <c r="Q341" s="451"/>
      <c r="R341" s="451"/>
      <c r="S341" s="452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IFERROR(IF(X341=0,"",ROUNDUP(X341/H341,0)*0.02175),"")</f>
        <v/>
      </c>
      <c r="Z341" s="66" t="s">
        <v>48</v>
      </c>
      <c r="AA341" s="67" t="s">
        <v>48</v>
      </c>
      <c r="AE341" s="77"/>
      <c r="BB341" s="272" t="s">
        <v>67</v>
      </c>
      <c r="BL341" s="77">
        <f>IFERROR(W341*I341/H341,"0")</f>
        <v>0</v>
      </c>
      <c r="BM341" s="77">
        <f>IFERROR(X341*I341/H341,"0")</f>
        <v>0</v>
      </c>
      <c r="BN341" s="77">
        <f>IFERROR(1/J341*(W341/H341),"0")</f>
        <v>0</v>
      </c>
      <c r="BO341" s="77">
        <f>IFERROR(1/J341*(X341/H341),"0")</f>
        <v>0</v>
      </c>
    </row>
    <row r="342" spans="1:67" ht="27" customHeight="1" x14ac:dyDescent="0.25">
      <c r="A342" s="61" t="s">
        <v>526</v>
      </c>
      <c r="B342" s="61" t="s">
        <v>527</v>
      </c>
      <c r="C342" s="35">
        <v>4301020179</v>
      </c>
      <c r="D342" s="449">
        <v>4607091384178</v>
      </c>
      <c r="E342" s="449"/>
      <c r="F342" s="60">
        <v>0.4</v>
      </c>
      <c r="G342" s="36">
        <v>10</v>
      </c>
      <c r="H342" s="60">
        <v>4</v>
      </c>
      <c r="I342" s="60">
        <v>4.24</v>
      </c>
      <c r="J342" s="36">
        <v>120</v>
      </c>
      <c r="K342" s="36" t="s">
        <v>81</v>
      </c>
      <c r="L342" s="37" t="s">
        <v>121</v>
      </c>
      <c r="M342" s="37"/>
      <c r="N342" s="36">
        <v>50</v>
      </c>
      <c r="O342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451"/>
      <c r="Q342" s="451"/>
      <c r="R342" s="451"/>
      <c r="S342" s="452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IFERROR(IF(X342=0,"",ROUNDUP(X342/H342,0)*0.00937),"")</f>
        <v/>
      </c>
      <c r="Z342" s="66" t="s">
        <v>48</v>
      </c>
      <c r="AA342" s="67" t="s">
        <v>48</v>
      </c>
      <c r="AE342" s="77"/>
      <c r="BB342" s="273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x14ac:dyDescent="0.2">
      <c r="A343" s="457"/>
      <c r="B343" s="457"/>
      <c r="C343" s="457"/>
      <c r="D343" s="457"/>
      <c r="E343" s="457"/>
      <c r="F343" s="457"/>
      <c r="G343" s="457"/>
      <c r="H343" s="457"/>
      <c r="I343" s="457"/>
      <c r="J343" s="457"/>
      <c r="K343" s="457"/>
      <c r="L343" s="457"/>
      <c r="M343" s="457"/>
      <c r="N343" s="458"/>
      <c r="O343" s="454" t="s">
        <v>43</v>
      </c>
      <c r="P343" s="455"/>
      <c r="Q343" s="455"/>
      <c r="R343" s="455"/>
      <c r="S343" s="455"/>
      <c r="T343" s="455"/>
      <c r="U343" s="456"/>
      <c r="V343" s="41" t="s">
        <v>42</v>
      </c>
      <c r="W343" s="42">
        <f>IFERROR(W341/H341,"0")+IFERROR(W342/H342,"0")</f>
        <v>0</v>
      </c>
      <c r="X343" s="42">
        <f>IFERROR(X341/H341,"0")+IFERROR(X342/H342,"0")</f>
        <v>0</v>
      </c>
      <c r="Y343" s="42">
        <f>IFERROR(IF(Y341="",0,Y341),"0")+IFERROR(IF(Y342="",0,Y342),"0")</f>
        <v>0</v>
      </c>
      <c r="Z343" s="65"/>
      <c r="AA343" s="65"/>
    </row>
    <row r="344" spans="1:67" x14ac:dyDescent="0.2">
      <c r="A344" s="457"/>
      <c r="B344" s="457"/>
      <c r="C344" s="457"/>
      <c r="D344" s="457"/>
      <c r="E344" s="457"/>
      <c r="F344" s="457"/>
      <c r="G344" s="457"/>
      <c r="H344" s="457"/>
      <c r="I344" s="457"/>
      <c r="J344" s="457"/>
      <c r="K344" s="457"/>
      <c r="L344" s="457"/>
      <c r="M344" s="457"/>
      <c r="N344" s="458"/>
      <c r="O344" s="454" t="s">
        <v>43</v>
      </c>
      <c r="P344" s="455"/>
      <c r="Q344" s="455"/>
      <c r="R344" s="455"/>
      <c r="S344" s="455"/>
      <c r="T344" s="455"/>
      <c r="U344" s="456"/>
      <c r="V344" s="41" t="s">
        <v>0</v>
      </c>
      <c r="W344" s="42">
        <f>IFERROR(SUM(W341:W342),"0")</f>
        <v>0</v>
      </c>
      <c r="X344" s="42">
        <f>IFERROR(SUM(X341:X342),"0")</f>
        <v>0</v>
      </c>
      <c r="Y344" s="41"/>
      <c r="Z344" s="65"/>
      <c r="AA344" s="65"/>
    </row>
    <row r="345" spans="1:67" ht="14.25" customHeight="1" x14ac:dyDescent="0.25">
      <c r="A345" s="448" t="s">
        <v>85</v>
      </c>
      <c r="B345" s="448"/>
      <c r="C345" s="448"/>
      <c r="D345" s="448"/>
      <c r="E345" s="448"/>
      <c r="F345" s="448"/>
      <c r="G345" s="448"/>
      <c r="H345" s="448"/>
      <c r="I345" s="448"/>
      <c r="J345" s="448"/>
      <c r="K345" s="448"/>
      <c r="L345" s="448"/>
      <c r="M345" s="448"/>
      <c r="N345" s="448"/>
      <c r="O345" s="448"/>
      <c r="P345" s="448"/>
      <c r="Q345" s="448"/>
      <c r="R345" s="448"/>
      <c r="S345" s="448"/>
      <c r="T345" s="448"/>
      <c r="U345" s="448"/>
      <c r="V345" s="448"/>
      <c r="W345" s="448"/>
      <c r="X345" s="448"/>
      <c r="Y345" s="448"/>
      <c r="Z345" s="64"/>
      <c r="AA345" s="64"/>
    </row>
    <row r="346" spans="1:67" ht="27" customHeight="1" x14ac:dyDescent="0.25">
      <c r="A346" s="61" t="s">
        <v>528</v>
      </c>
      <c r="B346" s="61" t="s">
        <v>529</v>
      </c>
      <c r="C346" s="35">
        <v>4301051639</v>
      </c>
      <c r="D346" s="449">
        <v>4607091383928</v>
      </c>
      <c r="E346" s="449"/>
      <c r="F346" s="60">
        <v>1.3</v>
      </c>
      <c r="G346" s="36">
        <v>6</v>
      </c>
      <c r="H346" s="60">
        <v>7.8</v>
      </c>
      <c r="I346" s="60">
        <v>8.3699999999999992</v>
      </c>
      <c r="J346" s="36">
        <v>56</v>
      </c>
      <c r="K346" s="36" t="s">
        <v>122</v>
      </c>
      <c r="L346" s="37" t="s">
        <v>80</v>
      </c>
      <c r="M346" s="37"/>
      <c r="N346" s="36">
        <v>40</v>
      </c>
      <c r="O346" s="65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451"/>
      <c r="Q346" s="451"/>
      <c r="R346" s="451"/>
      <c r="S346" s="452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77"/>
      <c r="BB346" s="274" t="s">
        <v>67</v>
      </c>
      <c r="BL346" s="77">
        <f>IFERROR(W346*I346/H346,"0")</f>
        <v>0</v>
      </c>
      <c r="BM346" s="77">
        <f>IFERROR(X346*I346/H346,"0")</f>
        <v>0</v>
      </c>
      <c r="BN346" s="77">
        <f>IFERROR(1/J346*(W346/H346),"0")</f>
        <v>0</v>
      </c>
      <c r="BO346" s="77">
        <f>IFERROR(1/J346*(X346/H346),"0")</f>
        <v>0</v>
      </c>
    </row>
    <row r="347" spans="1:67" ht="27" customHeight="1" x14ac:dyDescent="0.25">
      <c r="A347" s="61" t="s">
        <v>528</v>
      </c>
      <c r="B347" s="61" t="s">
        <v>530</v>
      </c>
      <c r="C347" s="35">
        <v>4301051560</v>
      </c>
      <c r="D347" s="449">
        <v>4607091383928</v>
      </c>
      <c r="E347" s="449"/>
      <c r="F347" s="60">
        <v>1.3</v>
      </c>
      <c r="G347" s="36">
        <v>6</v>
      </c>
      <c r="H347" s="60">
        <v>7.8</v>
      </c>
      <c r="I347" s="60">
        <v>8.3699999999999992</v>
      </c>
      <c r="J347" s="36">
        <v>56</v>
      </c>
      <c r="K347" s="36" t="s">
        <v>122</v>
      </c>
      <c r="L347" s="37" t="s">
        <v>141</v>
      </c>
      <c r="M347" s="37"/>
      <c r="N347" s="36">
        <v>40</v>
      </c>
      <c r="O347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451"/>
      <c r="Q347" s="451"/>
      <c r="R347" s="451"/>
      <c r="S347" s="452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IFERROR(IF(X347=0,"",ROUNDUP(X347/H347,0)*0.02175),"")</f>
        <v/>
      </c>
      <c r="Z347" s="66" t="s">
        <v>48</v>
      </c>
      <c r="AA347" s="67" t="s">
        <v>48</v>
      </c>
      <c r="AE347" s="77"/>
      <c r="BB347" s="275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ht="27" customHeight="1" x14ac:dyDescent="0.25">
      <c r="A348" s="61" t="s">
        <v>531</v>
      </c>
      <c r="B348" s="61" t="s">
        <v>532</v>
      </c>
      <c r="C348" s="35">
        <v>4301051636</v>
      </c>
      <c r="D348" s="449">
        <v>4607091384260</v>
      </c>
      <c r="E348" s="449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122</v>
      </c>
      <c r="L348" s="37" t="s">
        <v>80</v>
      </c>
      <c r="M348" s="37"/>
      <c r="N348" s="36">
        <v>40</v>
      </c>
      <c r="O348" s="6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451"/>
      <c r="Q348" s="451"/>
      <c r="R348" s="451"/>
      <c r="S348" s="452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6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x14ac:dyDescent="0.2">
      <c r="A349" s="457"/>
      <c r="B349" s="457"/>
      <c r="C349" s="457"/>
      <c r="D349" s="457"/>
      <c r="E349" s="457"/>
      <c r="F349" s="457"/>
      <c r="G349" s="457"/>
      <c r="H349" s="457"/>
      <c r="I349" s="457"/>
      <c r="J349" s="457"/>
      <c r="K349" s="457"/>
      <c r="L349" s="457"/>
      <c r="M349" s="457"/>
      <c r="N349" s="458"/>
      <c r="O349" s="454" t="s">
        <v>43</v>
      </c>
      <c r="P349" s="455"/>
      <c r="Q349" s="455"/>
      <c r="R349" s="455"/>
      <c r="S349" s="455"/>
      <c r="T349" s="455"/>
      <c r="U349" s="456"/>
      <c r="V349" s="41" t="s">
        <v>42</v>
      </c>
      <c r="W349" s="42">
        <f>IFERROR(W346/H346,"0")+IFERROR(W347/H347,"0")+IFERROR(W348/H348,"0")</f>
        <v>0</v>
      </c>
      <c r="X349" s="42">
        <f>IFERROR(X346/H346,"0")+IFERROR(X347/H347,"0")+IFERROR(X348/H348,"0")</f>
        <v>0</v>
      </c>
      <c r="Y349" s="42">
        <f>IFERROR(IF(Y346="",0,Y346),"0")+IFERROR(IF(Y347="",0,Y347),"0")+IFERROR(IF(Y348="",0,Y348),"0")</f>
        <v>0</v>
      </c>
      <c r="Z349" s="65"/>
      <c r="AA349" s="65"/>
    </row>
    <row r="350" spans="1:67" x14ac:dyDescent="0.2">
      <c r="A350" s="457"/>
      <c r="B350" s="457"/>
      <c r="C350" s="457"/>
      <c r="D350" s="457"/>
      <c r="E350" s="457"/>
      <c r="F350" s="457"/>
      <c r="G350" s="457"/>
      <c r="H350" s="457"/>
      <c r="I350" s="457"/>
      <c r="J350" s="457"/>
      <c r="K350" s="457"/>
      <c r="L350" s="457"/>
      <c r="M350" s="457"/>
      <c r="N350" s="458"/>
      <c r="O350" s="454" t="s">
        <v>43</v>
      </c>
      <c r="P350" s="455"/>
      <c r="Q350" s="455"/>
      <c r="R350" s="455"/>
      <c r="S350" s="455"/>
      <c r="T350" s="455"/>
      <c r="U350" s="456"/>
      <c r="V350" s="41" t="s">
        <v>0</v>
      </c>
      <c r="W350" s="42">
        <f>IFERROR(SUM(W346:W348),"0")</f>
        <v>0</v>
      </c>
      <c r="X350" s="42">
        <f>IFERROR(SUM(X346:X348),"0")</f>
        <v>0</v>
      </c>
      <c r="Y350" s="41"/>
      <c r="Z350" s="65"/>
      <c r="AA350" s="65"/>
    </row>
    <row r="351" spans="1:67" ht="14.25" customHeight="1" x14ac:dyDescent="0.25">
      <c r="A351" s="448" t="s">
        <v>228</v>
      </c>
      <c r="B351" s="448"/>
      <c r="C351" s="448"/>
      <c r="D351" s="448"/>
      <c r="E351" s="448"/>
      <c r="F351" s="448"/>
      <c r="G351" s="448"/>
      <c r="H351" s="448"/>
      <c r="I351" s="448"/>
      <c r="J351" s="448"/>
      <c r="K351" s="448"/>
      <c r="L351" s="448"/>
      <c r="M351" s="448"/>
      <c r="N351" s="448"/>
      <c r="O351" s="448"/>
      <c r="P351" s="448"/>
      <c r="Q351" s="448"/>
      <c r="R351" s="448"/>
      <c r="S351" s="448"/>
      <c r="T351" s="448"/>
      <c r="U351" s="448"/>
      <c r="V351" s="448"/>
      <c r="W351" s="448"/>
      <c r="X351" s="448"/>
      <c r="Y351" s="448"/>
      <c r="Z351" s="64"/>
      <c r="AA351" s="64"/>
    </row>
    <row r="352" spans="1:67" ht="16.5" customHeight="1" x14ac:dyDescent="0.25">
      <c r="A352" s="61" t="s">
        <v>533</v>
      </c>
      <c r="B352" s="61" t="s">
        <v>534</v>
      </c>
      <c r="C352" s="35">
        <v>4301060314</v>
      </c>
      <c r="D352" s="449">
        <v>4607091384673</v>
      </c>
      <c r="E352" s="449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122</v>
      </c>
      <c r="L352" s="37" t="s">
        <v>80</v>
      </c>
      <c r="M352" s="37"/>
      <c r="N352" s="36">
        <v>30</v>
      </c>
      <c r="O352" s="6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451"/>
      <c r="Q352" s="451"/>
      <c r="R352" s="451"/>
      <c r="S352" s="452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77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t="16.5" customHeight="1" x14ac:dyDescent="0.25">
      <c r="A353" s="61" t="s">
        <v>533</v>
      </c>
      <c r="B353" s="61" t="s">
        <v>535</v>
      </c>
      <c r="C353" s="35">
        <v>4301060345</v>
      </c>
      <c r="D353" s="449">
        <v>4607091384673</v>
      </c>
      <c r="E353" s="449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122</v>
      </c>
      <c r="L353" s="37" t="s">
        <v>80</v>
      </c>
      <c r="M353" s="37"/>
      <c r="N353" s="36">
        <v>30</v>
      </c>
      <c r="O353" s="6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451"/>
      <c r="Q353" s="451"/>
      <c r="R353" s="451"/>
      <c r="S353" s="452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8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x14ac:dyDescent="0.2">
      <c r="A354" s="457"/>
      <c r="B354" s="457"/>
      <c r="C354" s="457"/>
      <c r="D354" s="457"/>
      <c r="E354" s="457"/>
      <c r="F354" s="457"/>
      <c r="G354" s="457"/>
      <c r="H354" s="457"/>
      <c r="I354" s="457"/>
      <c r="J354" s="457"/>
      <c r="K354" s="457"/>
      <c r="L354" s="457"/>
      <c r="M354" s="457"/>
      <c r="N354" s="458"/>
      <c r="O354" s="454" t="s">
        <v>43</v>
      </c>
      <c r="P354" s="455"/>
      <c r="Q354" s="455"/>
      <c r="R354" s="455"/>
      <c r="S354" s="455"/>
      <c r="T354" s="455"/>
      <c r="U354" s="456"/>
      <c r="V354" s="41" t="s">
        <v>42</v>
      </c>
      <c r="W354" s="42">
        <f>IFERROR(W352/H352,"0")+IFERROR(W353/H353,"0")</f>
        <v>0</v>
      </c>
      <c r="X354" s="42">
        <f>IFERROR(X352/H352,"0")+IFERROR(X353/H353,"0")</f>
        <v>0</v>
      </c>
      <c r="Y354" s="42">
        <f>IFERROR(IF(Y352="",0,Y352),"0")+IFERROR(IF(Y353="",0,Y353),"0")</f>
        <v>0</v>
      </c>
      <c r="Z354" s="65"/>
      <c r="AA354" s="65"/>
    </row>
    <row r="355" spans="1:67" x14ac:dyDescent="0.2">
      <c r="A355" s="457"/>
      <c r="B355" s="457"/>
      <c r="C355" s="457"/>
      <c r="D355" s="457"/>
      <c r="E355" s="457"/>
      <c r="F355" s="457"/>
      <c r="G355" s="457"/>
      <c r="H355" s="457"/>
      <c r="I355" s="457"/>
      <c r="J355" s="457"/>
      <c r="K355" s="457"/>
      <c r="L355" s="457"/>
      <c r="M355" s="457"/>
      <c r="N355" s="458"/>
      <c r="O355" s="454" t="s">
        <v>43</v>
      </c>
      <c r="P355" s="455"/>
      <c r="Q355" s="455"/>
      <c r="R355" s="455"/>
      <c r="S355" s="455"/>
      <c r="T355" s="455"/>
      <c r="U355" s="456"/>
      <c r="V355" s="41" t="s">
        <v>0</v>
      </c>
      <c r="W355" s="42">
        <f>IFERROR(SUM(W352:W353),"0")</f>
        <v>0</v>
      </c>
      <c r="X355" s="42">
        <f>IFERROR(SUM(X352:X353),"0")</f>
        <v>0</v>
      </c>
      <c r="Y355" s="41"/>
      <c r="Z355" s="65"/>
      <c r="AA355" s="65"/>
    </row>
    <row r="356" spans="1:67" ht="16.5" customHeight="1" x14ac:dyDescent="0.25">
      <c r="A356" s="447" t="s">
        <v>536</v>
      </c>
      <c r="B356" s="447"/>
      <c r="C356" s="447"/>
      <c r="D356" s="447"/>
      <c r="E356" s="447"/>
      <c r="F356" s="447"/>
      <c r="G356" s="447"/>
      <c r="H356" s="447"/>
      <c r="I356" s="447"/>
      <c r="J356" s="447"/>
      <c r="K356" s="447"/>
      <c r="L356" s="447"/>
      <c r="M356" s="447"/>
      <c r="N356" s="447"/>
      <c r="O356" s="447"/>
      <c r="P356" s="447"/>
      <c r="Q356" s="447"/>
      <c r="R356" s="447"/>
      <c r="S356" s="447"/>
      <c r="T356" s="447"/>
      <c r="U356" s="447"/>
      <c r="V356" s="447"/>
      <c r="W356" s="447"/>
      <c r="X356" s="447"/>
      <c r="Y356" s="447"/>
      <c r="Z356" s="63"/>
      <c r="AA356" s="63"/>
    </row>
    <row r="357" spans="1:67" ht="14.25" customHeight="1" x14ac:dyDescent="0.25">
      <c r="A357" s="448" t="s">
        <v>126</v>
      </c>
      <c r="B357" s="448"/>
      <c r="C357" s="448"/>
      <c r="D357" s="448"/>
      <c r="E357" s="448"/>
      <c r="F357" s="448"/>
      <c r="G357" s="448"/>
      <c r="H357" s="448"/>
      <c r="I357" s="448"/>
      <c r="J357" s="448"/>
      <c r="K357" s="448"/>
      <c r="L357" s="448"/>
      <c r="M357" s="448"/>
      <c r="N357" s="448"/>
      <c r="O357" s="448"/>
      <c r="P357" s="448"/>
      <c r="Q357" s="448"/>
      <c r="R357" s="448"/>
      <c r="S357" s="448"/>
      <c r="T357" s="448"/>
      <c r="U357" s="448"/>
      <c r="V357" s="448"/>
      <c r="W357" s="448"/>
      <c r="X357" s="448"/>
      <c r="Y357" s="448"/>
      <c r="Z357" s="64"/>
      <c r="AA357" s="64"/>
    </row>
    <row r="358" spans="1:67" ht="27" customHeight="1" x14ac:dyDescent="0.25">
      <c r="A358" s="61" t="s">
        <v>537</v>
      </c>
      <c r="B358" s="61" t="s">
        <v>538</v>
      </c>
      <c r="C358" s="35">
        <v>4301011483</v>
      </c>
      <c r="D358" s="449">
        <v>4680115881907</v>
      </c>
      <c r="E358" s="449"/>
      <c r="F358" s="60">
        <v>1.8</v>
      </c>
      <c r="G358" s="36">
        <v>6</v>
      </c>
      <c r="H358" s="60">
        <v>10.8</v>
      </c>
      <c r="I358" s="60">
        <v>11.28</v>
      </c>
      <c r="J358" s="36">
        <v>56</v>
      </c>
      <c r="K358" s="36" t="s">
        <v>122</v>
      </c>
      <c r="L358" s="37" t="s">
        <v>80</v>
      </c>
      <c r="M358" s="37"/>
      <c r="N358" s="36">
        <v>60</v>
      </c>
      <c r="O358" s="6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451"/>
      <c r="Q358" s="451"/>
      <c r="R358" s="451"/>
      <c r="S358" s="452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79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t="27" customHeight="1" x14ac:dyDescent="0.25">
      <c r="A359" s="61" t="s">
        <v>539</v>
      </c>
      <c r="B359" s="61" t="s">
        <v>540</v>
      </c>
      <c r="C359" s="35">
        <v>4301011655</v>
      </c>
      <c r="D359" s="449">
        <v>4680115883925</v>
      </c>
      <c r="E359" s="449"/>
      <c r="F359" s="60">
        <v>2.5</v>
      </c>
      <c r="G359" s="36">
        <v>6</v>
      </c>
      <c r="H359" s="60">
        <v>15</v>
      </c>
      <c r="I359" s="60">
        <v>15.48</v>
      </c>
      <c r="J359" s="36">
        <v>48</v>
      </c>
      <c r="K359" s="36" t="s">
        <v>122</v>
      </c>
      <c r="L359" s="37" t="s">
        <v>80</v>
      </c>
      <c r="M359" s="37"/>
      <c r="N359" s="36">
        <v>60</v>
      </c>
      <c r="O359" s="6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451"/>
      <c r="Q359" s="451"/>
      <c r="R359" s="451"/>
      <c r="S359" s="452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80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x14ac:dyDescent="0.2">
      <c r="A360" s="457"/>
      <c r="B360" s="457"/>
      <c r="C360" s="457"/>
      <c r="D360" s="457"/>
      <c r="E360" s="457"/>
      <c r="F360" s="457"/>
      <c r="G360" s="457"/>
      <c r="H360" s="457"/>
      <c r="I360" s="457"/>
      <c r="J360" s="457"/>
      <c r="K360" s="457"/>
      <c r="L360" s="457"/>
      <c r="M360" s="457"/>
      <c r="N360" s="458"/>
      <c r="O360" s="454" t="s">
        <v>43</v>
      </c>
      <c r="P360" s="455"/>
      <c r="Q360" s="455"/>
      <c r="R360" s="455"/>
      <c r="S360" s="455"/>
      <c r="T360" s="455"/>
      <c r="U360" s="456"/>
      <c r="V360" s="41" t="s">
        <v>42</v>
      </c>
      <c r="W360" s="42">
        <f>IFERROR(W358/H358,"0")+IFERROR(W359/H359,"0")</f>
        <v>0</v>
      </c>
      <c r="X360" s="42">
        <f>IFERROR(X358/H358,"0")+IFERROR(X359/H359,"0")</f>
        <v>0</v>
      </c>
      <c r="Y360" s="42">
        <f>IFERROR(IF(Y358="",0,Y358),"0")+IFERROR(IF(Y359="",0,Y359),"0")</f>
        <v>0</v>
      </c>
      <c r="Z360" s="65"/>
      <c r="AA360" s="65"/>
    </row>
    <row r="361" spans="1:67" x14ac:dyDescent="0.2">
      <c r="A361" s="457"/>
      <c r="B361" s="457"/>
      <c r="C361" s="457"/>
      <c r="D361" s="457"/>
      <c r="E361" s="457"/>
      <c r="F361" s="457"/>
      <c r="G361" s="457"/>
      <c r="H361" s="457"/>
      <c r="I361" s="457"/>
      <c r="J361" s="457"/>
      <c r="K361" s="457"/>
      <c r="L361" s="457"/>
      <c r="M361" s="457"/>
      <c r="N361" s="458"/>
      <c r="O361" s="454" t="s">
        <v>43</v>
      </c>
      <c r="P361" s="455"/>
      <c r="Q361" s="455"/>
      <c r="R361" s="455"/>
      <c r="S361" s="455"/>
      <c r="T361" s="455"/>
      <c r="U361" s="456"/>
      <c r="V361" s="41" t="s">
        <v>0</v>
      </c>
      <c r="W361" s="42">
        <f>IFERROR(SUM(W358:W359),"0")</f>
        <v>0</v>
      </c>
      <c r="X361" s="42">
        <f>IFERROR(SUM(X358:X359),"0")</f>
        <v>0</v>
      </c>
      <c r="Y361" s="41"/>
      <c r="Z361" s="65"/>
      <c r="AA361" s="65"/>
    </row>
    <row r="362" spans="1:67" ht="14.25" customHeight="1" x14ac:dyDescent="0.25">
      <c r="A362" s="448" t="s">
        <v>77</v>
      </c>
      <c r="B362" s="448"/>
      <c r="C362" s="448"/>
      <c r="D362" s="448"/>
      <c r="E362" s="448"/>
      <c r="F362" s="448"/>
      <c r="G362" s="448"/>
      <c r="H362" s="448"/>
      <c r="I362" s="448"/>
      <c r="J362" s="448"/>
      <c r="K362" s="448"/>
      <c r="L362" s="448"/>
      <c r="M362" s="448"/>
      <c r="N362" s="448"/>
      <c r="O362" s="448"/>
      <c r="P362" s="448"/>
      <c r="Q362" s="448"/>
      <c r="R362" s="448"/>
      <c r="S362" s="448"/>
      <c r="T362" s="448"/>
      <c r="U362" s="448"/>
      <c r="V362" s="448"/>
      <c r="W362" s="448"/>
      <c r="X362" s="448"/>
      <c r="Y362" s="448"/>
      <c r="Z362" s="64"/>
      <c r="AA362" s="64"/>
    </row>
    <row r="363" spans="1:67" ht="27" customHeight="1" x14ac:dyDescent="0.25">
      <c r="A363" s="61" t="s">
        <v>541</v>
      </c>
      <c r="B363" s="61" t="s">
        <v>542</v>
      </c>
      <c r="C363" s="35">
        <v>4301031139</v>
      </c>
      <c r="D363" s="449">
        <v>4607091384802</v>
      </c>
      <c r="E363" s="449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81</v>
      </c>
      <c r="L363" s="37" t="s">
        <v>80</v>
      </c>
      <c r="M363" s="37"/>
      <c r="N363" s="36">
        <v>35</v>
      </c>
      <c r="O363" s="6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51"/>
      <c r="Q363" s="451"/>
      <c r="R363" s="451"/>
      <c r="S363" s="452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IFERROR(IF(X363=0,"",ROUNDUP(X363/H363,0)*0.00753),"")</f>
        <v/>
      </c>
      <c r="Z363" s="66" t="s">
        <v>48</v>
      </c>
      <c r="AA363" s="67" t="s">
        <v>48</v>
      </c>
      <c r="AE363" s="77"/>
      <c r="BB363" s="281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customHeight="1" x14ac:dyDescent="0.25">
      <c r="A364" s="61" t="s">
        <v>541</v>
      </c>
      <c r="B364" s="61" t="s">
        <v>543</v>
      </c>
      <c r="C364" s="35">
        <v>4301031303</v>
      </c>
      <c r="D364" s="449">
        <v>4607091384802</v>
      </c>
      <c r="E364" s="449"/>
      <c r="F364" s="60">
        <v>0.73</v>
      </c>
      <c r="G364" s="36">
        <v>6</v>
      </c>
      <c r="H364" s="60">
        <v>4.38</v>
      </c>
      <c r="I364" s="60">
        <v>4.6399999999999997</v>
      </c>
      <c r="J364" s="36">
        <v>156</v>
      </c>
      <c r="K364" s="36" t="s">
        <v>81</v>
      </c>
      <c r="L364" s="37" t="s">
        <v>80</v>
      </c>
      <c r="M364" s="37"/>
      <c r="N364" s="36">
        <v>35</v>
      </c>
      <c r="O364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451"/>
      <c r="Q364" s="451"/>
      <c r="R364" s="451"/>
      <c r="S364" s="452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IFERROR(IF(X364=0,"",ROUNDUP(X364/H364,0)*0.00753),"")</f>
        <v/>
      </c>
      <c r="Z364" s="66" t="s">
        <v>48</v>
      </c>
      <c r="AA364" s="67" t="s">
        <v>48</v>
      </c>
      <c r="AE364" s="77"/>
      <c r="BB364" s="282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customHeight="1" x14ac:dyDescent="0.25">
      <c r="A365" s="61" t="s">
        <v>544</v>
      </c>
      <c r="B365" s="61" t="s">
        <v>545</v>
      </c>
      <c r="C365" s="35">
        <v>4301031304</v>
      </c>
      <c r="D365" s="449">
        <v>4607091384826</v>
      </c>
      <c r="E365" s="449"/>
      <c r="F365" s="60">
        <v>0.35</v>
      </c>
      <c r="G365" s="36">
        <v>8</v>
      </c>
      <c r="H365" s="60">
        <v>2.8</v>
      </c>
      <c r="I365" s="60">
        <v>2.98</v>
      </c>
      <c r="J365" s="36">
        <v>234</v>
      </c>
      <c r="K365" s="36" t="s">
        <v>84</v>
      </c>
      <c r="L365" s="37" t="s">
        <v>80</v>
      </c>
      <c r="M365" s="37"/>
      <c r="N365" s="36">
        <v>35</v>
      </c>
      <c r="O365" s="6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451"/>
      <c r="Q365" s="451"/>
      <c r="R365" s="451"/>
      <c r="S365" s="452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IFERROR(IF(X365=0,"",ROUNDUP(X365/H365,0)*0.00502),"")</f>
        <v/>
      </c>
      <c r="Z365" s="66" t="s">
        <v>48</v>
      </c>
      <c r="AA365" s="67" t="s">
        <v>48</v>
      </c>
      <c r="AE365" s="77"/>
      <c r="BB365" s="283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x14ac:dyDescent="0.2">
      <c r="A366" s="457"/>
      <c r="B366" s="457"/>
      <c r="C366" s="457"/>
      <c r="D366" s="457"/>
      <c r="E366" s="457"/>
      <c r="F366" s="457"/>
      <c r="G366" s="457"/>
      <c r="H366" s="457"/>
      <c r="I366" s="457"/>
      <c r="J366" s="457"/>
      <c r="K366" s="457"/>
      <c r="L366" s="457"/>
      <c r="M366" s="457"/>
      <c r="N366" s="458"/>
      <c r="O366" s="454" t="s">
        <v>43</v>
      </c>
      <c r="P366" s="455"/>
      <c r="Q366" s="455"/>
      <c r="R366" s="455"/>
      <c r="S366" s="455"/>
      <c r="T366" s="455"/>
      <c r="U366" s="456"/>
      <c r="V366" s="41" t="s">
        <v>42</v>
      </c>
      <c r="W366" s="42">
        <f>IFERROR(W363/H363,"0")+IFERROR(W364/H364,"0")+IFERROR(W365/H365,"0")</f>
        <v>0</v>
      </c>
      <c r="X366" s="42">
        <f>IFERROR(X363/H363,"0")+IFERROR(X364/H364,"0")+IFERROR(X365/H365,"0")</f>
        <v>0</v>
      </c>
      <c r="Y366" s="42">
        <f>IFERROR(IF(Y363="",0,Y363),"0")+IFERROR(IF(Y364="",0,Y364),"0")+IFERROR(IF(Y365="",0,Y365),"0")</f>
        <v>0</v>
      </c>
      <c r="Z366" s="65"/>
      <c r="AA366" s="65"/>
    </row>
    <row r="367" spans="1:67" x14ac:dyDescent="0.2">
      <c r="A367" s="457"/>
      <c r="B367" s="457"/>
      <c r="C367" s="457"/>
      <c r="D367" s="457"/>
      <c r="E367" s="457"/>
      <c r="F367" s="457"/>
      <c r="G367" s="457"/>
      <c r="H367" s="457"/>
      <c r="I367" s="457"/>
      <c r="J367" s="457"/>
      <c r="K367" s="457"/>
      <c r="L367" s="457"/>
      <c r="M367" s="457"/>
      <c r="N367" s="458"/>
      <c r="O367" s="454" t="s">
        <v>43</v>
      </c>
      <c r="P367" s="455"/>
      <c r="Q367" s="455"/>
      <c r="R367" s="455"/>
      <c r="S367" s="455"/>
      <c r="T367" s="455"/>
      <c r="U367" s="456"/>
      <c r="V367" s="41" t="s">
        <v>0</v>
      </c>
      <c r="W367" s="42">
        <f>IFERROR(SUM(W363:W365),"0")</f>
        <v>0</v>
      </c>
      <c r="X367" s="42">
        <f>IFERROR(SUM(X363:X365),"0")</f>
        <v>0</v>
      </c>
      <c r="Y367" s="41"/>
      <c r="Z367" s="65"/>
      <c r="AA367" s="65"/>
    </row>
    <row r="368" spans="1:67" ht="14.25" customHeight="1" x14ac:dyDescent="0.25">
      <c r="A368" s="448" t="s">
        <v>85</v>
      </c>
      <c r="B368" s="448"/>
      <c r="C368" s="448"/>
      <c r="D368" s="448"/>
      <c r="E368" s="448"/>
      <c r="F368" s="448"/>
      <c r="G368" s="448"/>
      <c r="H368" s="448"/>
      <c r="I368" s="448"/>
      <c r="J368" s="448"/>
      <c r="K368" s="448"/>
      <c r="L368" s="448"/>
      <c r="M368" s="448"/>
      <c r="N368" s="448"/>
      <c r="O368" s="448"/>
      <c r="P368" s="448"/>
      <c r="Q368" s="448"/>
      <c r="R368" s="448"/>
      <c r="S368" s="448"/>
      <c r="T368" s="448"/>
      <c r="U368" s="448"/>
      <c r="V368" s="448"/>
      <c r="W368" s="448"/>
      <c r="X368" s="448"/>
      <c r="Y368" s="448"/>
      <c r="Z368" s="64"/>
      <c r="AA368" s="64"/>
    </row>
    <row r="369" spans="1:67" ht="27" customHeight="1" x14ac:dyDescent="0.25">
      <c r="A369" s="61" t="s">
        <v>546</v>
      </c>
      <c r="B369" s="61" t="s">
        <v>547</v>
      </c>
      <c r="C369" s="35">
        <v>4301051635</v>
      </c>
      <c r="D369" s="449">
        <v>4607091384246</v>
      </c>
      <c r="E369" s="449"/>
      <c r="F369" s="60">
        <v>1.3</v>
      </c>
      <c r="G369" s="36">
        <v>6</v>
      </c>
      <c r="H369" s="60">
        <v>7.8</v>
      </c>
      <c r="I369" s="60">
        <v>8.3640000000000008</v>
      </c>
      <c r="J369" s="36">
        <v>56</v>
      </c>
      <c r="K369" s="36" t="s">
        <v>122</v>
      </c>
      <c r="L369" s="37" t="s">
        <v>80</v>
      </c>
      <c r="M369" s="37"/>
      <c r="N369" s="36">
        <v>40</v>
      </c>
      <c r="O369" s="66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451"/>
      <c r="Q369" s="451"/>
      <c r="R369" s="451"/>
      <c r="S369" s="452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77"/>
      <c r="BB369" s="284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customHeight="1" x14ac:dyDescent="0.25">
      <c r="A370" s="61" t="s">
        <v>548</v>
      </c>
      <c r="B370" s="61" t="s">
        <v>549</v>
      </c>
      <c r="C370" s="35">
        <v>4301051445</v>
      </c>
      <c r="D370" s="449">
        <v>4680115881976</v>
      </c>
      <c r="E370" s="449"/>
      <c r="F370" s="60">
        <v>1.3</v>
      </c>
      <c r="G370" s="36">
        <v>6</v>
      </c>
      <c r="H370" s="60">
        <v>7.8</v>
      </c>
      <c r="I370" s="60">
        <v>8.2799999999999994</v>
      </c>
      <c r="J370" s="36">
        <v>56</v>
      </c>
      <c r="K370" s="36" t="s">
        <v>122</v>
      </c>
      <c r="L370" s="37" t="s">
        <v>80</v>
      </c>
      <c r="M370" s="37"/>
      <c r="N370" s="36">
        <v>40</v>
      </c>
      <c r="O370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451"/>
      <c r="Q370" s="451"/>
      <c r="R370" s="451"/>
      <c r="S370" s="452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IFERROR(IF(X370=0,"",ROUNDUP(X370/H370,0)*0.02175),"")</f>
        <v/>
      </c>
      <c r="Z370" s="66" t="s">
        <v>48</v>
      </c>
      <c r="AA370" s="67" t="s">
        <v>48</v>
      </c>
      <c r="AE370" s="77"/>
      <c r="BB370" s="285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ht="27" customHeight="1" x14ac:dyDescent="0.25">
      <c r="A371" s="61" t="s">
        <v>550</v>
      </c>
      <c r="B371" s="61" t="s">
        <v>551</v>
      </c>
      <c r="C371" s="35">
        <v>4301051297</v>
      </c>
      <c r="D371" s="449">
        <v>4607091384253</v>
      </c>
      <c r="E371" s="449"/>
      <c r="F371" s="60">
        <v>0.4</v>
      </c>
      <c r="G371" s="36">
        <v>6</v>
      </c>
      <c r="H371" s="60">
        <v>2.4</v>
      </c>
      <c r="I371" s="60">
        <v>2.6840000000000002</v>
      </c>
      <c r="J371" s="36">
        <v>156</v>
      </c>
      <c r="K371" s="36" t="s">
        <v>81</v>
      </c>
      <c r="L371" s="37" t="s">
        <v>80</v>
      </c>
      <c r="M371" s="37"/>
      <c r="N371" s="36">
        <v>40</v>
      </c>
      <c r="O371" s="6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451"/>
      <c r="Q371" s="451"/>
      <c r="R371" s="451"/>
      <c r="S371" s="452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77"/>
      <c r="BB371" s="286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550</v>
      </c>
      <c r="B372" s="61" t="s">
        <v>552</v>
      </c>
      <c r="C372" s="35">
        <v>4301051634</v>
      </c>
      <c r="D372" s="449">
        <v>4607091384253</v>
      </c>
      <c r="E372" s="449"/>
      <c r="F372" s="60">
        <v>0.4</v>
      </c>
      <c r="G372" s="36">
        <v>6</v>
      </c>
      <c r="H372" s="60">
        <v>2.4</v>
      </c>
      <c r="I372" s="60">
        <v>2.6840000000000002</v>
      </c>
      <c r="J372" s="36">
        <v>156</v>
      </c>
      <c r="K372" s="36" t="s">
        <v>81</v>
      </c>
      <c r="L372" s="37" t="s">
        <v>80</v>
      </c>
      <c r="M372" s="37"/>
      <c r="N372" s="36">
        <v>40</v>
      </c>
      <c r="O372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451"/>
      <c r="Q372" s="451"/>
      <c r="R372" s="451"/>
      <c r="S372" s="452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IFERROR(IF(X372=0,"",ROUNDUP(X372/H372,0)*0.00753),"")</f>
        <v/>
      </c>
      <c r="Z372" s="66" t="s">
        <v>48</v>
      </c>
      <c r="AA372" s="67" t="s">
        <v>48</v>
      </c>
      <c r="AE372" s="77"/>
      <c r="BB372" s="287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customHeight="1" x14ac:dyDescent="0.25">
      <c r="A373" s="61" t="s">
        <v>553</v>
      </c>
      <c r="B373" s="61" t="s">
        <v>554</v>
      </c>
      <c r="C373" s="35">
        <v>4301051444</v>
      </c>
      <c r="D373" s="449">
        <v>4680115881969</v>
      </c>
      <c r="E373" s="449"/>
      <c r="F373" s="60">
        <v>0.4</v>
      </c>
      <c r="G373" s="36">
        <v>6</v>
      </c>
      <c r="H373" s="60">
        <v>2.4</v>
      </c>
      <c r="I373" s="60">
        <v>2.6</v>
      </c>
      <c r="J373" s="36">
        <v>156</v>
      </c>
      <c r="K373" s="36" t="s">
        <v>81</v>
      </c>
      <c r="L373" s="37" t="s">
        <v>80</v>
      </c>
      <c r="M373" s="37"/>
      <c r="N373" s="36">
        <v>40</v>
      </c>
      <c r="O373" s="6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451"/>
      <c r="Q373" s="451"/>
      <c r="R373" s="451"/>
      <c r="S373" s="452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IFERROR(IF(X373=0,"",ROUNDUP(X373/H373,0)*0.00753),"")</f>
        <v/>
      </c>
      <c r="Z373" s="66" t="s">
        <v>48</v>
      </c>
      <c r="AA373" s="67" t="s">
        <v>48</v>
      </c>
      <c r="AE373" s="77"/>
      <c r="BB373" s="288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x14ac:dyDescent="0.2">
      <c r="A374" s="457"/>
      <c r="B374" s="457"/>
      <c r="C374" s="457"/>
      <c r="D374" s="457"/>
      <c r="E374" s="457"/>
      <c r="F374" s="457"/>
      <c r="G374" s="457"/>
      <c r="H374" s="457"/>
      <c r="I374" s="457"/>
      <c r="J374" s="457"/>
      <c r="K374" s="457"/>
      <c r="L374" s="457"/>
      <c r="M374" s="457"/>
      <c r="N374" s="458"/>
      <c r="O374" s="454" t="s">
        <v>43</v>
      </c>
      <c r="P374" s="455"/>
      <c r="Q374" s="455"/>
      <c r="R374" s="455"/>
      <c r="S374" s="455"/>
      <c r="T374" s="455"/>
      <c r="U374" s="456"/>
      <c r="V374" s="41" t="s">
        <v>42</v>
      </c>
      <c r="W374" s="42">
        <f>IFERROR(W369/H369,"0")+IFERROR(W370/H370,"0")+IFERROR(W371/H371,"0")+IFERROR(W372/H372,"0")+IFERROR(W373/H373,"0")</f>
        <v>0</v>
      </c>
      <c r="X374" s="42">
        <f>IFERROR(X369/H369,"0")+IFERROR(X370/H370,"0")+IFERROR(X371/H371,"0")+IFERROR(X372/H372,"0")+IFERROR(X373/H373,"0")</f>
        <v>0</v>
      </c>
      <c r="Y374" s="42">
        <f>IFERROR(IF(Y369="",0,Y369),"0")+IFERROR(IF(Y370="",0,Y370),"0")+IFERROR(IF(Y371="",0,Y371),"0")+IFERROR(IF(Y372="",0,Y372),"0")+IFERROR(IF(Y373="",0,Y373),"0")</f>
        <v>0</v>
      </c>
      <c r="Z374" s="65"/>
      <c r="AA374" s="65"/>
    </row>
    <row r="375" spans="1:67" x14ac:dyDescent="0.2">
      <c r="A375" s="457"/>
      <c r="B375" s="457"/>
      <c r="C375" s="457"/>
      <c r="D375" s="457"/>
      <c r="E375" s="457"/>
      <c r="F375" s="457"/>
      <c r="G375" s="457"/>
      <c r="H375" s="457"/>
      <c r="I375" s="457"/>
      <c r="J375" s="457"/>
      <c r="K375" s="457"/>
      <c r="L375" s="457"/>
      <c r="M375" s="457"/>
      <c r="N375" s="458"/>
      <c r="O375" s="454" t="s">
        <v>43</v>
      </c>
      <c r="P375" s="455"/>
      <c r="Q375" s="455"/>
      <c r="R375" s="455"/>
      <c r="S375" s="455"/>
      <c r="T375" s="455"/>
      <c r="U375" s="456"/>
      <c r="V375" s="41" t="s">
        <v>0</v>
      </c>
      <c r="W375" s="42">
        <f>IFERROR(SUM(W369:W373),"0")</f>
        <v>0</v>
      </c>
      <c r="X375" s="42">
        <f>IFERROR(SUM(X369:X373),"0")</f>
        <v>0</v>
      </c>
      <c r="Y375" s="41"/>
      <c r="Z375" s="65"/>
      <c r="AA375" s="65"/>
    </row>
    <row r="376" spans="1:67" ht="14.25" customHeight="1" x14ac:dyDescent="0.25">
      <c r="A376" s="448" t="s">
        <v>228</v>
      </c>
      <c r="B376" s="448"/>
      <c r="C376" s="448"/>
      <c r="D376" s="448"/>
      <c r="E376" s="448"/>
      <c r="F376" s="448"/>
      <c r="G376" s="448"/>
      <c r="H376" s="448"/>
      <c r="I376" s="448"/>
      <c r="J376" s="448"/>
      <c r="K376" s="448"/>
      <c r="L376" s="448"/>
      <c r="M376" s="448"/>
      <c r="N376" s="448"/>
      <c r="O376" s="448"/>
      <c r="P376" s="448"/>
      <c r="Q376" s="448"/>
      <c r="R376" s="448"/>
      <c r="S376" s="448"/>
      <c r="T376" s="448"/>
      <c r="U376" s="448"/>
      <c r="V376" s="448"/>
      <c r="W376" s="448"/>
      <c r="X376" s="448"/>
      <c r="Y376" s="448"/>
      <c r="Z376" s="64"/>
      <c r="AA376" s="64"/>
    </row>
    <row r="377" spans="1:67" ht="27" customHeight="1" x14ac:dyDescent="0.25">
      <c r="A377" s="61" t="s">
        <v>555</v>
      </c>
      <c r="B377" s="61" t="s">
        <v>556</v>
      </c>
      <c r="C377" s="35">
        <v>4301060322</v>
      </c>
      <c r="D377" s="449">
        <v>4607091389357</v>
      </c>
      <c r="E377" s="449"/>
      <c r="F377" s="60">
        <v>1.3</v>
      </c>
      <c r="G377" s="36">
        <v>6</v>
      </c>
      <c r="H377" s="60">
        <v>7.8</v>
      </c>
      <c r="I377" s="60">
        <v>8.2799999999999994</v>
      </c>
      <c r="J377" s="36">
        <v>56</v>
      </c>
      <c r="K377" s="36" t="s">
        <v>122</v>
      </c>
      <c r="L377" s="37" t="s">
        <v>80</v>
      </c>
      <c r="M377" s="37"/>
      <c r="N377" s="36">
        <v>40</v>
      </c>
      <c r="O377" s="6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451"/>
      <c r="Q377" s="451"/>
      <c r="R377" s="451"/>
      <c r="S377" s="452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89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customHeight="1" x14ac:dyDescent="0.25">
      <c r="A378" s="61" t="s">
        <v>555</v>
      </c>
      <c r="B378" s="61" t="s">
        <v>557</v>
      </c>
      <c r="C378" s="35">
        <v>4301060377</v>
      </c>
      <c r="D378" s="449">
        <v>4607091389357</v>
      </c>
      <c r="E378" s="449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122</v>
      </c>
      <c r="L378" s="37" t="s">
        <v>80</v>
      </c>
      <c r="M378" s="37"/>
      <c r="N378" s="36">
        <v>40</v>
      </c>
      <c r="O378" s="6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451"/>
      <c r="Q378" s="451"/>
      <c r="R378" s="451"/>
      <c r="S378" s="452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0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x14ac:dyDescent="0.2">
      <c r="A379" s="457"/>
      <c r="B379" s="457"/>
      <c r="C379" s="457"/>
      <c r="D379" s="457"/>
      <c r="E379" s="457"/>
      <c r="F379" s="457"/>
      <c r="G379" s="457"/>
      <c r="H379" s="457"/>
      <c r="I379" s="457"/>
      <c r="J379" s="457"/>
      <c r="K379" s="457"/>
      <c r="L379" s="457"/>
      <c r="M379" s="457"/>
      <c r="N379" s="458"/>
      <c r="O379" s="454" t="s">
        <v>43</v>
      </c>
      <c r="P379" s="455"/>
      <c r="Q379" s="455"/>
      <c r="R379" s="455"/>
      <c r="S379" s="455"/>
      <c r="T379" s="455"/>
      <c r="U379" s="456"/>
      <c r="V379" s="41" t="s">
        <v>42</v>
      </c>
      <c r="W379" s="42">
        <f>IFERROR(W377/H377,"0")+IFERROR(W378/H378,"0")</f>
        <v>0</v>
      </c>
      <c r="X379" s="42">
        <f>IFERROR(X377/H377,"0")+IFERROR(X378/H378,"0")</f>
        <v>0</v>
      </c>
      <c r="Y379" s="42">
        <f>IFERROR(IF(Y377="",0,Y377),"0")+IFERROR(IF(Y378="",0,Y378),"0")</f>
        <v>0</v>
      </c>
      <c r="Z379" s="65"/>
      <c r="AA379" s="65"/>
    </row>
    <row r="380" spans="1:67" x14ac:dyDescent="0.2">
      <c r="A380" s="457"/>
      <c r="B380" s="457"/>
      <c r="C380" s="457"/>
      <c r="D380" s="457"/>
      <c r="E380" s="457"/>
      <c r="F380" s="457"/>
      <c r="G380" s="457"/>
      <c r="H380" s="457"/>
      <c r="I380" s="457"/>
      <c r="J380" s="457"/>
      <c r="K380" s="457"/>
      <c r="L380" s="457"/>
      <c r="M380" s="457"/>
      <c r="N380" s="458"/>
      <c r="O380" s="454" t="s">
        <v>43</v>
      </c>
      <c r="P380" s="455"/>
      <c r="Q380" s="455"/>
      <c r="R380" s="455"/>
      <c r="S380" s="455"/>
      <c r="T380" s="455"/>
      <c r="U380" s="456"/>
      <c r="V380" s="41" t="s">
        <v>0</v>
      </c>
      <c r="W380" s="42">
        <f>IFERROR(SUM(W377:W378),"0")</f>
        <v>0</v>
      </c>
      <c r="X380" s="42">
        <f>IFERROR(SUM(X377:X378),"0")</f>
        <v>0</v>
      </c>
      <c r="Y380" s="41"/>
      <c r="Z380" s="65"/>
      <c r="AA380" s="65"/>
    </row>
    <row r="381" spans="1:67" ht="27.75" customHeight="1" x14ac:dyDescent="0.2">
      <c r="A381" s="446" t="s">
        <v>558</v>
      </c>
      <c r="B381" s="446"/>
      <c r="C381" s="446"/>
      <c r="D381" s="446"/>
      <c r="E381" s="446"/>
      <c r="F381" s="446"/>
      <c r="G381" s="446"/>
      <c r="H381" s="446"/>
      <c r="I381" s="446"/>
      <c r="J381" s="446"/>
      <c r="K381" s="446"/>
      <c r="L381" s="446"/>
      <c r="M381" s="446"/>
      <c r="N381" s="446"/>
      <c r="O381" s="446"/>
      <c r="P381" s="446"/>
      <c r="Q381" s="446"/>
      <c r="R381" s="446"/>
      <c r="S381" s="446"/>
      <c r="T381" s="446"/>
      <c r="U381" s="446"/>
      <c r="V381" s="446"/>
      <c r="W381" s="446"/>
      <c r="X381" s="446"/>
      <c r="Y381" s="446"/>
      <c r="Z381" s="53"/>
      <c r="AA381" s="53"/>
    </row>
    <row r="382" spans="1:67" ht="16.5" customHeight="1" x14ac:dyDescent="0.25">
      <c r="A382" s="447" t="s">
        <v>559</v>
      </c>
      <c r="B382" s="447"/>
      <c r="C382" s="447"/>
      <c r="D382" s="447"/>
      <c r="E382" s="447"/>
      <c r="F382" s="447"/>
      <c r="G382" s="447"/>
      <c r="H382" s="447"/>
      <c r="I382" s="447"/>
      <c r="J382" s="447"/>
      <c r="K382" s="447"/>
      <c r="L382" s="447"/>
      <c r="M382" s="447"/>
      <c r="N382" s="447"/>
      <c r="O382" s="447"/>
      <c r="P382" s="447"/>
      <c r="Q382" s="447"/>
      <c r="R382" s="447"/>
      <c r="S382" s="447"/>
      <c r="T382" s="447"/>
      <c r="U382" s="447"/>
      <c r="V382" s="447"/>
      <c r="W382" s="447"/>
      <c r="X382" s="447"/>
      <c r="Y382" s="447"/>
      <c r="Z382" s="63"/>
      <c r="AA382" s="63"/>
    </row>
    <row r="383" spans="1:67" ht="14.25" customHeight="1" x14ac:dyDescent="0.25">
      <c r="A383" s="448" t="s">
        <v>126</v>
      </c>
      <c r="B383" s="448"/>
      <c r="C383" s="448"/>
      <c r="D383" s="448"/>
      <c r="E383" s="448"/>
      <c r="F383" s="448"/>
      <c r="G383" s="448"/>
      <c r="H383" s="448"/>
      <c r="I383" s="448"/>
      <c r="J383" s="448"/>
      <c r="K383" s="448"/>
      <c r="L383" s="448"/>
      <c r="M383" s="448"/>
      <c r="N383" s="448"/>
      <c r="O383" s="448"/>
      <c r="P383" s="448"/>
      <c r="Q383" s="448"/>
      <c r="R383" s="448"/>
      <c r="S383" s="448"/>
      <c r="T383" s="448"/>
      <c r="U383" s="448"/>
      <c r="V383" s="448"/>
      <c r="W383" s="448"/>
      <c r="X383" s="448"/>
      <c r="Y383" s="448"/>
      <c r="Z383" s="64"/>
      <c r="AA383" s="64"/>
    </row>
    <row r="384" spans="1:67" ht="27" customHeight="1" x14ac:dyDescent="0.25">
      <c r="A384" s="61" t="s">
        <v>560</v>
      </c>
      <c r="B384" s="61" t="s">
        <v>561</v>
      </c>
      <c r="C384" s="35">
        <v>4301011428</v>
      </c>
      <c r="D384" s="449">
        <v>4607091389708</v>
      </c>
      <c r="E384" s="449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81</v>
      </c>
      <c r="L384" s="37" t="s">
        <v>121</v>
      </c>
      <c r="M384" s="37"/>
      <c r="N384" s="36">
        <v>50</v>
      </c>
      <c r="O384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451"/>
      <c r="Q384" s="451"/>
      <c r="R384" s="451"/>
      <c r="S384" s="452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291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customHeight="1" x14ac:dyDescent="0.25">
      <c r="A385" s="61" t="s">
        <v>562</v>
      </c>
      <c r="B385" s="61" t="s">
        <v>563</v>
      </c>
      <c r="C385" s="35">
        <v>4301011427</v>
      </c>
      <c r="D385" s="449">
        <v>4607091389692</v>
      </c>
      <c r="E385" s="449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81</v>
      </c>
      <c r="L385" s="37" t="s">
        <v>121</v>
      </c>
      <c r="M385" s="37"/>
      <c r="N385" s="36">
        <v>50</v>
      </c>
      <c r="O385" s="6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451"/>
      <c r="Q385" s="451"/>
      <c r="R385" s="451"/>
      <c r="S385" s="452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2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457"/>
      <c r="B386" s="457"/>
      <c r="C386" s="457"/>
      <c r="D386" s="457"/>
      <c r="E386" s="457"/>
      <c r="F386" s="457"/>
      <c r="G386" s="457"/>
      <c r="H386" s="457"/>
      <c r="I386" s="457"/>
      <c r="J386" s="457"/>
      <c r="K386" s="457"/>
      <c r="L386" s="457"/>
      <c r="M386" s="457"/>
      <c r="N386" s="458"/>
      <c r="O386" s="454" t="s">
        <v>43</v>
      </c>
      <c r="P386" s="455"/>
      <c r="Q386" s="455"/>
      <c r="R386" s="455"/>
      <c r="S386" s="455"/>
      <c r="T386" s="455"/>
      <c r="U386" s="456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x14ac:dyDescent="0.2">
      <c r="A387" s="457"/>
      <c r="B387" s="457"/>
      <c r="C387" s="457"/>
      <c r="D387" s="457"/>
      <c r="E387" s="457"/>
      <c r="F387" s="457"/>
      <c r="G387" s="457"/>
      <c r="H387" s="457"/>
      <c r="I387" s="457"/>
      <c r="J387" s="457"/>
      <c r="K387" s="457"/>
      <c r="L387" s="457"/>
      <c r="M387" s="457"/>
      <c r="N387" s="458"/>
      <c r="O387" s="454" t="s">
        <v>43</v>
      </c>
      <c r="P387" s="455"/>
      <c r="Q387" s="455"/>
      <c r="R387" s="455"/>
      <c r="S387" s="455"/>
      <c r="T387" s="455"/>
      <c r="U387" s="456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14.25" customHeight="1" x14ac:dyDescent="0.25">
      <c r="A388" s="448" t="s">
        <v>77</v>
      </c>
      <c r="B388" s="448"/>
      <c r="C388" s="448"/>
      <c r="D388" s="448"/>
      <c r="E388" s="448"/>
      <c r="F388" s="448"/>
      <c r="G388" s="448"/>
      <c r="H388" s="448"/>
      <c r="I388" s="448"/>
      <c r="J388" s="448"/>
      <c r="K388" s="448"/>
      <c r="L388" s="448"/>
      <c r="M388" s="448"/>
      <c r="N388" s="448"/>
      <c r="O388" s="448"/>
      <c r="P388" s="448"/>
      <c r="Q388" s="448"/>
      <c r="R388" s="448"/>
      <c r="S388" s="448"/>
      <c r="T388" s="448"/>
      <c r="U388" s="448"/>
      <c r="V388" s="448"/>
      <c r="W388" s="448"/>
      <c r="X388" s="448"/>
      <c r="Y388" s="448"/>
      <c r="Z388" s="64"/>
      <c r="AA388" s="64"/>
    </row>
    <row r="389" spans="1:67" ht="27" customHeight="1" x14ac:dyDescent="0.25">
      <c r="A389" s="61" t="s">
        <v>564</v>
      </c>
      <c r="B389" s="61" t="s">
        <v>565</v>
      </c>
      <c r="C389" s="35">
        <v>4301031177</v>
      </c>
      <c r="D389" s="449">
        <v>4607091389753</v>
      </c>
      <c r="E389" s="449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81</v>
      </c>
      <c r="L389" s="37" t="s">
        <v>80</v>
      </c>
      <c r="M389" s="37"/>
      <c r="N389" s="36">
        <v>45</v>
      </c>
      <c r="O389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451"/>
      <c r="Q389" s="451"/>
      <c r="R389" s="451"/>
      <c r="S389" s="452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ref="X389:X411" si="64">IFERROR(IF(W389="",0,CEILING((W389/$H389),1)*$H389),"")</f>
        <v>0</v>
      </c>
      <c r="Y389" s="40" t="str">
        <f t="shared" ref="Y389:Y395" si="65">IFERROR(IF(X389=0,"",ROUNDUP(X389/H389,0)*0.00753),"")</f>
        <v/>
      </c>
      <c r="Z389" s="66" t="s">
        <v>48</v>
      </c>
      <c r="AA389" s="67" t="s">
        <v>48</v>
      </c>
      <c r="AE389" s="77"/>
      <c r="BB389" s="293" t="s">
        <v>67</v>
      </c>
      <c r="BL389" s="77">
        <f t="shared" ref="BL389:BL411" si="66">IFERROR(W389*I389/H389,"0")</f>
        <v>0</v>
      </c>
      <c r="BM389" s="77">
        <f t="shared" ref="BM389:BM411" si="67">IFERROR(X389*I389/H389,"0")</f>
        <v>0</v>
      </c>
      <c r="BN389" s="77">
        <f t="shared" ref="BN389:BN411" si="68">IFERROR(1/J389*(W389/H389),"0")</f>
        <v>0</v>
      </c>
      <c r="BO389" s="77">
        <f t="shared" ref="BO389:BO411" si="69">IFERROR(1/J389*(X389/H389),"0")</f>
        <v>0</v>
      </c>
    </row>
    <row r="390" spans="1:67" ht="27" customHeight="1" x14ac:dyDescent="0.25">
      <c r="A390" s="61" t="s">
        <v>564</v>
      </c>
      <c r="B390" s="61" t="s">
        <v>566</v>
      </c>
      <c r="C390" s="35">
        <v>4301031322</v>
      </c>
      <c r="D390" s="449">
        <v>4607091389753</v>
      </c>
      <c r="E390" s="449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50</v>
      </c>
      <c r="O390" s="673" t="s">
        <v>567</v>
      </c>
      <c r="P390" s="451"/>
      <c r="Q390" s="451"/>
      <c r="R390" s="451"/>
      <c r="S390" s="452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64"/>
        <v>0</v>
      </c>
      <c r="Y390" s="40" t="str">
        <f t="shared" si="65"/>
        <v/>
      </c>
      <c r="Z390" s="66" t="s">
        <v>48</v>
      </c>
      <c r="AA390" s="67" t="s">
        <v>48</v>
      </c>
      <c r="AE390" s="77"/>
      <c r="BB390" s="294" t="s">
        <v>67</v>
      </c>
      <c r="BL390" s="77">
        <f t="shared" si="66"/>
        <v>0</v>
      </c>
      <c r="BM390" s="77">
        <f t="shared" si="67"/>
        <v>0</v>
      </c>
      <c r="BN390" s="77">
        <f t="shared" si="68"/>
        <v>0</v>
      </c>
      <c r="BO390" s="77">
        <f t="shared" si="69"/>
        <v>0</v>
      </c>
    </row>
    <row r="391" spans="1:67" ht="27" customHeight="1" x14ac:dyDescent="0.25">
      <c r="A391" s="61" t="s">
        <v>568</v>
      </c>
      <c r="B391" s="61" t="s">
        <v>569</v>
      </c>
      <c r="C391" s="35">
        <v>4301031174</v>
      </c>
      <c r="D391" s="449">
        <v>4607091389760</v>
      </c>
      <c r="E391" s="449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81</v>
      </c>
      <c r="L391" s="37" t="s">
        <v>80</v>
      </c>
      <c r="M391" s="37"/>
      <c r="N391" s="36">
        <v>45</v>
      </c>
      <c r="O391" s="6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451"/>
      <c r="Q391" s="451"/>
      <c r="R391" s="451"/>
      <c r="S391" s="452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64"/>
        <v>0</v>
      </c>
      <c r="Y391" s="40" t="str">
        <f t="shared" si="65"/>
        <v/>
      </c>
      <c r="Z391" s="66" t="s">
        <v>48</v>
      </c>
      <c r="AA391" s="67" t="s">
        <v>48</v>
      </c>
      <c r="AE391" s="77"/>
      <c r="BB391" s="295" t="s">
        <v>67</v>
      </c>
      <c r="BL391" s="77">
        <f t="shared" si="66"/>
        <v>0</v>
      </c>
      <c r="BM391" s="77">
        <f t="shared" si="67"/>
        <v>0</v>
      </c>
      <c r="BN391" s="77">
        <f t="shared" si="68"/>
        <v>0</v>
      </c>
      <c r="BO391" s="77">
        <f t="shared" si="69"/>
        <v>0</v>
      </c>
    </row>
    <row r="392" spans="1:67" ht="27" customHeight="1" x14ac:dyDescent="0.25">
      <c r="A392" s="61" t="s">
        <v>568</v>
      </c>
      <c r="B392" s="61" t="s">
        <v>570</v>
      </c>
      <c r="C392" s="35">
        <v>4301031323</v>
      </c>
      <c r="D392" s="449">
        <v>4607091389760</v>
      </c>
      <c r="E392" s="449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81</v>
      </c>
      <c r="L392" s="37" t="s">
        <v>80</v>
      </c>
      <c r="M392" s="37"/>
      <c r="N392" s="36">
        <v>50</v>
      </c>
      <c r="O392" s="675" t="s">
        <v>571</v>
      </c>
      <c r="P392" s="451"/>
      <c r="Q392" s="451"/>
      <c r="R392" s="451"/>
      <c r="S392" s="452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64"/>
        <v>0</v>
      </c>
      <c r="Y392" s="40" t="str">
        <f t="shared" si="65"/>
        <v/>
      </c>
      <c r="Z392" s="66" t="s">
        <v>48</v>
      </c>
      <c r="AA392" s="67" t="s">
        <v>48</v>
      </c>
      <c r="AE392" s="77"/>
      <c r="BB392" s="296" t="s">
        <v>67</v>
      </c>
      <c r="BL392" s="77">
        <f t="shared" si="66"/>
        <v>0</v>
      </c>
      <c r="BM392" s="77">
        <f t="shared" si="67"/>
        <v>0</v>
      </c>
      <c r="BN392" s="77">
        <f t="shared" si="68"/>
        <v>0</v>
      </c>
      <c r="BO392" s="77">
        <f t="shared" si="69"/>
        <v>0</v>
      </c>
    </row>
    <row r="393" spans="1:67" ht="27" customHeight="1" x14ac:dyDescent="0.25">
      <c r="A393" s="61" t="s">
        <v>572</v>
      </c>
      <c r="B393" s="61" t="s">
        <v>573</v>
      </c>
      <c r="C393" s="35">
        <v>4301031356</v>
      </c>
      <c r="D393" s="449">
        <v>4607091389746</v>
      </c>
      <c r="E393" s="449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81</v>
      </c>
      <c r="L393" s="37" t="s">
        <v>80</v>
      </c>
      <c r="M393" s="37"/>
      <c r="N393" s="36">
        <v>50</v>
      </c>
      <c r="O393" s="676" t="s">
        <v>574</v>
      </c>
      <c r="P393" s="451"/>
      <c r="Q393" s="451"/>
      <c r="R393" s="451"/>
      <c r="S393" s="452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64"/>
        <v>0</v>
      </c>
      <c r="Y393" s="40" t="str">
        <f t="shared" si="65"/>
        <v/>
      </c>
      <c r="Z393" s="66" t="s">
        <v>48</v>
      </c>
      <c r="AA393" s="67" t="s">
        <v>48</v>
      </c>
      <c r="AE393" s="77"/>
      <c r="BB393" s="297" t="s">
        <v>67</v>
      </c>
      <c r="BL393" s="77">
        <f t="shared" si="66"/>
        <v>0</v>
      </c>
      <c r="BM393" s="77">
        <f t="shared" si="67"/>
        <v>0</v>
      </c>
      <c r="BN393" s="77">
        <f t="shared" si="68"/>
        <v>0</v>
      </c>
      <c r="BO393" s="77">
        <f t="shared" si="69"/>
        <v>0</v>
      </c>
    </row>
    <row r="394" spans="1:67" ht="27" customHeight="1" x14ac:dyDescent="0.25">
      <c r="A394" s="61" t="s">
        <v>572</v>
      </c>
      <c r="B394" s="61" t="s">
        <v>575</v>
      </c>
      <c r="C394" s="35">
        <v>4301031325</v>
      </c>
      <c r="D394" s="449">
        <v>4607091389746</v>
      </c>
      <c r="E394" s="449"/>
      <c r="F394" s="60">
        <v>0.7</v>
      </c>
      <c r="G394" s="36">
        <v>6</v>
      </c>
      <c r="H394" s="60">
        <v>4.2</v>
      </c>
      <c r="I394" s="60">
        <v>4.43</v>
      </c>
      <c r="J394" s="36">
        <v>156</v>
      </c>
      <c r="K394" s="36" t="s">
        <v>81</v>
      </c>
      <c r="L394" s="37" t="s">
        <v>80</v>
      </c>
      <c r="M394" s="37"/>
      <c r="N394" s="36">
        <v>50</v>
      </c>
      <c r="O394" s="677" t="s">
        <v>574</v>
      </c>
      <c r="P394" s="451"/>
      <c r="Q394" s="451"/>
      <c r="R394" s="451"/>
      <c r="S394" s="452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64"/>
        <v>0</v>
      </c>
      <c r="Y394" s="40" t="str">
        <f t="shared" si="65"/>
        <v/>
      </c>
      <c r="Z394" s="66" t="s">
        <v>48</v>
      </c>
      <c r="AA394" s="67" t="s">
        <v>48</v>
      </c>
      <c r="AE394" s="77"/>
      <c r="BB394" s="298" t="s">
        <v>67</v>
      </c>
      <c r="BL394" s="77">
        <f t="shared" si="66"/>
        <v>0</v>
      </c>
      <c r="BM394" s="77">
        <f t="shared" si="67"/>
        <v>0</v>
      </c>
      <c r="BN394" s="77">
        <f t="shared" si="68"/>
        <v>0</v>
      </c>
      <c r="BO394" s="77">
        <f t="shared" si="69"/>
        <v>0</v>
      </c>
    </row>
    <row r="395" spans="1:67" ht="37.5" customHeight="1" x14ac:dyDescent="0.25">
      <c r="A395" s="61" t="s">
        <v>576</v>
      </c>
      <c r="B395" s="61" t="s">
        <v>577</v>
      </c>
      <c r="C395" s="35">
        <v>4301031236</v>
      </c>
      <c r="D395" s="449">
        <v>4680115882928</v>
      </c>
      <c r="E395" s="449"/>
      <c r="F395" s="60">
        <v>0.28000000000000003</v>
      </c>
      <c r="G395" s="36">
        <v>6</v>
      </c>
      <c r="H395" s="60">
        <v>1.68</v>
      </c>
      <c r="I395" s="60">
        <v>2.6</v>
      </c>
      <c r="J395" s="36">
        <v>156</v>
      </c>
      <c r="K395" s="36" t="s">
        <v>81</v>
      </c>
      <c r="L395" s="37" t="s">
        <v>80</v>
      </c>
      <c r="M395" s="37"/>
      <c r="N395" s="36">
        <v>35</v>
      </c>
      <c r="O395" s="6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451"/>
      <c r="Q395" s="451"/>
      <c r="R395" s="451"/>
      <c r="S395" s="452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64"/>
        <v>0</v>
      </c>
      <c r="Y395" s="40" t="str">
        <f t="shared" si="65"/>
        <v/>
      </c>
      <c r="Z395" s="66" t="s">
        <v>48</v>
      </c>
      <c r="AA395" s="67" t="s">
        <v>48</v>
      </c>
      <c r="AE395" s="77"/>
      <c r="BB395" s="299" t="s">
        <v>67</v>
      </c>
      <c r="BL395" s="77">
        <f t="shared" si="66"/>
        <v>0</v>
      </c>
      <c r="BM395" s="77">
        <f t="shared" si="67"/>
        <v>0</v>
      </c>
      <c r="BN395" s="77">
        <f t="shared" si="68"/>
        <v>0</v>
      </c>
      <c r="BO395" s="77">
        <f t="shared" si="69"/>
        <v>0</v>
      </c>
    </row>
    <row r="396" spans="1:67" ht="27" customHeight="1" x14ac:dyDescent="0.25">
      <c r="A396" s="61" t="s">
        <v>578</v>
      </c>
      <c r="B396" s="61" t="s">
        <v>579</v>
      </c>
      <c r="C396" s="35">
        <v>4301031335</v>
      </c>
      <c r="D396" s="449">
        <v>4680115883147</v>
      </c>
      <c r="E396" s="449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50</v>
      </c>
      <c r="O396" s="679" t="s">
        <v>580</v>
      </c>
      <c r="P396" s="451"/>
      <c r="Q396" s="451"/>
      <c r="R396" s="451"/>
      <c r="S396" s="452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64"/>
        <v>0</v>
      </c>
      <c r="Y396" s="40" t="str">
        <f t="shared" ref="Y396:Y411" si="70">IFERROR(IF(X396=0,"",ROUNDUP(X396/H396,0)*0.00502),"")</f>
        <v/>
      </c>
      <c r="Z396" s="66" t="s">
        <v>48</v>
      </c>
      <c r="AA396" s="67" t="s">
        <v>48</v>
      </c>
      <c r="AE396" s="77"/>
      <c r="BB396" s="300" t="s">
        <v>67</v>
      </c>
      <c r="BL396" s="77">
        <f t="shared" si="66"/>
        <v>0</v>
      </c>
      <c r="BM396" s="77">
        <f t="shared" si="67"/>
        <v>0</v>
      </c>
      <c r="BN396" s="77">
        <f t="shared" si="68"/>
        <v>0</v>
      </c>
      <c r="BO396" s="77">
        <f t="shared" si="69"/>
        <v>0</v>
      </c>
    </row>
    <row r="397" spans="1:67" ht="27" customHeight="1" x14ac:dyDescent="0.25">
      <c r="A397" s="61" t="s">
        <v>578</v>
      </c>
      <c r="B397" s="61" t="s">
        <v>581</v>
      </c>
      <c r="C397" s="35">
        <v>4301031257</v>
      </c>
      <c r="D397" s="449">
        <v>4680115883147</v>
      </c>
      <c r="E397" s="449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6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451"/>
      <c r="Q397" s="451"/>
      <c r="R397" s="451"/>
      <c r="S397" s="452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64"/>
        <v>0</v>
      </c>
      <c r="Y397" s="40" t="str">
        <f t="shared" si="70"/>
        <v/>
      </c>
      <c r="Z397" s="66" t="s">
        <v>48</v>
      </c>
      <c r="AA397" s="67" t="s">
        <v>48</v>
      </c>
      <c r="AE397" s="77"/>
      <c r="BB397" s="301" t="s">
        <v>67</v>
      </c>
      <c r="BL397" s="77">
        <f t="shared" si="66"/>
        <v>0</v>
      </c>
      <c r="BM397" s="77">
        <f t="shared" si="67"/>
        <v>0</v>
      </c>
      <c r="BN397" s="77">
        <f t="shared" si="68"/>
        <v>0</v>
      </c>
      <c r="BO397" s="77">
        <f t="shared" si="69"/>
        <v>0</v>
      </c>
    </row>
    <row r="398" spans="1:67" ht="27" customHeight="1" x14ac:dyDescent="0.25">
      <c r="A398" s="61" t="s">
        <v>582</v>
      </c>
      <c r="B398" s="61" t="s">
        <v>583</v>
      </c>
      <c r="C398" s="35">
        <v>4301031178</v>
      </c>
      <c r="D398" s="449">
        <v>4607091384338</v>
      </c>
      <c r="E398" s="449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6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451"/>
      <c r="Q398" s="451"/>
      <c r="R398" s="451"/>
      <c r="S398" s="452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64"/>
        <v>0</v>
      </c>
      <c r="Y398" s="40" t="str">
        <f t="shared" si="70"/>
        <v/>
      </c>
      <c r="Z398" s="66" t="s">
        <v>48</v>
      </c>
      <c r="AA398" s="67" t="s">
        <v>48</v>
      </c>
      <c r="AE398" s="77"/>
      <c r="BB398" s="302" t="s">
        <v>67</v>
      </c>
      <c r="BL398" s="77">
        <f t="shared" si="66"/>
        <v>0</v>
      </c>
      <c r="BM398" s="77">
        <f t="shared" si="67"/>
        <v>0</v>
      </c>
      <c r="BN398" s="77">
        <f t="shared" si="68"/>
        <v>0</v>
      </c>
      <c r="BO398" s="77">
        <f t="shared" si="69"/>
        <v>0</v>
      </c>
    </row>
    <row r="399" spans="1:67" ht="27" customHeight="1" x14ac:dyDescent="0.25">
      <c r="A399" s="61" t="s">
        <v>582</v>
      </c>
      <c r="B399" s="61" t="s">
        <v>584</v>
      </c>
      <c r="C399" s="35">
        <v>4301031330</v>
      </c>
      <c r="D399" s="449">
        <v>4607091384338</v>
      </c>
      <c r="E399" s="449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50</v>
      </c>
      <c r="O399" s="682" t="s">
        <v>585</v>
      </c>
      <c r="P399" s="451"/>
      <c r="Q399" s="451"/>
      <c r="R399" s="451"/>
      <c r="S399" s="452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64"/>
        <v>0</v>
      </c>
      <c r="Y399" s="40" t="str">
        <f t="shared" si="70"/>
        <v/>
      </c>
      <c r="Z399" s="66" t="s">
        <v>48</v>
      </c>
      <c r="AA399" s="67" t="s">
        <v>48</v>
      </c>
      <c r="AE399" s="77"/>
      <c r="BB399" s="303" t="s">
        <v>67</v>
      </c>
      <c r="BL399" s="77">
        <f t="shared" si="66"/>
        <v>0</v>
      </c>
      <c r="BM399" s="77">
        <f t="shared" si="67"/>
        <v>0</v>
      </c>
      <c r="BN399" s="77">
        <f t="shared" si="68"/>
        <v>0</v>
      </c>
      <c r="BO399" s="77">
        <f t="shared" si="69"/>
        <v>0</v>
      </c>
    </row>
    <row r="400" spans="1:67" ht="37.5" customHeight="1" x14ac:dyDescent="0.25">
      <c r="A400" s="61" t="s">
        <v>586</v>
      </c>
      <c r="B400" s="61" t="s">
        <v>587</v>
      </c>
      <c r="C400" s="35">
        <v>4301031336</v>
      </c>
      <c r="D400" s="449">
        <v>4680115883154</v>
      </c>
      <c r="E400" s="449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50</v>
      </c>
      <c r="O400" s="683" t="s">
        <v>588</v>
      </c>
      <c r="P400" s="451"/>
      <c r="Q400" s="451"/>
      <c r="R400" s="451"/>
      <c r="S400" s="452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64"/>
        <v>0</v>
      </c>
      <c r="Y400" s="40" t="str">
        <f t="shared" si="70"/>
        <v/>
      </c>
      <c r="Z400" s="66" t="s">
        <v>48</v>
      </c>
      <c r="AA400" s="67" t="s">
        <v>48</v>
      </c>
      <c r="AE400" s="77"/>
      <c r="BB400" s="304" t="s">
        <v>67</v>
      </c>
      <c r="BL400" s="77">
        <f t="shared" si="66"/>
        <v>0</v>
      </c>
      <c r="BM400" s="77">
        <f t="shared" si="67"/>
        <v>0</v>
      </c>
      <c r="BN400" s="77">
        <f t="shared" si="68"/>
        <v>0</v>
      </c>
      <c r="BO400" s="77">
        <f t="shared" si="69"/>
        <v>0</v>
      </c>
    </row>
    <row r="401" spans="1:67" ht="37.5" customHeight="1" x14ac:dyDescent="0.25">
      <c r="A401" s="61" t="s">
        <v>586</v>
      </c>
      <c r="B401" s="61" t="s">
        <v>589</v>
      </c>
      <c r="C401" s="35">
        <v>4301031254</v>
      </c>
      <c r="D401" s="449">
        <v>4680115883154</v>
      </c>
      <c r="E401" s="449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451"/>
      <c r="Q401" s="451"/>
      <c r="R401" s="451"/>
      <c r="S401" s="452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64"/>
        <v>0</v>
      </c>
      <c r="Y401" s="40" t="str">
        <f t="shared" si="70"/>
        <v/>
      </c>
      <c r="Z401" s="66" t="s">
        <v>48</v>
      </c>
      <c r="AA401" s="67" t="s">
        <v>48</v>
      </c>
      <c r="AE401" s="77"/>
      <c r="BB401" s="305" t="s">
        <v>67</v>
      </c>
      <c r="BL401" s="77">
        <f t="shared" si="66"/>
        <v>0</v>
      </c>
      <c r="BM401" s="77">
        <f t="shared" si="67"/>
        <v>0</v>
      </c>
      <c r="BN401" s="77">
        <f t="shared" si="68"/>
        <v>0</v>
      </c>
      <c r="BO401" s="77">
        <f t="shared" si="69"/>
        <v>0</v>
      </c>
    </row>
    <row r="402" spans="1:67" ht="37.5" customHeight="1" x14ac:dyDescent="0.25">
      <c r="A402" s="61" t="s">
        <v>590</v>
      </c>
      <c r="B402" s="61" t="s">
        <v>591</v>
      </c>
      <c r="C402" s="35">
        <v>4301031171</v>
      </c>
      <c r="D402" s="449">
        <v>4607091389524</v>
      </c>
      <c r="E402" s="449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451"/>
      <c r="Q402" s="451"/>
      <c r="R402" s="451"/>
      <c r="S402" s="452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64"/>
        <v>0</v>
      </c>
      <c r="Y402" s="40" t="str">
        <f t="shared" si="70"/>
        <v/>
      </c>
      <c r="Z402" s="66" t="s">
        <v>48</v>
      </c>
      <c r="AA402" s="67" t="s">
        <v>48</v>
      </c>
      <c r="AE402" s="77"/>
      <c r="BB402" s="306" t="s">
        <v>67</v>
      </c>
      <c r="BL402" s="77">
        <f t="shared" si="66"/>
        <v>0</v>
      </c>
      <c r="BM402" s="77">
        <f t="shared" si="67"/>
        <v>0</v>
      </c>
      <c r="BN402" s="77">
        <f t="shared" si="68"/>
        <v>0</v>
      </c>
      <c r="BO402" s="77">
        <f t="shared" si="69"/>
        <v>0</v>
      </c>
    </row>
    <row r="403" spans="1:67" ht="37.5" customHeight="1" x14ac:dyDescent="0.25">
      <c r="A403" s="61" t="s">
        <v>590</v>
      </c>
      <c r="B403" s="61" t="s">
        <v>592</v>
      </c>
      <c r="C403" s="35">
        <v>4301031331</v>
      </c>
      <c r="D403" s="449">
        <v>4607091389524</v>
      </c>
      <c r="E403" s="449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50</v>
      </c>
      <c r="O403" s="686" t="s">
        <v>593</v>
      </c>
      <c r="P403" s="451"/>
      <c r="Q403" s="451"/>
      <c r="R403" s="451"/>
      <c r="S403" s="452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64"/>
        <v>0</v>
      </c>
      <c r="Y403" s="40" t="str">
        <f t="shared" si="70"/>
        <v/>
      </c>
      <c r="Z403" s="66" t="s">
        <v>48</v>
      </c>
      <c r="AA403" s="67" t="s">
        <v>48</v>
      </c>
      <c r="AE403" s="77"/>
      <c r="BB403" s="307" t="s">
        <v>67</v>
      </c>
      <c r="BL403" s="77">
        <f t="shared" si="66"/>
        <v>0</v>
      </c>
      <c r="BM403" s="77">
        <f t="shared" si="67"/>
        <v>0</v>
      </c>
      <c r="BN403" s="77">
        <f t="shared" si="68"/>
        <v>0</v>
      </c>
      <c r="BO403" s="77">
        <f t="shared" si="69"/>
        <v>0</v>
      </c>
    </row>
    <row r="404" spans="1:67" ht="27" customHeight="1" x14ac:dyDescent="0.25">
      <c r="A404" s="61" t="s">
        <v>594</v>
      </c>
      <c r="B404" s="61" t="s">
        <v>595</v>
      </c>
      <c r="C404" s="35">
        <v>4301031337</v>
      </c>
      <c r="D404" s="449">
        <v>4680115883161</v>
      </c>
      <c r="E404" s="449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50</v>
      </c>
      <c r="O404" s="687" t="s">
        <v>596</v>
      </c>
      <c r="P404" s="451"/>
      <c r="Q404" s="451"/>
      <c r="R404" s="451"/>
      <c r="S404" s="452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64"/>
        <v>0</v>
      </c>
      <c r="Y404" s="40" t="str">
        <f t="shared" si="70"/>
        <v/>
      </c>
      <c r="Z404" s="66" t="s">
        <v>48</v>
      </c>
      <c r="AA404" s="67" t="s">
        <v>48</v>
      </c>
      <c r="AE404" s="77"/>
      <c r="BB404" s="308" t="s">
        <v>67</v>
      </c>
      <c r="BL404" s="77">
        <f t="shared" si="66"/>
        <v>0</v>
      </c>
      <c r="BM404" s="77">
        <f t="shared" si="67"/>
        <v>0</v>
      </c>
      <c r="BN404" s="77">
        <f t="shared" si="68"/>
        <v>0</v>
      </c>
      <c r="BO404" s="77">
        <f t="shared" si="69"/>
        <v>0</v>
      </c>
    </row>
    <row r="405" spans="1:67" ht="27" customHeight="1" x14ac:dyDescent="0.25">
      <c r="A405" s="61" t="s">
        <v>594</v>
      </c>
      <c r="B405" s="61" t="s">
        <v>597</v>
      </c>
      <c r="C405" s="35">
        <v>4301031258</v>
      </c>
      <c r="D405" s="449">
        <v>4680115883161</v>
      </c>
      <c r="E405" s="449"/>
      <c r="F405" s="60">
        <v>0.28000000000000003</v>
      </c>
      <c r="G405" s="36">
        <v>6</v>
      </c>
      <c r="H405" s="60">
        <v>1.68</v>
      </c>
      <c r="I405" s="60">
        <v>1.81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6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451"/>
      <c r="Q405" s="451"/>
      <c r="R405" s="451"/>
      <c r="S405" s="452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64"/>
        <v>0</v>
      </c>
      <c r="Y405" s="40" t="str">
        <f t="shared" si="70"/>
        <v/>
      </c>
      <c r="Z405" s="66" t="s">
        <v>48</v>
      </c>
      <c r="AA405" s="67" t="s">
        <v>48</v>
      </c>
      <c r="AE405" s="77"/>
      <c r="BB405" s="309" t="s">
        <v>67</v>
      </c>
      <c r="BL405" s="77">
        <f t="shared" si="66"/>
        <v>0</v>
      </c>
      <c r="BM405" s="77">
        <f t="shared" si="67"/>
        <v>0</v>
      </c>
      <c r="BN405" s="77">
        <f t="shared" si="68"/>
        <v>0</v>
      </c>
      <c r="BO405" s="77">
        <f t="shared" si="69"/>
        <v>0</v>
      </c>
    </row>
    <row r="406" spans="1:67" ht="27" customHeight="1" x14ac:dyDescent="0.25">
      <c r="A406" s="61" t="s">
        <v>598</v>
      </c>
      <c r="B406" s="61" t="s">
        <v>599</v>
      </c>
      <c r="C406" s="35">
        <v>4301031332</v>
      </c>
      <c r="D406" s="449">
        <v>4607091384345</v>
      </c>
      <c r="E406" s="449"/>
      <c r="F406" s="60">
        <v>0.35</v>
      </c>
      <c r="G406" s="36">
        <v>6</v>
      </c>
      <c r="H406" s="60">
        <v>2.1</v>
      </c>
      <c r="I406" s="60">
        <v>2.23</v>
      </c>
      <c r="J406" s="36">
        <v>234</v>
      </c>
      <c r="K406" s="36" t="s">
        <v>84</v>
      </c>
      <c r="L406" s="37" t="s">
        <v>80</v>
      </c>
      <c r="M406" s="37"/>
      <c r="N406" s="36">
        <v>50</v>
      </c>
      <c r="O406" s="689" t="s">
        <v>600</v>
      </c>
      <c r="P406" s="451"/>
      <c r="Q406" s="451"/>
      <c r="R406" s="451"/>
      <c r="S406" s="452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64"/>
        <v>0</v>
      </c>
      <c r="Y406" s="40" t="str">
        <f t="shared" si="70"/>
        <v/>
      </c>
      <c r="Z406" s="66" t="s">
        <v>48</v>
      </c>
      <c r="AA406" s="67" t="s">
        <v>48</v>
      </c>
      <c r="AE406" s="77"/>
      <c r="BB406" s="310" t="s">
        <v>67</v>
      </c>
      <c r="BL406" s="77">
        <f t="shared" si="66"/>
        <v>0</v>
      </c>
      <c r="BM406" s="77">
        <f t="shared" si="67"/>
        <v>0</v>
      </c>
      <c r="BN406" s="77">
        <f t="shared" si="68"/>
        <v>0</v>
      </c>
      <c r="BO406" s="77">
        <f t="shared" si="69"/>
        <v>0</v>
      </c>
    </row>
    <row r="407" spans="1:67" ht="27" customHeight="1" x14ac:dyDescent="0.25">
      <c r="A407" s="61" t="s">
        <v>601</v>
      </c>
      <c r="B407" s="61" t="s">
        <v>602</v>
      </c>
      <c r="C407" s="35">
        <v>4301031256</v>
      </c>
      <c r="D407" s="449">
        <v>4680115883178</v>
      </c>
      <c r="E407" s="449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69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451"/>
      <c r="Q407" s="451"/>
      <c r="R407" s="451"/>
      <c r="S407" s="452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64"/>
        <v>0</v>
      </c>
      <c r="Y407" s="40" t="str">
        <f t="shared" si="70"/>
        <v/>
      </c>
      <c r="Z407" s="66" t="s">
        <v>48</v>
      </c>
      <c r="AA407" s="67" t="s">
        <v>48</v>
      </c>
      <c r="AE407" s="77"/>
      <c r="BB407" s="311" t="s">
        <v>67</v>
      </c>
      <c r="BL407" s="77">
        <f t="shared" si="66"/>
        <v>0</v>
      </c>
      <c r="BM407" s="77">
        <f t="shared" si="67"/>
        <v>0</v>
      </c>
      <c r="BN407" s="77">
        <f t="shared" si="68"/>
        <v>0</v>
      </c>
      <c r="BO407" s="77">
        <f t="shared" si="69"/>
        <v>0</v>
      </c>
    </row>
    <row r="408" spans="1:67" ht="27" customHeight="1" x14ac:dyDescent="0.25">
      <c r="A408" s="61" t="s">
        <v>603</v>
      </c>
      <c r="B408" s="61" t="s">
        <v>604</v>
      </c>
      <c r="C408" s="35">
        <v>4301031333</v>
      </c>
      <c r="D408" s="449">
        <v>4607091389531</v>
      </c>
      <c r="E408" s="449"/>
      <c r="F408" s="60">
        <v>0.35</v>
      </c>
      <c r="G408" s="36">
        <v>6</v>
      </c>
      <c r="H408" s="60">
        <v>2.1</v>
      </c>
      <c r="I408" s="60">
        <v>2.23</v>
      </c>
      <c r="J408" s="36">
        <v>234</v>
      </c>
      <c r="K408" s="36" t="s">
        <v>84</v>
      </c>
      <c r="L408" s="37" t="s">
        <v>80</v>
      </c>
      <c r="M408" s="37"/>
      <c r="N408" s="36">
        <v>50</v>
      </c>
      <c r="O408" s="691" t="s">
        <v>605</v>
      </c>
      <c r="P408" s="451"/>
      <c r="Q408" s="451"/>
      <c r="R408" s="451"/>
      <c r="S408" s="452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64"/>
        <v>0</v>
      </c>
      <c r="Y408" s="40" t="str">
        <f t="shared" si="70"/>
        <v/>
      </c>
      <c r="Z408" s="66" t="s">
        <v>48</v>
      </c>
      <c r="AA408" s="67" t="s">
        <v>48</v>
      </c>
      <c r="AE408" s="77"/>
      <c r="BB408" s="312" t="s">
        <v>67</v>
      </c>
      <c r="BL408" s="77">
        <f t="shared" si="66"/>
        <v>0</v>
      </c>
      <c r="BM408" s="77">
        <f t="shared" si="67"/>
        <v>0</v>
      </c>
      <c r="BN408" s="77">
        <f t="shared" si="68"/>
        <v>0</v>
      </c>
      <c r="BO408" s="77">
        <f t="shared" si="69"/>
        <v>0</v>
      </c>
    </row>
    <row r="409" spans="1:67" ht="27" customHeight="1" x14ac:dyDescent="0.25">
      <c r="A409" s="61" t="s">
        <v>603</v>
      </c>
      <c r="B409" s="61" t="s">
        <v>606</v>
      </c>
      <c r="C409" s="35">
        <v>4301031172</v>
      </c>
      <c r="D409" s="449">
        <v>4607091389531</v>
      </c>
      <c r="E409" s="449"/>
      <c r="F409" s="60">
        <v>0.35</v>
      </c>
      <c r="G409" s="36">
        <v>6</v>
      </c>
      <c r="H409" s="60">
        <v>2.1</v>
      </c>
      <c r="I409" s="60">
        <v>2.23</v>
      </c>
      <c r="J409" s="36">
        <v>234</v>
      </c>
      <c r="K409" s="36" t="s">
        <v>84</v>
      </c>
      <c r="L409" s="37" t="s">
        <v>80</v>
      </c>
      <c r="M409" s="37"/>
      <c r="N409" s="36">
        <v>45</v>
      </c>
      <c r="O409" s="6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451"/>
      <c r="Q409" s="451"/>
      <c r="R409" s="451"/>
      <c r="S409" s="452"/>
      <c r="T409" s="38" t="s">
        <v>48</v>
      </c>
      <c r="U409" s="38" t="s">
        <v>48</v>
      </c>
      <c r="V409" s="39" t="s">
        <v>0</v>
      </c>
      <c r="W409" s="57">
        <v>0</v>
      </c>
      <c r="X409" s="54">
        <f t="shared" si="64"/>
        <v>0</v>
      </c>
      <c r="Y409" s="40" t="str">
        <f t="shared" si="70"/>
        <v/>
      </c>
      <c r="Z409" s="66" t="s">
        <v>48</v>
      </c>
      <c r="AA409" s="67" t="s">
        <v>48</v>
      </c>
      <c r="AE409" s="77"/>
      <c r="BB409" s="313" t="s">
        <v>67</v>
      </c>
      <c r="BL409" s="77">
        <f t="shared" si="66"/>
        <v>0</v>
      </c>
      <c r="BM409" s="77">
        <f t="shared" si="67"/>
        <v>0</v>
      </c>
      <c r="BN409" s="77">
        <f t="shared" si="68"/>
        <v>0</v>
      </c>
      <c r="BO409" s="77">
        <f t="shared" si="69"/>
        <v>0</v>
      </c>
    </row>
    <row r="410" spans="1:67" ht="27" customHeight="1" x14ac:dyDescent="0.25">
      <c r="A410" s="61" t="s">
        <v>607</v>
      </c>
      <c r="B410" s="61" t="s">
        <v>608</v>
      </c>
      <c r="C410" s="35">
        <v>4301031338</v>
      </c>
      <c r="D410" s="449">
        <v>4680115883185</v>
      </c>
      <c r="E410" s="449"/>
      <c r="F410" s="60">
        <v>0.28000000000000003</v>
      </c>
      <c r="G410" s="36">
        <v>6</v>
      </c>
      <c r="H410" s="60">
        <v>1.68</v>
      </c>
      <c r="I410" s="60">
        <v>1.81</v>
      </c>
      <c r="J410" s="36">
        <v>234</v>
      </c>
      <c r="K410" s="36" t="s">
        <v>84</v>
      </c>
      <c r="L410" s="37" t="s">
        <v>80</v>
      </c>
      <c r="M410" s="37"/>
      <c r="N410" s="36">
        <v>50</v>
      </c>
      <c r="O410" s="693" t="s">
        <v>609</v>
      </c>
      <c r="P410" s="451"/>
      <c r="Q410" s="451"/>
      <c r="R410" s="451"/>
      <c r="S410" s="452"/>
      <c r="T410" s="38" t="s">
        <v>48</v>
      </c>
      <c r="U410" s="38" t="s">
        <v>48</v>
      </c>
      <c r="V410" s="39" t="s">
        <v>0</v>
      </c>
      <c r="W410" s="57">
        <v>0</v>
      </c>
      <c r="X410" s="54">
        <f t="shared" si="64"/>
        <v>0</v>
      </c>
      <c r="Y410" s="40" t="str">
        <f t="shared" si="70"/>
        <v/>
      </c>
      <c r="Z410" s="66" t="s">
        <v>48</v>
      </c>
      <c r="AA410" s="67" t="s">
        <v>48</v>
      </c>
      <c r="AE410" s="77"/>
      <c r="BB410" s="314" t="s">
        <v>67</v>
      </c>
      <c r="BL410" s="77">
        <f t="shared" si="66"/>
        <v>0</v>
      </c>
      <c r="BM410" s="77">
        <f t="shared" si="67"/>
        <v>0</v>
      </c>
      <c r="BN410" s="77">
        <f t="shared" si="68"/>
        <v>0</v>
      </c>
      <c r="BO410" s="77">
        <f t="shared" si="69"/>
        <v>0</v>
      </c>
    </row>
    <row r="411" spans="1:67" ht="27" customHeight="1" x14ac:dyDescent="0.25">
      <c r="A411" s="61" t="s">
        <v>607</v>
      </c>
      <c r="B411" s="61" t="s">
        <v>610</v>
      </c>
      <c r="C411" s="35">
        <v>4301031255</v>
      </c>
      <c r="D411" s="449">
        <v>4680115883185</v>
      </c>
      <c r="E411" s="449"/>
      <c r="F411" s="60">
        <v>0.28000000000000003</v>
      </c>
      <c r="G411" s="36">
        <v>6</v>
      </c>
      <c r="H411" s="60">
        <v>1.68</v>
      </c>
      <c r="I411" s="60">
        <v>1.81</v>
      </c>
      <c r="J411" s="36">
        <v>234</v>
      </c>
      <c r="K411" s="36" t="s">
        <v>84</v>
      </c>
      <c r="L411" s="37" t="s">
        <v>80</v>
      </c>
      <c r="M411" s="37"/>
      <c r="N411" s="36">
        <v>45</v>
      </c>
      <c r="O411" s="6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451"/>
      <c r="Q411" s="451"/>
      <c r="R411" s="451"/>
      <c r="S411" s="452"/>
      <c r="T411" s="38" t="s">
        <v>48</v>
      </c>
      <c r="U411" s="38" t="s">
        <v>48</v>
      </c>
      <c r="V411" s="39" t="s">
        <v>0</v>
      </c>
      <c r="W411" s="57">
        <v>0</v>
      </c>
      <c r="X411" s="54">
        <f t="shared" si="64"/>
        <v>0</v>
      </c>
      <c r="Y411" s="40" t="str">
        <f t="shared" si="70"/>
        <v/>
      </c>
      <c r="Z411" s="66" t="s">
        <v>48</v>
      </c>
      <c r="AA411" s="67" t="s">
        <v>48</v>
      </c>
      <c r="AE411" s="77"/>
      <c r="BB411" s="315" t="s">
        <v>67</v>
      </c>
      <c r="BL411" s="77">
        <f t="shared" si="66"/>
        <v>0</v>
      </c>
      <c r="BM411" s="77">
        <f t="shared" si="67"/>
        <v>0</v>
      </c>
      <c r="BN411" s="77">
        <f t="shared" si="68"/>
        <v>0</v>
      </c>
      <c r="BO411" s="77">
        <f t="shared" si="69"/>
        <v>0</v>
      </c>
    </row>
    <row r="412" spans="1:67" x14ac:dyDescent="0.2">
      <c r="A412" s="457"/>
      <c r="B412" s="457"/>
      <c r="C412" s="457"/>
      <c r="D412" s="457"/>
      <c r="E412" s="457"/>
      <c r="F412" s="457"/>
      <c r="G412" s="457"/>
      <c r="H412" s="457"/>
      <c r="I412" s="457"/>
      <c r="J412" s="457"/>
      <c r="K412" s="457"/>
      <c r="L412" s="457"/>
      <c r="M412" s="457"/>
      <c r="N412" s="458"/>
      <c r="O412" s="454" t="s">
        <v>43</v>
      </c>
      <c r="P412" s="455"/>
      <c r="Q412" s="455"/>
      <c r="R412" s="455"/>
      <c r="S412" s="455"/>
      <c r="T412" s="455"/>
      <c r="U412" s="456"/>
      <c r="V412" s="41" t="s">
        <v>42</v>
      </c>
      <c r="W41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0</v>
      </c>
      <c r="X412" s="42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0</v>
      </c>
      <c r="Y412" s="42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</v>
      </c>
      <c r="Z412" s="65"/>
      <c r="AA412" s="65"/>
    </row>
    <row r="413" spans="1:67" x14ac:dyDescent="0.2">
      <c r="A413" s="457"/>
      <c r="B413" s="457"/>
      <c r="C413" s="457"/>
      <c r="D413" s="457"/>
      <c r="E413" s="457"/>
      <c r="F413" s="457"/>
      <c r="G413" s="457"/>
      <c r="H413" s="457"/>
      <c r="I413" s="457"/>
      <c r="J413" s="457"/>
      <c r="K413" s="457"/>
      <c r="L413" s="457"/>
      <c r="M413" s="457"/>
      <c r="N413" s="458"/>
      <c r="O413" s="454" t="s">
        <v>43</v>
      </c>
      <c r="P413" s="455"/>
      <c r="Q413" s="455"/>
      <c r="R413" s="455"/>
      <c r="S413" s="455"/>
      <c r="T413" s="455"/>
      <c r="U413" s="456"/>
      <c r="V413" s="41" t="s">
        <v>0</v>
      </c>
      <c r="W413" s="42">
        <f>IFERROR(SUM(W389:W411),"0")</f>
        <v>0</v>
      </c>
      <c r="X413" s="42">
        <f>IFERROR(SUM(X389:X411),"0")</f>
        <v>0</v>
      </c>
      <c r="Y413" s="41"/>
      <c r="Z413" s="65"/>
      <c r="AA413" s="65"/>
    </row>
    <row r="414" spans="1:67" ht="14.25" customHeight="1" x14ac:dyDescent="0.25">
      <c r="A414" s="448" t="s">
        <v>85</v>
      </c>
      <c r="B414" s="448"/>
      <c r="C414" s="448"/>
      <c r="D414" s="448"/>
      <c r="E414" s="448"/>
      <c r="F414" s="448"/>
      <c r="G414" s="448"/>
      <c r="H414" s="448"/>
      <c r="I414" s="448"/>
      <c r="J414" s="448"/>
      <c r="K414" s="448"/>
      <c r="L414" s="448"/>
      <c r="M414" s="448"/>
      <c r="N414" s="448"/>
      <c r="O414" s="448"/>
      <c r="P414" s="448"/>
      <c r="Q414" s="448"/>
      <c r="R414" s="448"/>
      <c r="S414" s="448"/>
      <c r="T414" s="448"/>
      <c r="U414" s="448"/>
      <c r="V414" s="448"/>
      <c r="W414" s="448"/>
      <c r="X414" s="448"/>
      <c r="Y414" s="448"/>
      <c r="Z414" s="64"/>
      <c r="AA414" s="64"/>
    </row>
    <row r="415" spans="1:67" ht="27" customHeight="1" x14ac:dyDescent="0.25">
      <c r="A415" s="61" t="s">
        <v>611</v>
      </c>
      <c r="B415" s="61" t="s">
        <v>612</v>
      </c>
      <c r="C415" s="35">
        <v>4301051431</v>
      </c>
      <c r="D415" s="449">
        <v>4607091389654</v>
      </c>
      <c r="E415" s="449"/>
      <c r="F415" s="60">
        <v>0.33</v>
      </c>
      <c r="G415" s="36">
        <v>6</v>
      </c>
      <c r="H415" s="60">
        <v>1.98</v>
      </c>
      <c r="I415" s="60">
        <v>2.258</v>
      </c>
      <c r="J415" s="36">
        <v>156</v>
      </c>
      <c r="K415" s="36" t="s">
        <v>81</v>
      </c>
      <c r="L415" s="37" t="s">
        <v>141</v>
      </c>
      <c r="M415" s="37"/>
      <c r="N415" s="36">
        <v>45</v>
      </c>
      <c r="O415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451"/>
      <c r="Q415" s="451"/>
      <c r="R415" s="451"/>
      <c r="S415" s="452"/>
      <c r="T415" s="38" t="s">
        <v>48</v>
      </c>
      <c r="U415" s="38" t="s">
        <v>48</v>
      </c>
      <c r="V415" s="39" t="s">
        <v>0</v>
      </c>
      <c r="W415" s="57">
        <v>0</v>
      </c>
      <c r="X415" s="54">
        <f>IFERROR(IF(W415="",0,CEILING((W415/$H415),1)*$H415),"")</f>
        <v>0</v>
      </c>
      <c r="Y415" s="40" t="str">
        <f>IFERROR(IF(X415=0,"",ROUNDUP(X415/H415,0)*0.00753),"")</f>
        <v/>
      </c>
      <c r="Z415" s="66" t="s">
        <v>48</v>
      </c>
      <c r="AA415" s="67" t="s">
        <v>48</v>
      </c>
      <c r="AE415" s="77"/>
      <c r="BB415" s="316" t="s">
        <v>67</v>
      </c>
      <c r="BL415" s="77">
        <f>IFERROR(W415*I415/H415,"0")</f>
        <v>0</v>
      </c>
      <c r="BM415" s="77">
        <f>IFERROR(X415*I415/H415,"0")</f>
        <v>0</v>
      </c>
      <c r="BN415" s="77">
        <f>IFERROR(1/J415*(W415/H415),"0")</f>
        <v>0</v>
      </c>
      <c r="BO415" s="77">
        <f>IFERROR(1/J415*(X415/H415),"0")</f>
        <v>0</v>
      </c>
    </row>
    <row r="416" spans="1:67" ht="27" customHeight="1" x14ac:dyDescent="0.25">
      <c r="A416" s="61" t="s">
        <v>613</v>
      </c>
      <c r="B416" s="61" t="s">
        <v>614</v>
      </c>
      <c r="C416" s="35">
        <v>4301051284</v>
      </c>
      <c r="D416" s="449">
        <v>4607091384352</v>
      </c>
      <c r="E416" s="449"/>
      <c r="F416" s="60">
        <v>0.6</v>
      </c>
      <c r="G416" s="36">
        <v>4</v>
      </c>
      <c r="H416" s="60">
        <v>2.4</v>
      </c>
      <c r="I416" s="60">
        <v>2.6459999999999999</v>
      </c>
      <c r="J416" s="36">
        <v>120</v>
      </c>
      <c r="K416" s="36" t="s">
        <v>81</v>
      </c>
      <c r="L416" s="37" t="s">
        <v>141</v>
      </c>
      <c r="M416" s="37"/>
      <c r="N416" s="36">
        <v>45</v>
      </c>
      <c r="O416" s="6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451"/>
      <c r="Q416" s="451"/>
      <c r="R416" s="451"/>
      <c r="S416" s="452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IFERROR(IF(X416=0,"",ROUNDUP(X416/H416,0)*0.00937),"")</f>
        <v/>
      </c>
      <c r="Z416" s="66" t="s">
        <v>48</v>
      </c>
      <c r="AA416" s="67" t="s">
        <v>48</v>
      </c>
      <c r="AE416" s="77"/>
      <c r="BB416" s="317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x14ac:dyDescent="0.2">
      <c r="A417" s="457"/>
      <c r="B417" s="457"/>
      <c r="C417" s="457"/>
      <c r="D417" s="457"/>
      <c r="E417" s="457"/>
      <c r="F417" s="457"/>
      <c r="G417" s="457"/>
      <c r="H417" s="457"/>
      <c r="I417" s="457"/>
      <c r="J417" s="457"/>
      <c r="K417" s="457"/>
      <c r="L417" s="457"/>
      <c r="M417" s="457"/>
      <c r="N417" s="458"/>
      <c r="O417" s="454" t="s">
        <v>43</v>
      </c>
      <c r="P417" s="455"/>
      <c r="Q417" s="455"/>
      <c r="R417" s="455"/>
      <c r="S417" s="455"/>
      <c r="T417" s="455"/>
      <c r="U417" s="456"/>
      <c r="V417" s="41" t="s">
        <v>42</v>
      </c>
      <c r="W417" s="42">
        <f>IFERROR(W415/H415,"0")+IFERROR(W416/H416,"0")</f>
        <v>0</v>
      </c>
      <c r="X417" s="42">
        <f>IFERROR(X415/H415,"0")+IFERROR(X416/H416,"0")</f>
        <v>0</v>
      </c>
      <c r="Y417" s="42">
        <f>IFERROR(IF(Y415="",0,Y415),"0")+IFERROR(IF(Y416="",0,Y416),"0")</f>
        <v>0</v>
      </c>
      <c r="Z417" s="65"/>
      <c r="AA417" s="65"/>
    </row>
    <row r="418" spans="1:67" x14ac:dyDescent="0.2">
      <c r="A418" s="457"/>
      <c r="B418" s="457"/>
      <c r="C418" s="457"/>
      <c r="D418" s="457"/>
      <c r="E418" s="457"/>
      <c r="F418" s="457"/>
      <c r="G418" s="457"/>
      <c r="H418" s="457"/>
      <c r="I418" s="457"/>
      <c r="J418" s="457"/>
      <c r="K418" s="457"/>
      <c r="L418" s="457"/>
      <c r="M418" s="457"/>
      <c r="N418" s="458"/>
      <c r="O418" s="454" t="s">
        <v>43</v>
      </c>
      <c r="P418" s="455"/>
      <c r="Q418" s="455"/>
      <c r="R418" s="455"/>
      <c r="S418" s="455"/>
      <c r="T418" s="455"/>
      <c r="U418" s="456"/>
      <c r="V418" s="41" t="s">
        <v>0</v>
      </c>
      <c r="W418" s="42">
        <f>IFERROR(SUM(W415:W416),"0")</f>
        <v>0</v>
      </c>
      <c r="X418" s="42">
        <f>IFERROR(SUM(X415:X416),"0")</f>
        <v>0</v>
      </c>
      <c r="Y418" s="41"/>
      <c r="Z418" s="65"/>
      <c r="AA418" s="65"/>
    </row>
    <row r="419" spans="1:67" ht="14.25" customHeight="1" x14ac:dyDescent="0.25">
      <c r="A419" s="448" t="s">
        <v>104</v>
      </c>
      <c r="B419" s="448"/>
      <c r="C419" s="448"/>
      <c r="D419" s="448"/>
      <c r="E419" s="448"/>
      <c r="F419" s="448"/>
      <c r="G419" s="448"/>
      <c r="H419" s="448"/>
      <c r="I419" s="448"/>
      <c r="J419" s="448"/>
      <c r="K419" s="448"/>
      <c r="L419" s="448"/>
      <c r="M419" s="448"/>
      <c r="N419" s="448"/>
      <c r="O419" s="448"/>
      <c r="P419" s="448"/>
      <c r="Q419" s="448"/>
      <c r="R419" s="448"/>
      <c r="S419" s="448"/>
      <c r="T419" s="448"/>
      <c r="U419" s="448"/>
      <c r="V419" s="448"/>
      <c r="W419" s="448"/>
      <c r="X419" s="448"/>
      <c r="Y419" s="448"/>
      <c r="Z419" s="64"/>
      <c r="AA419" s="64"/>
    </row>
    <row r="420" spans="1:67" ht="27" customHeight="1" x14ac:dyDescent="0.25">
      <c r="A420" s="61" t="s">
        <v>615</v>
      </c>
      <c r="B420" s="61" t="s">
        <v>616</v>
      </c>
      <c r="C420" s="35">
        <v>4301032045</v>
      </c>
      <c r="D420" s="449">
        <v>4680115884335</v>
      </c>
      <c r="E420" s="449"/>
      <c r="F420" s="60">
        <v>0.06</v>
      </c>
      <c r="G420" s="36">
        <v>20</v>
      </c>
      <c r="H420" s="60">
        <v>1.2</v>
      </c>
      <c r="I420" s="60">
        <v>1.8</v>
      </c>
      <c r="J420" s="36">
        <v>200</v>
      </c>
      <c r="K420" s="36" t="s">
        <v>618</v>
      </c>
      <c r="L420" s="37" t="s">
        <v>617</v>
      </c>
      <c r="M420" s="37"/>
      <c r="N420" s="36">
        <v>60</v>
      </c>
      <c r="O420" s="69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51"/>
      <c r="Q420" s="451"/>
      <c r="R420" s="451"/>
      <c r="S420" s="452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IFERROR(IF(X420=0,"",ROUNDUP(X420/H420,0)*0.00627),"")</f>
        <v/>
      </c>
      <c r="Z420" s="66" t="s">
        <v>48</v>
      </c>
      <c r="AA420" s="67" t="s">
        <v>48</v>
      </c>
      <c r="AE420" s="77"/>
      <c r="BB420" s="318" t="s">
        <v>67</v>
      </c>
      <c r="BL420" s="77">
        <f>IFERROR(W420*I420/H420,"0")</f>
        <v>0</v>
      </c>
      <c r="BM420" s="77">
        <f>IFERROR(X420*I420/H420,"0")</f>
        <v>0</v>
      </c>
      <c r="BN420" s="77">
        <f>IFERROR(1/J420*(W420/H420),"0")</f>
        <v>0</v>
      </c>
      <c r="BO420" s="77">
        <f>IFERROR(1/J420*(X420/H420),"0")</f>
        <v>0</v>
      </c>
    </row>
    <row r="421" spans="1:67" ht="27" customHeight="1" x14ac:dyDescent="0.25">
      <c r="A421" s="61" t="s">
        <v>619</v>
      </c>
      <c r="B421" s="61" t="s">
        <v>620</v>
      </c>
      <c r="C421" s="35">
        <v>4301032047</v>
      </c>
      <c r="D421" s="449">
        <v>4680115884342</v>
      </c>
      <c r="E421" s="449"/>
      <c r="F421" s="60">
        <v>0.06</v>
      </c>
      <c r="G421" s="36">
        <v>20</v>
      </c>
      <c r="H421" s="60">
        <v>1.2</v>
      </c>
      <c r="I421" s="60">
        <v>1.8</v>
      </c>
      <c r="J421" s="36">
        <v>200</v>
      </c>
      <c r="K421" s="36" t="s">
        <v>618</v>
      </c>
      <c r="L421" s="37" t="s">
        <v>617</v>
      </c>
      <c r="M421" s="37"/>
      <c r="N421" s="36">
        <v>60</v>
      </c>
      <c r="O421" s="6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51"/>
      <c r="Q421" s="451"/>
      <c r="R421" s="451"/>
      <c r="S421" s="452"/>
      <c r="T421" s="38" t="s">
        <v>48</v>
      </c>
      <c r="U421" s="38" t="s">
        <v>48</v>
      </c>
      <c r="V421" s="39" t="s">
        <v>0</v>
      </c>
      <c r="W421" s="57">
        <v>0</v>
      </c>
      <c r="X421" s="54">
        <f>IFERROR(IF(W421="",0,CEILING((W421/$H421),1)*$H421),"")</f>
        <v>0</v>
      </c>
      <c r="Y421" s="40" t="str">
        <f>IFERROR(IF(X421=0,"",ROUNDUP(X421/H421,0)*0.00627),"")</f>
        <v/>
      </c>
      <c r="Z421" s="66" t="s">
        <v>48</v>
      </c>
      <c r="AA421" s="67" t="s">
        <v>48</v>
      </c>
      <c r="AE421" s="77"/>
      <c r="BB421" s="319" t="s">
        <v>67</v>
      </c>
      <c r="BL421" s="77">
        <f>IFERROR(W421*I421/H421,"0")</f>
        <v>0</v>
      </c>
      <c r="BM421" s="77">
        <f>IFERROR(X421*I421/H421,"0")</f>
        <v>0</v>
      </c>
      <c r="BN421" s="77">
        <f>IFERROR(1/J421*(W421/H421),"0")</f>
        <v>0</v>
      </c>
      <c r="BO421" s="77">
        <f>IFERROR(1/J421*(X421/H421),"0")</f>
        <v>0</v>
      </c>
    </row>
    <row r="422" spans="1:67" ht="27" customHeight="1" x14ac:dyDescent="0.25">
      <c r="A422" s="61" t="s">
        <v>621</v>
      </c>
      <c r="B422" s="61" t="s">
        <v>622</v>
      </c>
      <c r="C422" s="35">
        <v>4301170011</v>
      </c>
      <c r="D422" s="449">
        <v>4680115884113</v>
      </c>
      <c r="E422" s="449"/>
      <c r="F422" s="60">
        <v>0.11</v>
      </c>
      <c r="G422" s="36">
        <v>12</v>
      </c>
      <c r="H422" s="60">
        <v>1.32</v>
      </c>
      <c r="I422" s="60">
        <v>1.88</v>
      </c>
      <c r="J422" s="36">
        <v>200</v>
      </c>
      <c r="K422" s="36" t="s">
        <v>618</v>
      </c>
      <c r="L422" s="37" t="s">
        <v>617</v>
      </c>
      <c r="M422" s="37"/>
      <c r="N422" s="36">
        <v>150</v>
      </c>
      <c r="O422" s="6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51"/>
      <c r="Q422" s="451"/>
      <c r="R422" s="451"/>
      <c r="S422" s="452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0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x14ac:dyDescent="0.2">
      <c r="A423" s="457"/>
      <c r="B423" s="457"/>
      <c r="C423" s="457"/>
      <c r="D423" s="457"/>
      <c r="E423" s="457"/>
      <c r="F423" s="457"/>
      <c r="G423" s="457"/>
      <c r="H423" s="457"/>
      <c r="I423" s="457"/>
      <c r="J423" s="457"/>
      <c r="K423" s="457"/>
      <c r="L423" s="457"/>
      <c r="M423" s="457"/>
      <c r="N423" s="458"/>
      <c r="O423" s="454" t="s">
        <v>43</v>
      </c>
      <c r="P423" s="455"/>
      <c r="Q423" s="455"/>
      <c r="R423" s="455"/>
      <c r="S423" s="455"/>
      <c r="T423" s="455"/>
      <c r="U423" s="456"/>
      <c r="V423" s="41" t="s">
        <v>42</v>
      </c>
      <c r="W423" s="42">
        <f>IFERROR(W420/H420,"0")+IFERROR(W421/H421,"0")+IFERROR(W422/H422,"0")</f>
        <v>0</v>
      </c>
      <c r="X423" s="42">
        <f>IFERROR(X420/H420,"0")+IFERROR(X421/H421,"0")+IFERROR(X422/H422,"0")</f>
        <v>0</v>
      </c>
      <c r="Y423" s="42">
        <f>IFERROR(IF(Y420="",0,Y420),"0")+IFERROR(IF(Y421="",0,Y421),"0")+IFERROR(IF(Y422="",0,Y422),"0")</f>
        <v>0</v>
      </c>
      <c r="Z423" s="65"/>
      <c r="AA423" s="65"/>
    </row>
    <row r="424" spans="1:67" x14ac:dyDescent="0.2">
      <c r="A424" s="457"/>
      <c r="B424" s="457"/>
      <c r="C424" s="457"/>
      <c r="D424" s="457"/>
      <c r="E424" s="457"/>
      <c r="F424" s="457"/>
      <c r="G424" s="457"/>
      <c r="H424" s="457"/>
      <c r="I424" s="457"/>
      <c r="J424" s="457"/>
      <c r="K424" s="457"/>
      <c r="L424" s="457"/>
      <c r="M424" s="457"/>
      <c r="N424" s="458"/>
      <c r="O424" s="454" t="s">
        <v>43</v>
      </c>
      <c r="P424" s="455"/>
      <c r="Q424" s="455"/>
      <c r="R424" s="455"/>
      <c r="S424" s="455"/>
      <c r="T424" s="455"/>
      <c r="U424" s="456"/>
      <c r="V424" s="41" t="s">
        <v>0</v>
      </c>
      <c r="W424" s="42">
        <f>IFERROR(SUM(W420:W422),"0")</f>
        <v>0</v>
      </c>
      <c r="X424" s="42">
        <f>IFERROR(SUM(X420:X422),"0")</f>
        <v>0</v>
      </c>
      <c r="Y424" s="41"/>
      <c r="Z424" s="65"/>
      <c r="AA424" s="65"/>
    </row>
    <row r="425" spans="1:67" ht="16.5" customHeight="1" x14ac:dyDescent="0.25">
      <c r="A425" s="447" t="s">
        <v>623</v>
      </c>
      <c r="B425" s="447"/>
      <c r="C425" s="447"/>
      <c r="D425" s="447"/>
      <c r="E425" s="447"/>
      <c r="F425" s="447"/>
      <c r="G425" s="447"/>
      <c r="H425" s="447"/>
      <c r="I425" s="447"/>
      <c r="J425" s="447"/>
      <c r="K425" s="447"/>
      <c r="L425" s="447"/>
      <c r="M425" s="447"/>
      <c r="N425" s="447"/>
      <c r="O425" s="447"/>
      <c r="P425" s="447"/>
      <c r="Q425" s="447"/>
      <c r="R425" s="447"/>
      <c r="S425" s="447"/>
      <c r="T425" s="447"/>
      <c r="U425" s="447"/>
      <c r="V425" s="447"/>
      <c r="W425" s="447"/>
      <c r="X425" s="447"/>
      <c r="Y425" s="447"/>
      <c r="Z425" s="63"/>
      <c r="AA425" s="63"/>
    </row>
    <row r="426" spans="1:67" ht="14.25" customHeight="1" x14ac:dyDescent="0.25">
      <c r="A426" s="448" t="s">
        <v>118</v>
      </c>
      <c r="B426" s="448"/>
      <c r="C426" s="448"/>
      <c r="D426" s="448"/>
      <c r="E426" s="448"/>
      <c r="F426" s="448"/>
      <c r="G426" s="448"/>
      <c r="H426" s="448"/>
      <c r="I426" s="448"/>
      <c r="J426" s="448"/>
      <c r="K426" s="448"/>
      <c r="L426" s="448"/>
      <c r="M426" s="448"/>
      <c r="N426" s="448"/>
      <c r="O426" s="448"/>
      <c r="P426" s="448"/>
      <c r="Q426" s="448"/>
      <c r="R426" s="448"/>
      <c r="S426" s="448"/>
      <c r="T426" s="448"/>
      <c r="U426" s="448"/>
      <c r="V426" s="448"/>
      <c r="W426" s="448"/>
      <c r="X426" s="448"/>
      <c r="Y426" s="448"/>
      <c r="Z426" s="64"/>
      <c r="AA426" s="64"/>
    </row>
    <row r="427" spans="1:67" ht="27" customHeight="1" x14ac:dyDescent="0.25">
      <c r="A427" s="61" t="s">
        <v>624</v>
      </c>
      <c r="B427" s="61" t="s">
        <v>625</v>
      </c>
      <c r="C427" s="35">
        <v>4301020315</v>
      </c>
      <c r="D427" s="449">
        <v>4607091389364</v>
      </c>
      <c r="E427" s="449"/>
      <c r="F427" s="60">
        <v>0.42</v>
      </c>
      <c r="G427" s="36">
        <v>6</v>
      </c>
      <c r="H427" s="60">
        <v>2.52</v>
      </c>
      <c r="I427" s="60">
        <v>2.75</v>
      </c>
      <c r="J427" s="36">
        <v>156</v>
      </c>
      <c r="K427" s="36" t="s">
        <v>81</v>
      </c>
      <c r="L427" s="37" t="s">
        <v>80</v>
      </c>
      <c r="M427" s="37"/>
      <c r="N427" s="36">
        <v>40</v>
      </c>
      <c r="O427" s="700" t="s">
        <v>626</v>
      </c>
      <c r="P427" s="451"/>
      <c r="Q427" s="451"/>
      <c r="R427" s="451"/>
      <c r="S427" s="452"/>
      <c r="T427" s="38" t="s">
        <v>48</v>
      </c>
      <c r="U427" s="38" t="s">
        <v>48</v>
      </c>
      <c r="V427" s="39" t="s">
        <v>0</v>
      </c>
      <c r="W427" s="57">
        <v>0</v>
      </c>
      <c r="X427" s="54">
        <f>IFERROR(IF(W427="",0,CEILING((W427/$H427),1)*$H427),"")</f>
        <v>0</v>
      </c>
      <c r="Y427" s="40" t="str">
        <f>IFERROR(IF(X427=0,"",ROUNDUP(X427/H427,0)*0.00753),"")</f>
        <v/>
      </c>
      <c r="Z427" s="66" t="s">
        <v>48</v>
      </c>
      <c r="AA427" s="67" t="s">
        <v>48</v>
      </c>
      <c r="AE427" s="77"/>
      <c r="BB427" s="321" t="s">
        <v>67</v>
      </c>
      <c r="BL427" s="77">
        <f>IFERROR(W427*I427/H427,"0")</f>
        <v>0</v>
      </c>
      <c r="BM427" s="77">
        <f>IFERROR(X427*I427/H427,"0")</f>
        <v>0</v>
      </c>
      <c r="BN427" s="77">
        <f>IFERROR(1/J427*(W427/H427),"0")</f>
        <v>0</v>
      </c>
      <c r="BO427" s="77">
        <f>IFERROR(1/J427*(X427/H427),"0")</f>
        <v>0</v>
      </c>
    </row>
    <row r="428" spans="1:67" x14ac:dyDescent="0.2">
      <c r="A428" s="457"/>
      <c r="B428" s="457"/>
      <c r="C428" s="457"/>
      <c r="D428" s="457"/>
      <c r="E428" s="457"/>
      <c r="F428" s="457"/>
      <c r="G428" s="457"/>
      <c r="H428" s="457"/>
      <c r="I428" s="457"/>
      <c r="J428" s="457"/>
      <c r="K428" s="457"/>
      <c r="L428" s="457"/>
      <c r="M428" s="457"/>
      <c r="N428" s="458"/>
      <c r="O428" s="454" t="s">
        <v>43</v>
      </c>
      <c r="P428" s="455"/>
      <c r="Q428" s="455"/>
      <c r="R428" s="455"/>
      <c r="S428" s="455"/>
      <c r="T428" s="455"/>
      <c r="U428" s="456"/>
      <c r="V428" s="41" t="s">
        <v>42</v>
      </c>
      <c r="W428" s="42">
        <f>IFERROR(W427/H427,"0")</f>
        <v>0</v>
      </c>
      <c r="X428" s="42">
        <f>IFERROR(X427/H427,"0")</f>
        <v>0</v>
      </c>
      <c r="Y428" s="42">
        <f>IFERROR(IF(Y427="",0,Y427),"0")</f>
        <v>0</v>
      </c>
      <c r="Z428" s="65"/>
      <c r="AA428" s="65"/>
    </row>
    <row r="429" spans="1:67" x14ac:dyDescent="0.2">
      <c r="A429" s="457"/>
      <c r="B429" s="457"/>
      <c r="C429" s="457"/>
      <c r="D429" s="457"/>
      <c r="E429" s="457"/>
      <c r="F429" s="457"/>
      <c r="G429" s="457"/>
      <c r="H429" s="457"/>
      <c r="I429" s="457"/>
      <c r="J429" s="457"/>
      <c r="K429" s="457"/>
      <c r="L429" s="457"/>
      <c r="M429" s="457"/>
      <c r="N429" s="458"/>
      <c r="O429" s="454" t="s">
        <v>43</v>
      </c>
      <c r="P429" s="455"/>
      <c r="Q429" s="455"/>
      <c r="R429" s="455"/>
      <c r="S429" s="455"/>
      <c r="T429" s="455"/>
      <c r="U429" s="456"/>
      <c r="V429" s="41" t="s">
        <v>0</v>
      </c>
      <c r="W429" s="42">
        <f>IFERROR(SUM(W427:W427),"0")</f>
        <v>0</v>
      </c>
      <c r="X429" s="42">
        <f>IFERROR(SUM(X427:X427),"0")</f>
        <v>0</v>
      </c>
      <c r="Y429" s="41"/>
      <c r="Z429" s="65"/>
      <c r="AA429" s="65"/>
    </row>
    <row r="430" spans="1:67" ht="14.25" customHeight="1" x14ac:dyDescent="0.25">
      <c r="A430" s="448" t="s">
        <v>77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64"/>
      <c r="AA430" s="64"/>
    </row>
    <row r="431" spans="1:67" ht="27" customHeight="1" x14ac:dyDescent="0.25">
      <c r="A431" s="61" t="s">
        <v>627</v>
      </c>
      <c r="B431" s="61" t="s">
        <v>628</v>
      </c>
      <c r="C431" s="35">
        <v>4301031212</v>
      </c>
      <c r="D431" s="449">
        <v>4607091389739</v>
      </c>
      <c r="E431" s="449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81</v>
      </c>
      <c r="L431" s="37" t="s">
        <v>121</v>
      </c>
      <c r="M431" s="37"/>
      <c r="N431" s="36">
        <v>45</v>
      </c>
      <c r="O431" s="7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451"/>
      <c r="Q431" s="451"/>
      <c r="R431" s="451"/>
      <c r="S431" s="452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ref="X431:X438" si="71">IFERROR(IF(W431="",0,CEILING((W431/$H431),1)*$H431),"")</f>
        <v>0</v>
      </c>
      <c r="Y431" s="40" t="str">
        <f>IFERROR(IF(X431=0,"",ROUNDUP(X431/H431,0)*0.00753),"")</f>
        <v/>
      </c>
      <c r="Z431" s="66" t="s">
        <v>48</v>
      </c>
      <c r="AA431" s="67" t="s">
        <v>48</v>
      </c>
      <c r="AE431" s="77"/>
      <c r="BB431" s="322" t="s">
        <v>67</v>
      </c>
      <c r="BL431" s="77">
        <f t="shared" ref="BL431:BL438" si="72">IFERROR(W431*I431/H431,"0")</f>
        <v>0</v>
      </c>
      <c r="BM431" s="77">
        <f t="shared" ref="BM431:BM438" si="73">IFERROR(X431*I431/H431,"0")</f>
        <v>0</v>
      </c>
      <c r="BN431" s="77">
        <f t="shared" ref="BN431:BN438" si="74">IFERROR(1/J431*(W431/H431),"0")</f>
        <v>0</v>
      </c>
      <c r="BO431" s="77">
        <f t="shared" ref="BO431:BO438" si="75">IFERROR(1/J431*(X431/H431),"0")</f>
        <v>0</v>
      </c>
    </row>
    <row r="432" spans="1:67" ht="27" customHeight="1" x14ac:dyDescent="0.25">
      <c r="A432" s="61" t="s">
        <v>627</v>
      </c>
      <c r="B432" s="61" t="s">
        <v>629</v>
      </c>
      <c r="C432" s="35">
        <v>4301031324</v>
      </c>
      <c r="D432" s="449">
        <v>4607091389739</v>
      </c>
      <c r="E432" s="449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81</v>
      </c>
      <c r="L432" s="37" t="s">
        <v>80</v>
      </c>
      <c r="M432" s="37"/>
      <c r="N432" s="36">
        <v>50</v>
      </c>
      <c r="O432" s="702" t="s">
        <v>630</v>
      </c>
      <c r="P432" s="451"/>
      <c r="Q432" s="451"/>
      <c r="R432" s="451"/>
      <c r="S432" s="452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1"/>
        <v>0</v>
      </c>
      <c r="Y432" s="40" t="str">
        <f>IFERROR(IF(X432=0,"",ROUNDUP(X432/H432,0)*0.00753),"")</f>
        <v/>
      </c>
      <c r="Z432" s="66" t="s">
        <v>48</v>
      </c>
      <c r="AA432" s="67" t="s">
        <v>48</v>
      </c>
      <c r="AE432" s="77"/>
      <c r="BB432" s="323" t="s">
        <v>67</v>
      </c>
      <c r="BL432" s="77">
        <f t="shared" si="72"/>
        <v>0</v>
      </c>
      <c r="BM432" s="77">
        <f t="shared" si="73"/>
        <v>0</v>
      </c>
      <c r="BN432" s="77">
        <f t="shared" si="74"/>
        <v>0</v>
      </c>
      <c r="BO432" s="77">
        <f t="shared" si="75"/>
        <v>0</v>
      </c>
    </row>
    <row r="433" spans="1:67" ht="27" customHeight="1" x14ac:dyDescent="0.25">
      <c r="A433" s="61" t="s">
        <v>631</v>
      </c>
      <c r="B433" s="61" t="s">
        <v>632</v>
      </c>
      <c r="C433" s="35">
        <v>4301031363</v>
      </c>
      <c r="D433" s="449">
        <v>4607091389425</v>
      </c>
      <c r="E433" s="449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50</v>
      </c>
      <c r="O433" s="703" t="s">
        <v>633</v>
      </c>
      <c r="P433" s="451"/>
      <c r="Q433" s="451"/>
      <c r="R433" s="451"/>
      <c r="S433" s="452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1"/>
        <v>0</v>
      </c>
      <c r="Y433" s="40" t="str">
        <f t="shared" ref="Y433:Y438" si="76">IFERROR(IF(X433=0,"",ROUNDUP(X433/H433,0)*0.00502),"")</f>
        <v/>
      </c>
      <c r="Z433" s="66" t="s">
        <v>48</v>
      </c>
      <c r="AA433" s="67" t="s">
        <v>48</v>
      </c>
      <c r="AE433" s="77"/>
      <c r="BB433" s="324" t="s">
        <v>67</v>
      </c>
      <c r="BL433" s="77">
        <f t="shared" si="72"/>
        <v>0</v>
      </c>
      <c r="BM433" s="77">
        <f t="shared" si="73"/>
        <v>0</v>
      </c>
      <c r="BN433" s="77">
        <f t="shared" si="74"/>
        <v>0</v>
      </c>
      <c r="BO433" s="77">
        <f t="shared" si="75"/>
        <v>0</v>
      </c>
    </row>
    <row r="434" spans="1:67" ht="27" customHeight="1" x14ac:dyDescent="0.25">
      <c r="A434" s="61" t="s">
        <v>634</v>
      </c>
      <c r="B434" s="61" t="s">
        <v>635</v>
      </c>
      <c r="C434" s="35">
        <v>4301031215</v>
      </c>
      <c r="D434" s="449">
        <v>4680115882911</v>
      </c>
      <c r="E434" s="449"/>
      <c r="F434" s="60">
        <v>0.4</v>
      </c>
      <c r="G434" s="36">
        <v>6</v>
      </c>
      <c r="H434" s="60">
        <v>2.4</v>
      </c>
      <c r="I434" s="60">
        <v>2.5299999999999998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70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51"/>
      <c r="Q434" s="451"/>
      <c r="R434" s="451"/>
      <c r="S434" s="452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71"/>
        <v>0</v>
      </c>
      <c r="Y434" s="40" t="str">
        <f t="shared" si="76"/>
        <v/>
      </c>
      <c r="Z434" s="66" t="s">
        <v>48</v>
      </c>
      <c r="AA434" s="67" t="s">
        <v>48</v>
      </c>
      <c r="AE434" s="77"/>
      <c r="BB434" s="325" t="s">
        <v>67</v>
      </c>
      <c r="BL434" s="77">
        <f t="shared" si="72"/>
        <v>0</v>
      </c>
      <c r="BM434" s="77">
        <f t="shared" si="73"/>
        <v>0</v>
      </c>
      <c r="BN434" s="77">
        <f t="shared" si="74"/>
        <v>0</v>
      </c>
      <c r="BO434" s="77">
        <f t="shared" si="75"/>
        <v>0</v>
      </c>
    </row>
    <row r="435" spans="1:67" ht="27" customHeight="1" x14ac:dyDescent="0.25">
      <c r="A435" s="61" t="s">
        <v>636</v>
      </c>
      <c r="B435" s="61" t="s">
        <v>637</v>
      </c>
      <c r="C435" s="35">
        <v>4301031334</v>
      </c>
      <c r="D435" s="449">
        <v>4680115880771</v>
      </c>
      <c r="E435" s="449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84</v>
      </c>
      <c r="L435" s="37" t="s">
        <v>80</v>
      </c>
      <c r="M435" s="37"/>
      <c r="N435" s="36">
        <v>50</v>
      </c>
      <c r="O435" s="705" t="s">
        <v>638</v>
      </c>
      <c r="P435" s="451"/>
      <c r="Q435" s="451"/>
      <c r="R435" s="451"/>
      <c r="S435" s="452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71"/>
        <v>0</v>
      </c>
      <c r="Y435" s="40" t="str">
        <f t="shared" si="76"/>
        <v/>
      </c>
      <c r="Z435" s="66" t="s">
        <v>48</v>
      </c>
      <c r="AA435" s="67" t="s">
        <v>48</v>
      </c>
      <c r="AE435" s="77"/>
      <c r="BB435" s="326" t="s">
        <v>67</v>
      </c>
      <c r="BL435" s="77">
        <f t="shared" si="72"/>
        <v>0</v>
      </c>
      <c r="BM435" s="77">
        <f t="shared" si="73"/>
        <v>0</v>
      </c>
      <c r="BN435" s="77">
        <f t="shared" si="74"/>
        <v>0</v>
      </c>
      <c r="BO435" s="77">
        <f t="shared" si="75"/>
        <v>0</v>
      </c>
    </row>
    <row r="436" spans="1:67" ht="27" customHeight="1" x14ac:dyDescent="0.25">
      <c r="A436" s="61" t="s">
        <v>636</v>
      </c>
      <c r="B436" s="61" t="s">
        <v>639</v>
      </c>
      <c r="C436" s="35">
        <v>4301031167</v>
      </c>
      <c r="D436" s="449">
        <v>4680115880771</v>
      </c>
      <c r="E436" s="449"/>
      <c r="F436" s="60">
        <v>0.28000000000000003</v>
      </c>
      <c r="G436" s="36">
        <v>6</v>
      </c>
      <c r="H436" s="60">
        <v>1.68</v>
      </c>
      <c r="I436" s="60">
        <v>1.81</v>
      </c>
      <c r="J436" s="36">
        <v>234</v>
      </c>
      <c r="K436" s="36" t="s">
        <v>84</v>
      </c>
      <c r="L436" s="37" t="s">
        <v>80</v>
      </c>
      <c r="M436" s="37"/>
      <c r="N436" s="36">
        <v>45</v>
      </c>
      <c r="O436" s="7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451"/>
      <c r="Q436" s="451"/>
      <c r="R436" s="451"/>
      <c r="S436" s="452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71"/>
        <v>0</v>
      </c>
      <c r="Y436" s="40" t="str">
        <f t="shared" si="76"/>
        <v/>
      </c>
      <c r="Z436" s="66" t="s">
        <v>48</v>
      </c>
      <c r="AA436" s="67" t="s">
        <v>48</v>
      </c>
      <c r="AE436" s="77"/>
      <c r="BB436" s="327" t="s">
        <v>67</v>
      </c>
      <c r="BL436" s="77">
        <f t="shared" si="72"/>
        <v>0</v>
      </c>
      <c r="BM436" s="77">
        <f t="shared" si="73"/>
        <v>0</v>
      </c>
      <c r="BN436" s="77">
        <f t="shared" si="74"/>
        <v>0</v>
      </c>
      <c r="BO436" s="77">
        <f t="shared" si="75"/>
        <v>0</v>
      </c>
    </row>
    <row r="437" spans="1:67" ht="27" customHeight="1" x14ac:dyDescent="0.25">
      <c r="A437" s="61" t="s">
        <v>640</v>
      </c>
      <c r="B437" s="61" t="s">
        <v>641</v>
      </c>
      <c r="C437" s="35">
        <v>4301031173</v>
      </c>
      <c r="D437" s="449">
        <v>4607091389500</v>
      </c>
      <c r="E437" s="449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7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451"/>
      <c r="Q437" s="451"/>
      <c r="R437" s="451"/>
      <c r="S437" s="452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71"/>
        <v>0</v>
      </c>
      <c r="Y437" s="40" t="str">
        <f t="shared" si="76"/>
        <v/>
      </c>
      <c r="Z437" s="66" t="s">
        <v>48</v>
      </c>
      <c r="AA437" s="67" t="s">
        <v>48</v>
      </c>
      <c r="AE437" s="77"/>
      <c r="BB437" s="328" t="s">
        <v>67</v>
      </c>
      <c r="BL437" s="77">
        <f t="shared" si="72"/>
        <v>0</v>
      </c>
      <c r="BM437" s="77">
        <f t="shared" si="73"/>
        <v>0</v>
      </c>
      <c r="BN437" s="77">
        <f t="shared" si="74"/>
        <v>0</v>
      </c>
      <c r="BO437" s="77">
        <f t="shared" si="75"/>
        <v>0</v>
      </c>
    </row>
    <row r="438" spans="1:67" ht="27" customHeight="1" x14ac:dyDescent="0.25">
      <c r="A438" s="61" t="s">
        <v>640</v>
      </c>
      <c r="B438" s="61" t="s">
        <v>642</v>
      </c>
      <c r="C438" s="35">
        <v>4301031327</v>
      </c>
      <c r="D438" s="449">
        <v>4607091389500</v>
      </c>
      <c r="E438" s="449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50</v>
      </c>
      <c r="O438" s="708" t="s">
        <v>643</v>
      </c>
      <c r="P438" s="451"/>
      <c r="Q438" s="451"/>
      <c r="R438" s="451"/>
      <c r="S438" s="452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71"/>
        <v>0</v>
      </c>
      <c r="Y438" s="40" t="str">
        <f t="shared" si="76"/>
        <v/>
      </c>
      <c r="Z438" s="66" t="s">
        <v>48</v>
      </c>
      <c r="AA438" s="67" t="s">
        <v>48</v>
      </c>
      <c r="AE438" s="77"/>
      <c r="BB438" s="329" t="s">
        <v>67</v>
      </c>
      <c r="BL438" s="77">
        <f t="shared" si="72"/>
        <v>0</v>
      </c>
      <c r="BM438" s="77">
        <f t="shared" si="73"/>
        <v>0</v>
      </c>
      <c r="BN438" s="77">
        <f t="shared" si="74"/>
        <v>0</v>
      </c>
      <c r="BO438" s="77">
        <f t="shared" si="75"/>
        <v>0</v>
      </c>
    </row>
    <row r="439" spans="1:67" x14ac:dyDescent="0.2">
      <c r="A439" s="457"/>
      <c r="B439" s="457"/>
      <c r="C439" s="457"/>
      <c r="D439" s="457"/>
      <c r="E439" s="457"/>
      <c r="F439" s="457"/>
      <c r="G439" s="457"/>
      <c r="H439" s="457"/>
      <c r="I439" s="457"/>
      <c r="J439" s="457"/>
      <c r="K439" s="457"/>
      <c r="L439" s="457"/>
      <c r="M439" s="457"/>
      <c r="N439" s="458"/>
      <c r="O439" s="454" t="s">
        <v>43</v>
      </c>
      <c r="P439" s="455"/>
      <c r="Q439" s="455"/>
      <c r="R439" s="455"/>
      <c r="S439" s="455"/>
      <c r="T439" s="455"/>
      <c r="U439" s="456"/>
      <c r="V439" s="41" t="s">
        <v>42</v>
      </c>
      <c r="W439" s="42">
        <f>IFERROR(W431/H431,"0")+IFERROR(W432/H432,"0")+IFERROR(W433/H433,"0")+IFERROR(W434/H434,"0")+IFERROR(W435/H435,"0")+IFERROR(W436/H436,"0")+IFERROR(W437/H437,"0")+IFERROR(W438/H438,"0")</f>
        <v>0</v>
      </c>
      <c r="X439" s="42">
        <f>IFERROR(X431/H431,"0")+IFERROR(X432/H432,"0")+IFERROR(X433/H433,"0")+IFERROR(X434/H434,"0")+IFERROR(X435/H435,"0")+IFERROR(X436/H436,"0")+IFERROR(X437/H437,"0")+IFERROR(X438/H438,"0")</f>
        <v>0</v>
      </c>
      <c r="Y439" s="42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</v>
      </c>
      <c r="Z439" s="65"/>
      <c r="AA439" s="65"/>
    </row>
    <row r="440" spans="1:67" x14ac:dyDescent="0.2">
      <c r="A440" s="457"/>
      <c r="B440" s="457"/>
      <c r="C440" s="457"/>
      <c r="D440" s="457"/>
      <c r="E440" s="457"/>
      <c r="F440" s="457"/>
      <c r="G440" s="457"/>
      <c r="H440" s="457"/>
      <c r="I440" s="457"/>
      <c r="J440" s="457"/>
      <c r="K440" s="457"/>
      <c r="L440" s="457"/>
      <c r="M440" s="457"/>
      <c r="N440" s="458"/>
      <c r="O440" s="454" t="s">
        <v>43</v>
      </c>
      <c r="P440" s="455"/>
      <c r="Q440" s="455"/>
      <c r="R440" s="455"/>
      <c r="S440" s="455"/>
      <c r="T440" s="455"/>
      <c r="U440" s="456"/>
      <c r="V440" s="41" t="s">
        <v>0</v>
      </c>
      <c r="W440" s="42">
        <f>IFERROR(SUM(W431:W438),"0")</f>
        <v>0</v>
      </c>
      <c r="X440" s="42">
        <f>IFERROR(SUM(X431:X438),"0")</f>
        <v>0</v>
      </c>
      <c r="Y440" s="41"/>
      <c r="Z440" s="65"/>
      <c r="AA440" s="65"/>
    </row>
    <row r="441" spans="1:67" ht="14.25" customHeight="1" x14ac:dyDescent="0.25">
      <c r="A441" s="448" t="s">
        <v>104</v>
      </c>
      <c r="B441" s="448"/>
      <c r="C441" s="448"/>
      <c r="D441" s="448"/>
      <c r="E441" s="448"/>
      <c r="F441" s="448"/>
      <c r="G441" s="448"/>
      <c r="H441" s="448"/>
      <c r="I441" s="448"/>
      <c r="J441" s="448"/>
      <c r="K441" s="448"/>
      <c r="L441" s="448"/>
      <c r="M441" s="448"/>
      <c r="N441" s="448"/>
      <c r="O441" s="448"/>
      <c r="P441" s="448"/>
      <c r="Q441" s="448"/>
      <c r="R441" s="448"/>
      <c r="S441" s="448"/>
      <c r="T441" s="448"/>
      <c r="U441" s="448"/>
      <c r="V441" s="448"/>
      <c r="W441" s="448"/>
      <c r="X441" s="448"/>
      <c r="Y441" s="448"/>
      <c r="Z441" s="64"/>
      <c r="AA441" s="64"/>
    </row>
    <row r="442" spans="1:67" ht="27" customHeight="1" x14ac:dyDescent="0.25">
      <c r="A442" s="61" t="s">
        <v>644</v>
      </c>
      <c r="B442" s="61" t="s">
        <v>645</v>
      </c>
      <c r="C442" s="35">
        <v>4301040358</v>
      </c>
      <c r="D442" s="449">
        <v>4680115884571</v>
      </c>
      <c r="E442" s="449"/>
      <c r="F442" s="60">
        <v>0.1</v>
      </c>
      <c r="G442" s="36">
        <v>20</v>
      </c>
      <c r="H442" s="60">
        <v>2</v>
      </c>
      <c r="I442" s="60">
        <v>2.6</v>
      </c>
      <c r="J442" s="36">
        <v>200</v>
      </c>
      <c r="K442" s="36" t="s">
        <v>618</v>
      </c>
      <c r="L442" s="37" t="s">
        <v>617</v>
      </c>
      <c r="M442" s="37"/>
      <c r="N442" s="36">
        <v>60</v>
      </c>
      <c r="O442" s="7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51"/>
      <c r="Q442" s="451"/>
      <c r="R442" s="451"/>
      <c r="S442" s="452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30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x14ac:dyDescent="0.2">
      <c r="A443" s="457"/>
      <c r="B443" s="457"/>
      <c r="C443" s="457"/>
      <c r="D443" s="457"/>
      <c r="E443" s="457"/>
      <c r="F443" s="457"/>
      <c r="G443" s="457"/>
      <c r="H443" s="457"/>
      <c r="I443" s="457"/>
      <c r="J443" s="457"/>
      <c r="K443" s="457"/>
      <c r="L443" s="457"/>
      <c r="M443" s="457"/>
      <c r="N443" s="458"/>
      <c r="O443" s="454" t="s">
        <v>43</v>
      </c>
      <c r="P443" s="455"/>
      <c r="Q443" s="455"/>
      <c r="R443" s="455"/>
      <c r="S443" s="455"/>
      <c r="T443" s="455"/>
      <c r="U443" s="456"/>
      <c r="V443" s="41" t="s">
        <v>42</v>
      </c>
      <c r="W443" s="42">
        <f>IFERROR(W442/H442,"0")</f>
        <v>0</v>
      </c>
      <c r="X443" s="42">
        <f>IFERROR(X442/H442,"0")</f>
        <v>0</v>
      </c>
      <c r="Y443" s="42">
        <f>IFERROR(IF(Y442="",0,Y442),"0")</f>
        <v>0</v>
      </c>
      <c r="Z443" s="65"/>
      <c r="AA443" s="65"/>
    </row>
    <row r="444" spans="1:67" x14ac:dyDescent="0.2">
      <c r="A444" s="457"/>
      <c r="B444" s="457"/>
      <c r="C444" s="457"/>
      <c r="D444" s="457"/>
      <c r="E444" s="457"/>
      <c r="F444" s="457"/>
      <c r="G444" s="457"/>
      <c r="H444" s="457"/>
      <c r="I444" s="457"/>
      <c r="J444" s="457"/>
      <c r="K444" s="457"/>
      <c r="L444" s="457"/>
      <c r="M444" s="457"/>
      <c r="N444" s="458"/>
      <c r="O444" s="454" t="s">
        <v>43</v>
      </c>
      <c r="P444" s="455"/>
      <c r="Q444" s="455"/>
      <c r="R444" s="455"/>
      <c r="S444" s="455"/>
      <c r="T444" s="455"/>
      <c r="U444" s="456"/>
      <c r="V444" s="41" t="s">
        <v>0</v>
      </c>
      <c r="W444" s="42">
        <f>IFERROR(SUM(W442:W442),"0")</f>
        <v>0</v>
      </c>
      <c r="X444" s="42">
        <f>IFERROR(SUM(X442:X442),"0")</f>
        <v>0</v>
      </c>
      <c r="Y444" s="41"/>
      <c r="Z444" s="65"/>
      <c r="AA444" s="65"/>
    </row>
    <row r="445" spans="1:67" ht="14.25" customHeight="1" x14ac:dyDescent="0.25">
      <c r="A445" s="448" t="s">
        <v>113</v>
      </c>
      <c r="B445" s="448"/>
      <c r="C445" s="448"/>
      <c r="D445" s="448"/>
      <c r="E445" s="448"/>
      <c r="F445" s="448"/>
      <c r="G445" s="448"/>
      <c r="H445" s="448"/>
      <c r="I445" s="448"/>
      <c r="J445" s="448"/>
      <c r="K445" s="448"/>
      <c r="L445" s="448"/>
      <c r="M445" s="448"/>
      <c r="N445" s="448"/>
      <c r="O445" s="448"/>
      <c r="P445" s="448"/>
      <c r="Q445" s="448"/>
      <c r="R445" s="448"/>
      <c r="S445" s="448"/>
      <c r="T445" s="448"/>
      <c r="U445" s="448"/>
      <c r="V445" s="448"/>
      <c r="W445" s="448"/>
      <c r="X445" s="448"/>
      <c r="Y445" s="448"/>
      <c r="Z445" s="64"/>
      <c r="AA445" s="64"/>
    </row>
    <row r="446" spans="1:67" ht="27" customHeight="1" x14ac:dyDescent="0.25">
      <c r="A446" s="61" t="s">
        <v>646</v>
      </c>
      <c r="B446" s="61" t="s">
        <v>647</v>
      </c>
      <c r="C446" s="35">
        <v>4301170010</v>
      </c>
      <c r="D446" s="449">
        <v>4680115884090</v>
      </c>
      <c r="E446" s="449"/>
      <c r="F446" s="60">
        <v>0.11</v>
      </c>
      <c r="G446" s="36">
        <v>12</v>
      </c>
      <c r="H446" s="60">
        <v>1.32</v>
      </c>
      <c r="I446" s="60">
        <v>1.88</v>
      </c>
      <c r="J446" s="36">
        <v>200</v>
      </c>
      <c r="K446" s="36" t="s">
        <v>618</v>
      </c>
      <c r="L446" s="37" t="s">
        <v>617</v>
      </c>
      <c r="M446" s="37"/>
      <c r="N446" s="36">
        <v>150</v>
      </c>
      <c r="O446" s="7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51"/>
      <c r="Q446" s="451"/>
      <c r="R446" s="451"/>
      <c r="S446" s="452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31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x14ac:dyDescent="0.2">
      <c r="A447" s="457"/>
      <c r="B447" s="457"/>
      <c r="C447" s="457"/>
      <c r="D447" s="457"/>
      <c r="E447" s="457"/>
      <c r="F447" s="457"/>
      <c r="G447" s="457"/>
      <c r="H447" s="457"/>
      <c r="I447" s="457"/>
      <c r="J447" s="457"/>
      <c r="K447" s="457"/>
      <c r="L447" s="457"/>
      <c r="M447" s="457"/>
      <c r="N447" s="458"/>
      <c r="O447" s="454" t="s">
        <v>43</v>
      </c>
      <c r="P447" s="455"/>
      <c r="Q447" s="455"/>
      <c r="R447" s="455"/>
      <c r="S447" s="455"/>
      <c r="T447" s="455"/>
      <c r="U447" s="456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x14ac:dyDescent="0.2">
      <c r="A448" s="457"/>
      <c r="B448" s="457"/>
      <c r="C448" s="457"/>
      <c r="D448" s="457"/>
      <c r="E448" s="457"/>
      <c r="F448" s="457"/>
      <c r="G448" s="457"/>
      <c r="H448" s="457"/>
      <c r="I448" s="457"/>
      <c r="J448" s="457"/>
      <c r="K448" s="457"/>
      <c r="L448" s="457"/>
      <c r="M448" s="457"/>
      <c r="N448" s="458"/>
      <c r="O448" s="454" t="s">
        <v>43</v>
      </c>
      <c r="P448" s="455"/>
      <c r="Q448" s="455"/>
      <c r="R448" s="455"/>
      <c r="S448" s="455"/>
      <c r="T448" s="455"/>
      <c r="U448" s="456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4.25" customHeight="1" x14ac:dyDescent="0.25">
      <c r="A449" s="448" t="s">
        <v>648</v>
      </c>
      <c r="B449" s="448"/>
      <c r="C449" s="448"/>
      <c r="D449" s="448"/>
      <c r="E449" s="448"/>
      <c r="F449" s="448"/>
      <c r="G449" s="448"/>
      <c r="H449" s="448"/>
      <c r="I449" s="448"/>
      <c r="J449" s="448"/>
      <c r="K449" s="448"/>
      <c r="L449" s="448"/>
      <c r="M449" s="448"/>
      <c r="N449" s="448"/>
      <c r="O449" s="448"/>
      <c r="P449" s="448"/>
      <c r="Q449" s="448"/>
      <c r="R449" s="448"/>
      <c r="S449" s="448"/>
      <c r="T449" s="448"/>
      <c r="U449" s="448"/>
      <c r="V449" s="448"/>
      <c r="W449" s="448"/>
      <c r="X449" s="448"/>
      <c r="Y449" s="448"/>
      <c r="Z449" s="64"/>
      <c r="AA449" s="64"/>
    </row>
    <row r="450" spans="1:67" ht="27" customHeight="1" x14ac:dyDescent="0.25">
      <c r="A450" s="61" t="s">
        <v>649</v>
      </c>
      <c r="B450" s="61" t="s">
        <v>650</v>
      </c>
      <c r="C450" s="35">
        <v>4301040357</v>
      </c>
      <c r="D450" s="449">
        <v>4680115884564</v>
      </c>
      <c r="E450" s="449"/>
      <c r="F450" s="60">
        <v>0.15</v>
      </c>
      <c r="G450" s="36">
        <v>20</v>
      </c>
      <c r="H450" s="60">
        <v>3</v>
      </c>
      <c r="I450" s="60">
        <v>3.6</v>
      </c>
      <c r="J450" s="36">
        <v>200</v>
      </c>
      <c r="K450" s="36" t="s">
        <v>618</v>
      </c>
      <c r="L450" s="37" t="s">
        <v>617</v>
      </c>
      <c r="M450" s="37"/>
      <c r="N450" s="36">
        <v>60</v>
      </c>
      <c r="O450" s="7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51"/>
      <c r="Q450" s="451"/>
      <c r="R450" s="451"/>
      <c r="S450" s="452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IFERROR(IF(X450=0,"",ROUNDUP(X450/H450,0)*0.00627),"")</f>
        <v/>
      </c>
      <c r="Z450" s="66" t="s">
        <v>48</v>
      </c>
      <c r="AA450" s="67" t="s">
        <v>48</v>
      </c>
      <c r="AE450" s="77"/>
      <c r="BB450" s="332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x14ac:dyDescent="0.2">
      <c r="A451" s="457"/>
      <c r="B451" s="457"/>
      <c r="C451" s="457"/>
      <c r="D451" s="457"/>
      <c r="E451" s="457"/>
      <c r="F451" s="457"/>
      <c r="G451" s="457"/>
      <c r="H451" s="457"/>
      <c r="I451" s="457"/>
      <c r="J451" s="457"/>
      <c r="K451" s="457"/>
      <c r="L451" s="457"/>
      <c r="M451" s="457"/>
      <c r="N451" s="458"/>
      <c r="O451" s="454" t="s">
        <v>43</v>
      </c>
      <c r="P451" s="455"/>
      <c r="Q451" s="455"/>
      <c r="R451" s="455"/>
      <c r="S451" s="455"/>
      <c r="T451" s="455"/>
      <c r="U451" s="456"/>
      <c r="V451" s="41" t="s">
        <v>42</v>
      </c>
      <c r="W451" s="42">
        <f>IFERROR(W450/H450,"0")</f>
        <v>0</v>
      </c>
      <c r="X451" s="42">
        <f>IFERROR(X450/H450,"0")</f>
        <v>0</v>
      </c>
      <c r="Y451" s="42">
        <f>IFERROR(IF(Y450="",0,Y450),"0")</f>
        <v>0</v>
      </c>
      <c r="Z451" s="65"/>
      <c r="AA451" s="65"/>
    </row>
    <row r="452" spans="1:67" x14ac:dyDescent="0.2">
      <c r="A452" s="457"/>
      <c r="B452" s="457"/>
      <c r="C452" s="457"/>
      <c r="D452" s="457"/>
      <c r="E452" s="457"/>
      <c r="F452" s="457"/>
      <c r="G452" s="457"/>
      <c r="H452" s="457"/>
      <c r="I452" s="457"/>
      <c r="J452" s="457"/>
      <c r="K452" s="457"/>
      <c r="L452" s="457"/>
      <c r="M452" s="457"/>
      <c r="N452" s="458"/>
      <c r="O452" s="454" t="s">
        <v>43</v>
      </c>
      <c r="P452" s="455"/>
      <c r="Q452" s="455"/>
      <c r="R452" s="455"/>
      <c r="S452" s="455"/>
      <c r="T452" s="455"/>
      <c r="U452" s="456"/>
      <c r="V452" s="41" t="s">
        <v>0</v>
      </c>
      <c r="W452" s="42">
        <f>IFERROR(SUM(W450:W450),"0")</f>
        <v>0</v>
      </c>
      <c r="X452" s="42">
        <f>IFERROR(SUM(X450:X450),"0")</f>
        <v>0</v>
      </c>
      <c r="Y452" s="41"/>
      <c r="Z452" s="65"/>
      <c r="AA452" s="65"/>
    </row>
    <row r="453" spans="1:67" ht="16.5" customHeight="1" x14ac:dyDescent="0.25">
      <c r="A453" s="447" t="s">
        <v>651</v>
      </c>
      <c r="B453" s="447"/>
      <c r="C453" s="447"/>
      <c r="D453" s="447"/>
      <c r="E453" s="447"/>
      <c r="F453" s="447"/>
      <c r="G453" s="447"/>
      <c r="H453" s="447"/>
      <c r="I453" s="447"/>
      <c r="J453" s="447"/>
      <c r="K453" s="447"/>
      <c r="L453" s="447"/>
      <c r="M453" s="447"/>
      <c r="N453" s="447"/>
      <c r="O453" s="447"/>
      <c r="P453" s="447"/>
      <c r="Q453" s="447"/>
      <c r="R453" s="447"/>
      <c r="S453" s="447"/>
      <c r="T453" s="447"/>
      <c r="U453" s="447"/>
      <c r="V453" s="447"/>
      <c r="W453" s="447"/>
      <c r="X453" s="447"/>
      <c r="Y453" s="447"/>
      <c r="Z453" s="63"/>
      <c r="AA453" s="63"/>
    </row>
    <row r="454" spans="1:67" ht="14.25" customHeight="1" x14ac:dyDescent="0.25">
      <c r="A454" s="448" t="s">
        <v>77</v>
      </c>
      <c r="B454" s="448"/>
      <c r="C454" s="448"/>
      <c r="D454" s="448"/>
      <c r="E454" s="448"/>
      <c r="F454" s="448"/>
      <c r="G454" s="448"/>
      <c r="H454" s="448"/>
      <c r="I454" s="448"/>
      <c r="J454" s="448"/>
      <c r="K454" s="448"/>
      <c r="L454" s="448"/>
      <c r="M454" s="448"/>
      <c r="N454" s="448"/>
      <c r="O454" s="448"/>
      <c r="P454" s="448"/>
      <c r="Q454" s="448"/>
      <c r="R454" s="448"/>
      <c r="S454" s="448"/>
      <c r="T454" s="448"/>
      <c r="U454" s="448"/>
      <c r="V454" s="448"/>
      <c r="W454" s="448"/>
      <c r="X454" s="448"/>
      <c r="Y454" s="448"/>
      <c r="Z454" s="64"/>
      <c r="AA454" s="64"/>
    </row>
    <row r="455" spans="1:67" ht="27" customHeight="1" x14ac:dyDescent="0.25">
      <c r="A455" s="61" t="s">
        <v>652</v>
      </c>
      <c r="B455" s="61" t="s">
        <v>653</v>
      </c>
      <c r="C455" s="35">
        <v>4301031294</v>
      </c>
      <c r="D455" s="449">
        <v>4680115885189</v>
      </c>
      <c r="E455" s="449"/>
      <c r="F455" s="60">
        <v>0.2</v>
      </c>
      <c r="G455" s="36">
        <v>6</v>
      </c>
      <c r="H455" s="60">
        <v>1.2</v>
      </c>
      <c r="I455" s="60">
        <v>1.3720000000000001</v>
      </c>
      <c r="J455" s="36">
        <v>234</v>
      </c>
      <c r="K455" s="36" t="s">
        <v>84</v>
      </c>
      <c r="L455" s="37" t="s">
        <v>80</v>
      </c>
      <c r="M455" s="37"/>
      <c r="N455" s="36">
        <v>40</v>
      </c>
      <c r="O455" s="7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51"/>
      <c r="Q455" s="451"/>
      <c r="R455" s="451"/>
      <c r="S455" s="452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3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ht="27" customHeight="1" x14ac:dyDescent="0.25">
      <c r="A456" s="61" t="s">
        <v>654</v>
      </c>
      <c r="B456" s="61" t="s">
        <v>655</v>
      </c>
      <c r="C456" s="35">
        <v>4301031293</v>
      </c>
      <c r="D456" s="449">
        <v>4680115885172</v>
      </c>
      <c r="E456" s="449"/>
      <c r="F456" s="60">
        <v>0.2</v>
      </c>
      <c r="G456" s="36">
        <v>6</v>
      </c>
      <c r="H456" s="60">
        <v>1.2</v>
      </c>
      <c r="I456" s="60">
        <v>1.3</v>
      </c>
      <c r="J456" s="36">
        <v>234</v>
      </c>
      <c r="K456" s="36" t="s">
        <v>84</v>
      </c>
      <c r="L456" s="37" t="s">
        <v>80</v>
      </c>
      <c r="M456" s="37"/>
      <c r="N456" s="36">
        <v>40</v>
      </c>
      <c r="O456" s="7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51"/>
      <c r="Q456" s="451"/>
      <c r="R456" s="451"/>
      <c r="S456" s="452"/>
      <c r="T456" s="38" t="s">
        <v>48</v>
      </c>
      <c r="U456" s="38" t="s">
        <v>48</v>
      </c>
      <c r="V456" s="39" t="s">
        <v>0</v>
      </c>
      <c r="W456" s="57">
        <v>0</v>
      </c>
      <c r="X456" s="54">
        <f>IFERROR(IF(W456="",0,CEILING((W456/$H456),1)*$H456),"")</f>
        <v>0</v>
      </c>
      <c r="Y456" s="40" t="str">
        <f>IFERROR(IF(X456=0,"",ROUNDUP(X456/H456,0)*0.00502),"")</f>
        <v/>
      </c>
      <c r="Z456" s="66" t="s">
        <v>48</v>
      </c>
      <c r="AA456" s="67" t="s">
        <v>48</v>
      </c>
      <c r="AE456" s="77"/>
      <c r="BB456" s="334" t="s">
        <v>67</v>
      </c>
      <c r="BL456" s="77">
        <f>IFERROR(W456*I456/H456,"0")</f>
        <v>0</v>
      </c>
      <c r="BM456" s="77">
        <f>IFERROR(X456*I456/H456,"0")</f>
        <v>0</v>
      </c>
      <c r="BN456" s="77">
        <f>IFERROR(1/J456*(W456/H456),"0")</f>
        <v>0</v>
      </c>
      <c r="BO456" s="77">
        <f>IFERROR(1/J456*(X456/H456),"0")</f>
        <v>0</v>
      </c>
    </row>
    <row r="457" spans="1:67" ht="27" customHeight="1" x14ac:dyDescent="0.25">
      <c r="A457" s="61" t="s">
        <v>656</v>
      </c>
      <c r="B457" s="61" t="s">
        <v>657</v>
      </c>
      <c r="C457" s="35">
        <v>4301031291</v>
      </c>
      <c r="D457" s="449">
        <v>4680115885110</v>
      </c>
      <c r="E457" s="449"/>
      <c r="F457" s="60">
        <v>0.2</v>
      </c>
      <c r="G457" s="36">
        <v>6</v>
      </c>
      <c r="H457" s="60">
        <v>1.2</v>
      </c>
      <c r="I457" s="60">
        <v>2.02</v>
      </c>
      <c r="J457" s="36">
        <v>234</v>
      </c>
      <c r="K457" s="36" t="s">
        <v>84</v>
      </c>
      <c r="L457" s="37" t="s">
        <v>80</v>
      </c>
      <c r="M457" s="37"/>
      <c r="N457" s="36">
        <v>35</v>
      </c>
      <c r="O457" s="71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51"/>
      <c r="Q457" s="451"/>
      <c r="R457" s="451"/>
      <c r="S457" s="452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5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x14ac:dyDescent="0.2">
      <c r="A458" s="457"/>
      <c r="B458" s="457"/>
      <c r="C458" s="457"/>
      <c r="D458" s="457"/>
      <c r="E458" s="457"/>
      <c r="F458" s="457"/>
      <c r="G458" s="457"/>
      <c r="H458" s="457"/>
      <c r="I458" s="457"/>
      <c r="J458" s="457"/>
      <c r="K458" s="457"/>
      <c r="L458" s="457"/>
      <c r="M458" s="457"/>
      <c r="N458" s="458"/>
      <c r="O458" s="454" t="s">
        <v>43</v>
      </c>
      <c r="P458" s="455"/>
      <c r="Q458" s="455"/>
      <c r="R458" s="455"/>
      <c r="S458" s="455"/>
      <c r="T458" s="455"/>
      <c r="U458" s="456"/>
      <c r="V458" s="41" t="s">
        <v>42</v>
      </c>
      <c r="W458" s="42">
        <f>IFERROR(W455/H455,"0")+IFERROR(W456/H456,"0")+IFERROR(W457/H457,"0")</f>
        <v>0</v>
      </c>
      <c r="X458" s="42">
        <f>IFERROR(X455/H455,"0")+IFERROR(X456/H456,"0")+IFERROR(X457/H457,"0")</f>
        <v>0</v>
      </c>
      <c r="Y458" s="42">
        <f>IFERROR(IF(Y455="",0,Y455),"0")+IFERROR(IF(Y456="",0,Y456),"0")+IFERROR(IF(Y457="",0,Y457),"0")</f>
        <v>0</v>
      </c>
      <c r="Z458" s="65"/>
      <c r="AA458" s="65"/>
    </row>
    <row r="459" spans="1:67" x14ac:dyDescent="0.2">
      <c r="A459" s="457"/>
      <c r="B459" s="457"/>
      <c r="C459" s="457"/>
      <c r="D459" s="457"/>
      <c r="E459" s="457"/>
      <c r="F459" s="457"/>
      <c r="G459" s="457"/>
      <c r="H459" s="457"/>
      <c r="I459" s="457"/>
      <c r="J459" s="457"/>
      <c r="K459" s="457"/>
      <c r="L459" s="457"/>
      <c r="M459" s="457"/>
      <c r="N459" s="458"/>
      <c r="O459" s="454" t="s">
        <v>43</v>
      </c>
      <c r="P459" s="455"/>
      <c r="Q459" s="455"/>
      <c r="R459" s="455"/>
      <c r="S459" s="455"/>
      <c r="T459" s="455"/>
      <c r="U459" s="456"/>
      <c r="V459" s="41" t="s">
        <v>0</v>
      </c>
      <c r="W459" s="42">
        <f>IFERROR(SUM(W455:W457),"0")</f>
        <v>0</v>
      </c>
      <c r="X459" s="42">
        <f>IFERROR(SUM(X455:X457),"0")</f>
        <v>0</v>
      </c>
      <c r="Y459" s="41"/>
      <c r="Z459" s="65"/>
      <c r="AA459" s="65"/>
    </row>
    <row r="460" spans="1:67" ht="16.5" customHeight="1" x14ac:dyDescent="0.25">
      <c r="A460" s="447" t="s">
        <v>658</v>
      </c>
      <c r="B460" s="447"/>
      <c r="C460" s="447"/>
      <c r="D460" s="447"/>
      <c r="E460" s="447"/>
      <c r="F460" s="447"/>
      <c r="G460" s="447"/>
      <c r="H460" s="447"/>
      <c r="I460" s="447"/>
      <c r="J460" s="447"/>
      <c r="K460" s="447"/>
      <c r="L460" s="447"/>
      <c r="M460" s="447"/>
      <c r="N460" s="447"/>
      <c r="O460" s="447"/>
      <c r="P460" s="447"/>
      <c r="Q460" s="447"/>
      <c r="R460" s="447"/>
      <c r="S460" s="447"/>
      <c r="T460" s="447"/>
      <c r="U460" s="447"/>
      <c r="V460" s="447"/>
      <c r="W460" s="447"/>
      <c r="X460" s="447"/>
      <c r="Y460" s="447"/>
      <c r="Z460" s="63"/>
      <c r="AA460" s="63"/>
    </row>
    <row r="461" spans="1:67" ht="14.25" customHeight="1" x14ac:dyDescent="0.25">
      <c r="A461" s="448" t="s">
        <v>77</v>
      </c>
      <c r="B461" s="448"/>
      <c r="C461" s="448"/>
      <c r="D461" s="448"/>
      <c r="E461" s="448"/>
      <c r="F461" s="448"/>
      <c r="G461" s="448"/>
      <c r="H461" s="448"/>
      <c r="I461" s="448"/>
      <c r="J461" s="448"/>
      <c r="K461" s="448"/>
      <c r="L461" s="448"/>
      <c r="M461" s="448"/>
      <c r="N461" s="448"/>
      <c r="O461" s="448"/>
      <c r="P461" s="448"/>
      <c r="Q461" s="448"/>
      <c r="R461" s="448"/>
      <c r="S461" s="448"/>
      <c r="T461" s="448"/>
      <c r="U461" s="448"/>
      <c r="V461" s="448"/>
      <c r="W461" s="448"/>
      <c r="X461" s="448"/>
      <c r="Y461" s="448"/>
      <c r="Z461" s="64"/>
      <c r="AA461" s="64"/>
    </row>
    <row r="462" spans="1:67" ht="27" customHeight="1" x14ac:dyDescent="0.25">
      <c r="A462" s="61" t="s">
        <v>659</v>
      </c>
      <c r="B462" s="61" t="s">
        <v>660</v>
      </c>
      <c r="C462" s="35">
        <v>4301031365</v>
      </c>
      <c r="D462" s="449">
        <v>4680115885738</v>
      </c>
      <c r="E462" s="449"/>
      <c r="F462" s="60">
        <v>1</v>
      </c>
      <c r="G462" s="36">
        <v>4</v>
      </c>
      <c r="H462" s="60">
        <v>4</v>
      </c>
      <c r="I462" s="60">
        <v>4.3600000000000003</v>
      </c>
      <c r="J462" s="36">
        <v>104</v>
      </c>
      <c r="K462" s="36" t="s">
        <v>122</v>
      </c>
      <c r="L462" s="37" t="s">
        <v>80</v>
      </c>
      <c r="M462" s="37"/>
      <c r="N462" s="36">
        <v>40</v>
      </c>
      <c r="O462" s="715" t="s">
        <v>661</v>
      </c>
      <c r="P462" s="451"/>
      <c r="Q462" s="451"/>
      <c r="R462" s="451"/>
      <c r="S462" s="452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IFERROR(IF(X462=0,"",ROUNDUP(X462/H462,0)*0.01196),"")</f>
        <v/>
      </c>
      <c r="Z462" s="66" t="s">
        <v>48</v>
      </c>
      <c r="AA462" s="67" t="s">
        <v>48</v>
      </c>
      <c r="AE462" s="77"/>
      <c r="BB462" s="336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ht="27" customHeight="1" x14ac:dyDescent="0.25">
      <c r="A463" s="61" t="s">
        <v>662</v>
      </c>
      <c r="B463" s="61" t="s">
        <v>663</v>
      </c>
      <c r="C463" s="35">
        <v>4301031261</v>
      </c>
      <c r="D463" s="449">
        <v>4680115885103</v>
      </c>
      <c r="E463" s="449"/>
      <c r="F463" s="60">
        <v>0.27</v>
      </c>
      <c r="G463" s="36">
        <v>6</v>
      </c>
      <c r="H463" s="60">
        <v>1.62</v>
      </c>
      <c r="I463" s="60">
        <v>1.82</v>
      </c>
      <c r="J463" s="36">
        <v>156</v>
      </c>
      <c r="K463" s="36" t="s">
        <v>81</v>
      </c>
      <c r="L463" s="37" t="s">
        <v>80</v>
      </c>
      <c r="M463" s="37"/>
      <c r="N463" s="36">
        <v>40</v>
      </c>
      <c r="O463" s="7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451"/>
      <c r="Q463" s="451"/>
      <c r="R463" s="451"/>
      <c r="S463" s="452"/>
      <c r="T463" s="38" t="s">
        <v>48</v>
      </c>
      <c r="U463" s="38" t="s">
        <v>48</v>
      </c>
      <c r="V463" s="39" t="s">
        <v>0</v>
      </c>
      <c r="W463" s="57">
        <v>0</v>
      </c>
      <c r="X463" s="54">
        <f>IFERROR(IF(W463="",0,CEILING((W463/$H463),1)*$H463),"")</f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77"/>
      <c r="BB463" s="337" t="s">
        <v>67</v>
      </c>
      <c r="BL463" s="77">
        <f>IFERROR(W463*I463/H463,"0")</f>
        <v>0</v>
      </c>
      <c r="BM463" s="77">
        <f>IFERROR(X463*I463/H463,"0")</f>
        <v>0</v>
      </c>
      <c r="BN463" s="77">
        <f>IFERROR(1/J463*(W463/H463),"0")</f>
        <v>0</v>
      </c>
      <c r="BO463" s="77">
        <f>IFERROR(1/J463*(X463/H463),"0")</f>
        <v>0</v>
      </c>
    </row>
    <row r="464" spans="1:67" x14ac:dyDescent="0.2">
      <c r="A464" s="457"/>
      <c r="B464" s="457"/>
      <c r="C464" s="457"/>
      <c r="D464" s="457"/>
      <c r="E464" s="457"/>
      <c r="F464" s="457"/>
      <c r="G464" s="457"/>
      <c r="H464" s="457"/>
      <c r="I464" s="457"/>
      <c r="J464" s="457"/>
      <c r="K464" s="457"/>
      <c r="L464" s="457"/>
      <c r="M464" s="457"/>
      <c r="N464" s="458"/>
      <c r="O464" s="454" t="s">
        <v>43</v>
      </c>
      <c r="P464" s="455"/>
      <c r="Q464" s="455"/>
      <c r="R464" s="455"/>
      <c r="S464" s="455"/>
      <c r="T464" s="455"/>
      <c r="U464" s="456"/>
      <c r="V464" s="41" t="s">
        <v>42</v>
      </c>
      <c r="W464" s="42">
        <f>IFERROR(W462/H462,"0")+IFERROR(W463/H463,"0")</f>
        <v>0</v>
      </c>
      <c r="X464" s="42">
        <f>IFERROR(X462/H462,"0")+IFERROR(X463/H463,"0")</f>
        <v>0</v>
      </c>
      <c r="Y464" s="42">
        <f>IFERROR(IF(Y462="",0,Y462),"0")+IFERROR(IF(Y463="",0,Y463),"0")</f>
        <v>0</v>
      </c>
      <c r="Z464" s="65"/>
      <c r="AA464" s="65"/>
    </row>
    <row r="465" spans="1:67" x14ac:dyDescent="0.2">
      <c r="A465" s="457"/>
      <c r="B465" s="457"/>
      <c r="C465" s="457"/>
      <c r="D465" s="457"/>
      <c r="E465" s="457"/>
      <c r="F465" s="457"/>
      <c r="G465" s="457"/>
      <c r="H465" s="457"/>
      <c r="I465" s="457"/>
      <c r="J465" s="457"/>
      <c r="K465" s="457"/>
      <c r="L465" s="457"/>
      <c r="M465" s="457"/>
      <c r="N465" s="458"/>
      <c r="O465" s="454" t="s">
        <v>43</v>
      </c>
      <c r="P465" s="455"/>
      <c r="Q465" s="455"/>
      <c r="R465" s="455"/>
      <c r="S465" s="455"/>
      <c r="T465" s="455"/>
      <c r="U465" s="456"/>
      <c r="V465" s="41" t="s">
        <v>0</v>
      </c>
      <c r="W465" s="42">
        <f>IFERROR(SUM(W462:W463),"0")</f>
        <v>0</v>
      </c>
      <c r="X465" s="42">
        <f>IFERROR(SUM(X462:X463),"0")</f>
        <v>0</v>
      </c>
      <c r="Y465" s="41"/>
      <c r="Z465" s="65"/>
      <c r="AA465" s="65"/>
    </row>
    <row r="466" spans="1:67" ht="14.25" customHeight="1" x14ac:dyDescent="0.25">
      <c r="A466" s="448" t="s">
        <v>228</v>
      </c>
      <c r="B466" s="448"/>
      <c r="C466" s="448"/>
      <c r="D466" s="448"/>
      <c r="E466" s="448"/>
      <c r="F466" s="448"/>
      <c r="G466" s="448"/>
      <c r="H466" s="448"/>
      <c r="I466" s="448"/>
      <c r="J466" s="448"/>
      <c r="K466" s="448"/>
      <c r="L466" s="448"/>
      <c r="M466" s="448"/>
      <c r="N466" s="448"/>
      <c r="O466" s="448"/>
      <c r="P466" s="448"/>
      <c r="Q466" s="448"/>
      <c r="R466" s="448"/>
      <c r="S466" s="448"/>
      <c r="T466" s="448"/>
      <c r="U466" s="448"/>
      <c r="V466" s="448"/>
      <c r="W466" s="448"/>
      <c r="X466" s="448"/>
      <c r="Y466" s="448"/>
      <c r="Z466" s="64"/>
      <c r="AA466" s="64"/>
    </row>
    <row r="467" spans="1:67" ht="27" customHeight="1" x14ac:dyDescent="0.25">
      <c r="A467" s="61" t="s">
        <v>664</v>
      </c>
      <c r="B467" s="61" t="s">
        <v>665</v>
      </c>
      <c r="C467" s="35">
        <v>4301060412</v>
      </c>
      <c r="D467" s="449">
        <v>4680115885509</v>
      </c>
      <c r="E467" s="449"/>
      <c r="F467" s="60">
        <v>0.27</v>
      </c>
      <c r="G467" s="36">
        <v>6</v>
      </c>
      <c r="H467" s="60">
        <v>1.62</v>
      </c>
      <c r="I467" s="60">
        <v>1.8859999999999999</v>
      </c>
      <c r="J467" s="36">
        <v>156</v>
      </c>
      <c r="K467" s="36" t="s">
        <v>81</v>
      </c>
      <c r="L467" s="37" t="s">
        <v>80</v>
      </c>
      <c r="M467" s="37"/>
      <c r="N467" s="36">
        <v>35</v>
      </c>
      <c r="O467" s="717" t="s">
        <v>666</v>
      </c>
      <c r="P467" s="451"/>
      <c r="Q467" s="451"/>
      <c r="R467" s="451"/>
      <c r="S467" s="452"/>
      <c r="T467" s="38" t="s">
        <v>48</v>
      </c>
      <c r="U467" s="38" t="s">
        <v>48</v>
      </c>
      <c r="V467" s="39" t="s">
        <v>0</v>
      </c>
      <c r="W467" s="57">
        <v>0</v>
      </c>
      <c r="X467" s="54">
        <f>IFERROR(IF(W467="",0,CEILING((W467/$H467),1)*$H467),"")</f>
        <v>0</v>
      </c>
      <c r="Y467" s="40" t="str">
        <f>IFERROR(IF(X467=0,"",ROUNDUP(X467/H467,0)*0.00753),"")</f>
        <v/>
      </c>
      <c r="Z467" s="66" t="s">
        <v>48</v>
      </c>
      <c r="AA467" s="67" t="s">
        <v>48</v>
      </c>
      <c r="AE467" s="77"/>
      <c r="BB467" s="338" t="s">
        <v>67</v>
      </c>
      <c r="BL467" s="77">
        <f>IFERROR(W467*I467/H467,"0")</f>
        <v>0</v>
      </c>
      <c r="BM467" s="77">
        <f>IFERROR(X467*I467/H467,"0")</f>
        <v>0</v>
      </c>
      <c r="BN467" s="77">
        <f>IFERROR(1/J467*(W467/H467),"0")</f>
        <v>0</v>
      </c>
      <c r="BO467" s="77">
        <f>IFERROR(1/J467*(X467/H467),"0")</f>
        <v>0</v>
      </c>
    </row>
    <row r="468" spans="1:67" x14ac:dyDescent="0.2">
      <c r="A468" s="457"/>
      <c r="B468" s="457"/>
      <c r="C468" s="457"/>
      <c r="D468" s="457"/>
      <c r="E468" s="457"/>
      <c r="F468" s="457"/>
      <c r="G468" s="457"/>
      <c r="H468" s="457"/>
      <c r="I468" s="457"/>
      <c r="J468" s="457"/>
      <c r="K468" s="457"/>
      <c r="L468" s="457"/>
      <c r="M468" s="457"/>
      <c r="N468" s="458"/>
      <c r="O468" s="454" t="s">
        <v>43</v>
      </c>
      <c r="P468" s="455"/>
      <c r="Q468" s="455"/>
      <c r="R468" s="455"/>
      <c r="S468" s="455"/>
      <c r="T468" s="455"/>
      <c r="U468" s="456"/>
      <c r="V468" s="41" t="s">
        <v>42</v>
      </c>
      <c r="W468" s="42">
        <f>IFERROR(W467/H467,"0")</f>
        <v>0</v>
      </c>
      <c r="X468" s="42">
        <f>IFERROR(X467/H467,"0")</f>
        <v>0</v>
      </c>
      <c r="Y468" s="42">
        <f>IFERROR(IF(Y467="",0,Y467),"0")</f>
        <v>0</v>
      </c>
      <c r="Z468" s="65"/>
      <c r="AA468" s="65"/>
    </row>
    <row r="469" spans="1:67" x14ac:dyDescent="0.2">
      <c r="A469" s="457"/>
      <c r="B469" s="457"/>
      <c r="C469" s="457"/>
      <c r="D469" s="457"/>
      <c r="E469" s="457"/>
      <c r="F469" s="457"/>
      <c r="G469" s="457"/>
      <c r="H469" s="457"/>
      <c r="I469" s="457"/>
      <c r="J469" s="457"/>
      <c r="K469" s="457"/>
      <c r="L469" s="457"/>
      <c r="M469" s="457"/>
      <c r="N469" s="458"/>
      <c r="O469" s="454" t="s">
        <v>43</v>
      </c>
      <c r="P469" s="455"/>
      <c r="Q469" s="455"/>
      <c r="R469" s="455"/>
      <c r="S469" s="455"/>
      <c r="T469" s="455"/>
      <c r="U469" s="456"/>
      <c r="V469" s="41" t="s">
        <v>0</v>
      </c>
      <c r="W469" s="42">
        <f>IFERROR(SUM(W467:W467),"0")</f>
        <v>0</v>
      </c>
      <c r="X469" s="42">
        <f>IFERROR(SUM(X467:X467),"0")</f>
        <v>0</v>
      </c>
      <c r="Y469" s="41"/>
      <c r="Z469" s="65"/>
      <c r="AA469" s="65"/>
    </row>
    <row r="470" spans="1:67" ht="27.75" customHeight="1" x14ac:dyDescent="0.2">
      <c r="A470" s="446" t="s">
        <v>667</v>
      </c>
      <c r="B470" s="446"/>
      <c r="C470" s="446"/>
      <c r="D470" s="446"/>
      <c r="E470" s="446"/>
      <c r="F470" s="446"/>
      <c r="G470" s="446"/>
      <c r="H470" s="446"/>
      <c r="I470" s="446"/>
      <c r="J470" s="446"/>
      <c r="K470" s="446"/>
      <c r="L470" s="446"/>
      <c r="M470" s="446"/>
      <c r="N470" s="446"/>
      <c r="O470" s="446"/>
      <c r="P470" s="446"/>
      <c r="Q470" s="446"/>
      <c r="R470" s="446"/>
      <c r="S470" s="446"/>
      <c r="T470" s="446"/>
      <c r="U470" s="446"/>
      <c r="V470" s="446"/>
      <c r="W470" s="446"/>
      <c r="X470" s="446"/>
      <c r="Y470" s="446"/>
      <c r="Z470" s="53"/>
      <c r="AA470" s="53"/>
    </row>
    <row r="471" spans="1:67" ht="16.5" customHeight="1" x14ac:dyDescent="0.25">
      <c r="A471" s="447" t="s">
        <v>667</v>
      </c>
      <c r="B471" s="447"/>
      <c r="C471" s="447"/>
      <c r="D471" s="447"/>
      <c r="E471" s="447"/>
      <c r="F471" s="447"/>
      <c r="G471" s="447"/>
      <c r="H471" s="447"/>
      <c r="I471" s="447"/>
      <c r="J471" s="447"/>
      <c r="K471" s="447"/>
      <c r="L471" s="447"/>
      <c r="M471" s="447"/>
      <c r="N471" s="447"/>
      <c r="O471" s="447"/>
      <c r="P471" s="447"/>
      <c r="Q471" s="447"/>
      <c r="R471" s="447"/>
      <c r="S471" s="447"/>
      <c r="T471" s="447"/>
      <c r="U471" s="447"/>
      <c r="V471" s="447"/>
      <c r="W471" s="447"/>
      <c r="X471" s="447"/>
      <c r="Y471" s="447"/>
      <c r="Z471" s="63"/>
      <c r="AA471" s="63"/>
    </row>
    <row r="472" spans="1:67" ht="14.25" customHeight="1" x14ac:dyDescent="0.25">
      <c r="A472" s="448" t="s">
        <v>126</v>
      </c>
      <c r="B472" s="448"/>
      <c r="C472" s="448"/>
      <c r="D472" s="448"/>
      <c r="E472" s="448"/>
      <c r="F472" s="448"/>
      <c r="G472" s="448"/>
      <c r="H472" s="448"/>
      <c r="I472" s="448"/>
      <c r="J472" s="448"/>
      <c r="K472" s="448"/>
      <c r="L472" s="448"/>
      <c r="M472" s="448"/>
      <c r="N472" s="448"/>
      <c r="O472" s="448"/>
      <c r="P472" s="448"/>
      <c r="Q472" s="448"/>
      <c r="R472" s="448"/>
      <c r="S472" s="448"/>
      <c r="T472" s="448"/>
      <c r="U472" s="448"/>
      <c r="V472" s="448"/>
      <c r="W472" s="448"/>
      <c r="X472" s="448"/>
      <c r="Y472" s="448"/>
      <c r="Z472" s="64"/>
      <c r="AA472" s="64"/>
    </row>
    <row r="473" spans="1:67" ht="27" customHeight="1" x14ac:dyDescent="0.25">
      <c r="A473" s="61" t="s">
        <v>668</v>
      </c>
      <c r="B473" s="61" t="s">
        <v>669</v>
      </c>
      <c r="C473" s="35">
        <v>4301011795</v>
      </c>
      <c r="D473" s="449">
        <v>4607091389067</v>
      </c>
      <c r="E473" s="449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122</v>
      </c>
      <c r="L473" s="37" t="s">
        <v>121</v>
      </c>
      <c r="M473" s="37"/>
      <c r="N473" s="36">
        <v>60</v>
      </c>
      <c r="O473" s="7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451"/>
      <c r="Q473" s="451"/>
      <c r="R473" s="451"/>
      <c r="S473" s="452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ref="X473:X482" si="77">IFERROR(IF(W473="",0,CEILING((W473/$H473),1)*$H473),"")</f>
        <v>0</v>
      </c>
      <c r="Y473" s="40" t="str">
        <f t="shared" ref="Y473:Y478" si="78">IFERROR(IF(X473=0,"",ROUNDUP(X473/H473,0)*0.01196),"")</f>
        <v/>
      </c>
      <c r="Z473" s="66" t="s">
        <v>48</v>
      </c>
      <c r="AA473" s="67" t="s">
        <v>48</v>
      </c>
      <c r="AE473" s="77"/>
      <c r="BB473" s="339" t="s">
        <v>67</v>
      </c>
      <c r="BL473" s="77">
        <f t="shared" ref="BL473:BL482" si="79">IFERROR(W473*I473/H473,"0")</f>
        <v>0</v>
      </c>
      <c r="BM473" s="77">
        <f t="shared" ref="BM473:BM482" si="80">IFERROR(X473*I473/H473,"0")</f>
        <v>0</v>
      </c>
      <c r="BN473" s="77">
        <f t="shared" ref="BN473:BN482" si="81">IFERROR(1/J473*(W473/H473),"0")</f>
        <v>0</v>
      </c>
      <c r="BO473" s="77">
        <f t="shared" ref="BO473:BO482" si="82">IFERROR(1/J473*(X473/H473),"0")</f>
        <v>0</v>
      </c>
    </row>
    <row r="474" spans="1:67" ht="27" customHeight="1" x14ac:dyDescent="0.25">
      <c r="A474" s="61" t="s">
        <v>670</v>
      </c>
      <c r="B474" s="61" t="s">
        <v>671</v>
      </c>
      <c r="C474" s="35">
        <v>4301011376</v>
      </c>
      <c r="D474" s="449">
        <v>4680115885226</v>
      </c>
      <c r="E474" s="449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122</v>
      </c>
      <c r="L474" s="37" t="s">
        <v>141</v>
      </c>
      <c r="M474" s="37"/>
      <c r="N474" s="36">
        <v>60</v>
      </c>
      <c r="O474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451"/>
      <c r="Q474" s="451"/>
      <c r="R474" s="451"/>
      <c r="S474" s="452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77"/>
        <v>0</v>
      </c>
      <c r="Y474" s="40" t="str">
        <f t="shared" si="78"/>
        <v/>
      </c>
      <c r="Z474" s="66" t="s">
        <v>48</v>
      </c>
      <c r="AA474" s="67" t="s">
        <v>48</v>
      </c>
      <c r="AE474" s="77"/>
      <c r="BB474" s="340" t="s">
        <v>67</v>
      </c>
      <c r="BL474" s="77">
        <f t="shared" si="79"/>
        <v>0</v>
      </c>
      <c r="BM474" s="77">
        <f t="shared" si="80"/>
        <v>0</v>
      </c>
      <c r="BN474" s="77">
        <f t="shared" si="81"/>
        <v>0</v>
      </c>
      <c r="BO474" s="77">
        <f t="shared" si="82"/>
        <v>0</v>
      </c>
    </row>
    <row r="475" spans="1:67" ht="27" customHeight="1" x14ac:dyDescent="0.25">
      <c r="A475" s="61" t="s">
        <v>672</v>
      </c>
      <c r="B475" s="61" t="s">
        <v>673</v>
      </c>
      <c r="C475" s="35">
        <v>4301011961</v>
      </c>
      <c r="D475" s="449">
        <v>4680115885271</v>
      </c>
      <c r="E475" s="449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122</v>
      </c>
      <c r="L475" s="37" t="s">
        <v>121</v>
      </c>
      <c r="M475" s="37"/>
      <c r="N475" s="36">
        <v>60</v>
      </c>
      <c r="O475" s="720" t="s">
        <v>674</v>
      </c>
      <c r="P475" s="451"/>
      <c r="Q475" s="451"/>
      <c r="R475" s="451"/>
      <c r="S475" s="452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77"/>
        <v>0</v>
      </c>
      <c r="Y475" s="40" t="str">
        <f t="shared" si="78"/>
        <v/>
      </c>
      <c r="Z475" s="66" t="s">
        <v>48</v>
      </c>
      <c r="AA475" s="67" t="s">
        <v>48</v>
      </c>
      <c r="AE475" s="77"/>
      <c r="BB475" s="341" t="s">
        <v>67</v>
      </c>
      <c r="BL475" s="77">
        <f t="shared" si="79"/>
        <v>0</v>
      </c>
      <c r="BM475" s="77">
        <f t="shared" si="80"/>
        <v>0</v>
      </c>
      <c r="BN475" s="77">
        <f t="shared" si="81"/>
        <v>0</v>
      </c>
      <c r="BO475" s="77">
        <f t="shared" si="82"/>
        <v>0</v>
      </c>
    </row>
    <row r="476" spans="1:67" ht="16.5" customHeight="1" x14ac:dyDescent="0.25">
      <c r="A476" s="61" t="s">
        <v>675</v>
      </c>
      <c r="B476" s="61" t="s">
        <v>676</v>
      </c>
      <c r="C476" s="35">
        <v>4301011774</v>
      </c>
      <c r="D476" s="449">
        <v>4680115884502</v>
      </c>
      <c r="E476" s="449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122</v>
      </c>
      <c r="L476" s="37" t="s">
        <v>121</v>
      </c>
      <c r="M476" s="37"/>
      <c r="N476" s="36">
        <v>60</v>
      </c>
      <c r="O476" s="7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51"/>
      <c r="Q476" s="451"/>
      <c r="R476" s="451"/>
      <c r="S476" s="452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77"/>
        <v>0</v>
      </c>
      <c r="Y476" s="40" t="str">
        <f t="shared" si="78"/>
        <v/>
      </c>
      <c r="Z476" s="66" t="s">
        <v>48</v>
      </c>
      <c r="AA476" s="67" t="s">
        <v>48</v>
      </c>
      <c r="AE476" s="77"/>
      <c r="BB476" s="342" t="s">
        <v>67</v>
      </c>
      <c r="BL476" s="77">
        <f t="shared" si="79"/>
        <v>0</v>
      </c>
      <c r="BM476" s="77">
        <f t="shared" si="80"/>
        <v>0</v>
      </c>
      <c r="BN476" s="77">
        <f t="shared" si="81"/>
        <v>0</v>
      </c>
      <c r="BO476" s="77">
        <f t="shared" si="82"/>
        <v>0</v>
      </c>
    </row>
    <row r="477" spans="1:67" ht="27" customHeight="1" x14ac:dyDescent="0.25">
      <c r="A477" s="61" t="s">
        <v>677</v>
      </c>
      <c r="B477" s="61" t="s">
        <v>678</v>
      </c>
      <c r="C477" s="35">
        <v>4301011771</v>
      </c>
      <c r="D477" s="449">
        <v>4607091389104</v>
      </c>
      <c r="E477" s="449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122</v>
      </c>
      <c r="L477" s="37" t="s">
        <v>121</v>
      </c>
      <c r="M477" s="37"/>
      <c r="N477" s="36">
        <v>60</v>
      </c>
      <c r="O477" s="7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51"/>
      <c r="Q477" s="451"/>
      <c r="R477" s="451"/>
      <c r="S477" s="452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77"/>
        <v>0</v>
      </c>
      <c r="Y477" s="40" t="str">
        <f t="shared" si="78"/>
        <v/>
      </c>
      <c r="Z477" s="66" t="s">
        <v>48</v>
      </c>
      <c r="AA477" s="67" t="s">
        <v>48</v>
      </c>
      <c r="AE477" s="77"/>
      <c r="BB477" s="343" t="s">
        <v>67</v>
      </c>
      <c r="BL477" s="77">
        <f t="shared" si="79"/>
        <v>0</v>
      </c>
      <c r="BM477" s="77">
        <f t="shared" si="80"/>
        <v>0</v>
      </c>
      <c r="BN477" s="77">
        <f t="shared" si="81"/>
        <v>0</v>
      </c>
      <c r="BO477" s="77">
        <f t="shared" si="82"/>
        <v>0</v>
      </c>
    </row>
    <row r="478" spans="1:67" ht="16.5" customHeight="1" x14ac:dyDescent="0.25">
      <c r="A478" s="61" t="s">
        <v>679</v>
      </c>
      <c r="B478" s="61" t="s">
        <v>680</v>
      </c>
      <c r="C478" s="35">
        <v>4301011799</v>
      </c>
      <c r="D478" s="449">
        <v>4680115884519</v>
      </c>
      <c r="E478" s="449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122</v>
      </c>
      <c r="L478" s="37" t="s">
        <v>141</v>
      </c>
      <c r="M478" s="37"/>
      <c r="N478" s="36">
        <v>60</v>
      </c>
      <c r="O478" s="7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51"/>
      <c r="Q478" s="451"/>
      <c r="R478" s="451"/>
      <c r="S478" s="452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77"/>
        <v>0</v>
      </c>
      <c r="Y478" s="40" t="str">
        <f t="shared" si="78"/>
        <v/>
      </c>
      <c r="Z478" s="66" t="s">
        <v>48</v>
      </c>
      <c r="AA478" s="67" t="s">
        <v>48</v>
      </c>
      <c r="AE478" s="77"/>
      <c r="BB478" s="344" t="s">
        <v>67</v>
      </c>
      <c r="BL478" s="77">
        <f t="shared" si="79"/>
        <v>0</v>
      </c>
      <c r="BM478" s="77">
        <f t="shared" si="80"/>
        <v>0</v>
      </c>
      <c r="BN478" s="77">
        <f t="shared" si="81"/>
        <v>0</v>
      </c>
      <c r="BO478" s="77">
        <f t="shared" si="82"/>
        <v>0</v>
      </c>
    </row>
    <row r="479" spans="1:67" ht="27" customHeight="1" x14ac:dyDescent="0.25">
      <c r="A479" s="61" t="s">
        <v>681</v>
      </c>
      <c r="B479" s="61" t="s">
        <v>682</v>
      </c>
      <c r="C479" s="35">
        <v>4301011778</v>
      </c>
      <c r="D479" s="449">
        <v>4680115880603</v>
      </c>
      <c r="E479" s="449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121</v>
      </c>
      <c r="M479" s="37"/>
      <c r="N479" s="36">
        <v>60</v>
      </c>
      <c r="O479" s="7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51"/>
      <c r="Q479" s="451"/>
      <c r="R479" s="451"/>
      <c r="S479" s="452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77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5" t="s">
        <v>67</v>
      </c>
      <c r="BL479" s="77">
        <f t="shared" si="79"/>
        <v>0</v>
      </c>
      <c r="BM479" s="77">
        <f t="shared" si="80"/>
        <v>0</v>
      </c>
      <c r="BN479" s="77">
        <f t="shared" si="81"/>
        <v>0</v>
      </c>
      <c r="BO479" s="77">
        <f t="shared" si="82"/>
        <v>0</v>
      </c>
    </row>
    <row r="480" spans="1:67" ht="27" customHeight="1" x14ac:dyDescent="0.25">
      <c r="A480" s="61" t="s">
        <v>683</v>
      </c>
      <c r="B480" s="61" t="s">
        <v>684</v>
      </c>
      <c r="C480" s="35">
        <v>4301011959</v>
      </c>
      <c r="D480" s="449">
        <v>4680115882782</v>
      </c>
      <c r="E480" s="449"/>
      <c r="F480" s="60">
        <v>0.6</v>
      </c>
      <c r="G480" s="36">
        <v>6</v>
      </c>
      <c r="H480" s="60">
        <v>3.6</v>
      </c>
      <c r="I480" s="60">
        <v>3.84</v>
      </c>
      <c r="J480" s="36">
        <v>120</v>
      </c>
      <c r="K480" s="36" t="s">
        <v>81</v>
      </c>
      <c r="L480" s="37" t="s">
        <v>121</v>
      </c>
      <c r="M480" s="37"/>
      <c r="N480" s="36">
        <v>60</v>
      </c>
      <c r="O480" s="725" t="s">
        <v>685</v>
      </c>
      <c r="P480" s="451"/>
      <c r="Q480" s="451"/>
      <c r="R480" s="451"/>
      <c r="S480" s="452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77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77"/>
      <c r="BB480" s="346" t="s">
        <v>67</v>
      </c>
      <c r="BL480" s="77">
        <f t="shared" si="79"/>
        <v>0</v>
      </c>
      <c r="BM480" s="77">
        <f t="shared" si="80"/>
        <v>0</v>
      </c>
      <c r="BN480" s="77">
        <f t="shared" si="81"/>
        <v>0</v>
      </c>
      <c r="BO480" s="77">
        <f t="shared" si="82"/>
        <v>0</v>
      </c>
    </row>
    <row r="481" spans="1:67" ht="27" customHeight="1" x14ac:dyDescent="0.25">
      <c r="A481" s="61" t="s">
        <v>686</v>
      </c>
      <c r="B481" s="61" t="s">
        <v>687</v>
      </c>
      <c r="C481" s="35">
        <v>4301011190</v>
      </c>
      <c r="D481" s="449">
        <v>4607091389098</v>
      </c>
      <c r="E481" s="449"/>
      <c r="F481" s="60">
        <v>0.4</v>
      </c>
      <c r="G481" s="36">
        <v>6</v>
      </c>
      <c r="H481" s="60">
        <v>2.4</v>
      </c>
      <c r="I481" s="60">
        <v>2.6</v>
      </c>
      <c r="J481" s="36">
        <v>156</v>
      </c>
      <c r="K481" s="36" t="s">
        <v>81</v>
      </c>
      <c r="L481" s="37" t="s">
        <v>141</v>
      </c>
      <c r="M481" s="37"/>
      <c r="N481" s="36">
        <v>50</v>
      </c>
      <c r="O481" s="7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451"/>
      <c r="Q481" s="451"/>
      <c r="R481" s="451"/>
      <c r="S481" s="452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77"/>
        <v>0</v>
      </c>
      <c r="Y481" s="40" t="str">
        <f>IFERROR(IF(X481=0,"",ROUNDUP(X481/H481,0)*0.00753),"")</f>
        <v/>
      </c>
      <c r="Z481" s="66" t="s">
        <v>48</v>
      </c>
      <c r="AA481" s="67" t="s">
        <v>48</v>
      </c>
      <c r="AE481" s="77"/>
      <c r="BB481" s="347" t="s">
        <v>67</v>
      </c>
      <c r="BL481" s="77">
        <f t="shared" si="79"/>
        <v>0</v>
      </c>
      <c r="BM481" s="77">
        <f t="shared" si="80"/>
        <v>0</v>
      </c>
      <c r="BN481" s="77">
        <f t="shared" si="81"/>
        <v>0</v>
      </c>
      <c r="BO481" s="77">
        <f t="shared" si="82"/>
        <v>0</v>
      </c>
    </row>
    <row r="482" spans="1:67" ht="27" customHeight="1" x14ac:dyDescent="0.25">
      <c r="A482" s="61" t="s">
        <v>688</v>
      </c>
      <c r="B482" s="61" t="s">
        <v>689</v>
      </c>
      <c r="C482" s="35">
        <v>4301011784</v>
      </c>
      <c r="D482" s="449">
        <v>4607091389982</v>
      </c>
      <c r="E482" s="449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121</v>
      </c>
      <c r="M482" s="37"/>
      <c r="N482" s="36">
        <v>60</v>
      </c>
      <c r="O482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451"/>
      <c r="Q482" s="451"/>
      <c r="R482" s="451"/>
      <c r="S482" s="452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77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8" t="s">
        <v>67</v>
      </c>
      <c r="BL482" s="77">
        <f t="shared" si="79"/>
        <v>0</v>
      </c>
      <c r="BM482" s="77">
        <f t="shared" si="80"/>
        <v>0</v>
      </c>
      <c r="BN482" s="77">
        <f t="shared" si="81"/>
        <v>0</v>
      </c>
      <c r="BO482" s="77">
        <f t="shared" si="82"/>
        <v>0</v>
      </c>
    </row>
    <row r="483" spans="1:67" x14ac:dyDescent="0.2">
      <c r="A483" s="457"/>
      <c r="B483" s="457"/>
      <c r="C483" s="457"/>
      <c r="D483" s="457"/>
      <c r="E483" s="457"/>
      <c r="F483" s="457"/>
      <c r="G483" s="457"/>
      <c r="H483" s="457"/>
      <c r="I483" s="457"/>
      <c r="J483" s="457"/>
      <c r="K483" s="457"/>
      <c r="L483" s="457"/>
      <c r="M483" s="457"/>
      <c r="N483" s="458"/>
      <c r="O483" s="454" t="s">
        <v>43</v>
      </c>
      <c r="P483" s="455"/>
      <c r="Q483" s="455"/>
      <c r="R483" s="455"/>
      <c r="S483" s="455"/>
      <c r="T483" s="455"/>
      <c r="U483" s="456"/>
      <c r="V483" s="41" t="s">
        <v>42</v>
      </c>
      <c r="W483" s="42">
        <f>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42">
        <f>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42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65"/>
      <c r="AA483" s="65"/>
    </row>
    <row r="484" spans="1:67" x14ac:dyDescent="0.2">
      <c r="A484" s="457"/>
      <c r="B484" s="457"/>
      <c r="C484" s="457"/>
      <c r="D484" s="457"/>
      <c r="E484" s="457"/>
      <c r="F484" s="457"/>
      <c r="G484" s="457"/>
      <c r="H484" s="457"/>
      <c r="I484" s="457"/>
      <c r="J484" s="457"/>
      <c r="K484" s="457"/>
      <c r="L484" s="457"/>
      <c r="M484" s="457"/>
      <c r="N484" s="458"/>
      <c r="O484" s="454" t="s">
        <v>43</v>
      </c>
      <c r="P484" s="455"/>
      <c r="Q484" s="455"/>
      <c r="R484" s="455"/>
      <c r="S484" s="455"/>
      <c r="T484" s="455"/>
      <c r="U484" s="456"/>
      <c r="V484" s="41" t="s">
        <v>0</v>
      </c>
      <c r="W484" s="42">
        <f>IFERROR(SUM(W473:W482),"0")</f>
        <v>0</v>
      </c>
      <c r="X484" s="42">
        <f>IFERROR(SUM(X473:X482),"0")</f>
        <v>0</v>
      </c>
      <c r="Y484" s="41"/>
      <c r="Z484" s="65"/>
      <c r="AA484" s="65"/>
    </row>
    <row r="485" spans="1:67" ht="14.25" customHeight="1" x14ac:dyDescent="0.25">
      <c r="A485" s="448" t="s">
        <v>118</v>
      </c>
      <c r="B485" s="448"/>
      <c r="C485" s="448"/>
      <c r="D485" s="448"/>
      <c r="E485" s="448"/>
      <c r="F485" s="448"/>
      <c r="G485" s="448"/>
      <c r="H485" s="448"/>
      <c r="I485" s="448"/>
      <c r="J485" s="448"/>
      <c r="K485" s="448"/>
      <c r="L485" s="448"/>
      <c r="M485" s="448"/>
      <c r="N485" s="448"/>
      <c r="O485" s="448"/>
      <c r="P485" s="448"/>
      <c r="Q485" s="448"/>
      <c r="R485" s="448"/>
      <c r="S485" s="448"/>
      <c r="T485" s="448"/>
      <c r="U485" s="448"/>
      <c r="V485" s="448"/>
      <c r="W485" s="448"/>
      <c r="X485" s="448"/>
      <c r="Y485" s="448"/>
      <c r="Z485" s="64"/>
      <c r="AA485" s="64"/>
    </row>
    <row r="486" spans="1:67" ht="16.5" customHeight="1" x14ac:dyDescent="0.25">
      <c r="A486" s="61" t="s">
        <v>690</v>
      </c>
      <c r="B486" s="61" t="s">
        <v>691</v>
      </c>
      <c r="C486" s="35">
        <v>4301020222</v>
      </c>
      <c r="D486" s="449">
        <v>4607091388930</v>
      </c>
      <c r="E486" s="449"/>
      <c r="F486" s="60">
        <v>0.88</v>
      </c>
      <c r="G486" s="36">
        <v>6</v>
      </c>
      <c r="H486" s="60">
        <v>5.28</v>
      </c>
      <c r="I486" s="60">
        <v>5.64</v>
      </c>
      <c r="J486" s="36">
        <v>104</v>
      </c>
      <c r="K486" s="36" t="s">
        <v>122</v>
      </c>
      <c r="L486" s="37" t="s">
        <v>121</v>
      </c>
      <c r="M486" s="37"/>
      <c r="N486" s="36">
        <v>55</v>
      </c>
      <c r="O486" s="72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451"/>
      <c r="Q486" s="451"/>
      <c r="R486" s="451"/>
      <c r="S486" s="452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IFERROR(IF(X486=0,"",ROUNDUP(X486/H486,0)*0.01196),"")</f>
        <v/>
      </c>
      <c r="Z486" s="66" t="s">
        <v>48</v>
      </c>
      <c r="AA486" s="67" t="s">
        <v>48</v>
      </c>
      <c r="AE486" s="77"/>
      <c r="BB486" s="349" t="s">
        <v>67</v>
      </c>
      <c r="BL486" s="77">
        <f>IFERROR(W486*I486/H486,"0")</f>
        <v>0</v>
      </c>
      <c r="BM486" s="77">
        <f>IFERROR(X486*I486/H486,"0")</f>
        <v>0</v>
      </c>
      <c r="BN486" s="77">
        <f>IFERROR(1/J486*(W486/H486),"0")</f>
        <v>0</v>
      </c>
      <c r="BO486" s="77">
        <f>IFERROR(1/J486*(X486/H486),"0")</f>
        <v>0</v>
      </c>
    </row>
    <row r="487" spans="1:67" ht="16.5" customHeight="1" x14ac:dyDescent="0.25">
      <c r="A487" s="61" t="s">
        <v>692</v>
      </c>
      <c r="B487" s="61" t="s">
        <v>693</v>
      </c>
      <c r="C487" s="35">
        <v>4301020206</v>
      </c>
      <c r="D487" s="449">
        <v>4680115880054</v>
      </c>
      <c r="E487" s="449"/>
      <c r="F487" s="60">
        <v>0.6</v>
      </c>
      <c r="G487" s="36">
        <v>6</v>
      </c>
      <c r="H487" s="60">
        <v>3.6</v>
      </c>
      <c r="I487" s="60">
        <v>3.84</v>
      </c>
      <c r="J487" s="36">
        <v>120</v>
      </c>
      <c r="K487" s="36" t="s">
        <v>81</v>
      </c>
      <c r="L487" s="37" t="s">
        <v>121</v>
      </c>
      <c r="M487" s="37"/>
      <c r="N487" s="36">
        <v>55</v>
      </c>
      <c r="O487" s="7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451"/>
      <c r="Q487" s="451"/>
      <c r="R487" s="451"/>
      <c r="S487" s="452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IFERROR(IF(X487=0,"",ROUNDUP(X487/H487,0)*0.00937),"")</f>
        <v/>
      </c>
      <c r="Z487" s="66" t="s">
        <v>48</v>
      </c>
      <c r="AA487" s="67" t="s">
        <v>48</v>
      </c>
      <c r="AE487" s="77"/>
      <c r="BB487" s="350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x14ac:dyDescent="0.2">
      <c r="A488" s="457"/>
      <c r="B488" s="457"/>
      <c r="C488" s="457"/>
      <c r="D488" s="457"/>
      <c r="E488" s="457"/>
      <c r="F488" s="457"/>
      <c r="G488" s="457"/>
      <c r="H488" s="457"/>
      <c r="I488" s="457"/>
      <c r="J488" s="457"/>
      <c r="K488" s="457"/>
      <c r="L488" s="457"/>
      <c r="M488" s="457"/>
      <c r="N488" s="458"/>
      <c r="O488" s="454" t="s">
        <v>43</v>
      </c>
      <c r="P488" s="455"/>
      <c r="Q488" s="455"/>
      <c r="R488" s="455"/>
      <c r="S488" s="455"/>
      <c r="T488" s="455"/>
      <c r="U488" s="456"/>
      <c r="V488" s="41" t="s">
        <v>42</v>
      </c>
      <c r="W488" s="42">
        <f>IFERROR(W486/H486,"0")+IFERROR(W487/H487,"0")</f>
        <v>0</v>
      </c>
      <c r="X488" s="42">
        <f>IFERROR(X486/H486,"0")+IFERROR(X487/H487,"0")</f>
        <v>0</v>
      </c>
      <c r="Y488" s="42">
        <f>IFERROR(IF(Y486="",0,Y486),"0")+IFERROR(IF(Y487="",0,Y487),"0")</f>
        <v>0</v>
      </c>
      <c r="Z488" s="65"/>
      <c r="AA488" s="65"/>
    </row>
    <row r="489" spans="1:67" x14ac:dyDescent="0.2">
      <c r="A489" s="457"/>
      <c r="B489" s="457"/>
      <c r="C489" s="457"/>
      <c r="D489" s="457"/>
      <c r="E489" s="457"/>
      <c r="F489" s="457"/>
      <c r="G489" s="457"/>
      <c r="H489" s="457"/>
      <c r="I489" s="457"/>
      <c r="J489" s="457"/>
      <c r="K489" s="457"/>
      <c r="L489" s="457"/>
      <c r="M489" s="457"/>
      <c r="N489" s="458"/>
      <c r="O489" s="454" t="s">
        <v>43</v>
      </c>
      <c r="P489" s="455"/>
      <c r="Q489" s="455"/>
      <c r="R489" s="455"/>
      <c r="S489" s="455"/>
      <c r="T489" s="455"/>
      <c r="U489" s="456"/>
      <c r="V489" s="41" t="s">
        <v>0</v>
      </c>
      <c r="W489" s="42">
        <f>IFERROR(SUM(W486:W487),"0")</f>
        <v>0</v>
      </c>
      <c r="X489" s="42">
        <f>IFERROR(SUM(X486:X487),"0")</f>
        <v>0</v>
      </c>
      <c r="Y489" s="41"/>
      <c r="Z489" s="65"/>
      <c r="AA489" s="65"/>
    </row>
    <row r="490" spans="1:67" ht="14.25" customHeight="1" x14ac:dyDescent="0.25">
      <c r="A490" s="448" t="s">
        <v>77</v>
      </c>
      <c r="B490" s="448"/>
      <c r="C490" s="448"/>
      <c r="D490" s="448"/>
      <c r="E490" s="448"/>
      <c r="F490" s="448"/>
      <c r="G490" s="448"/>
      <c r="H490" s="448"/>
      <c r="I490" s="448"/>
      <c r="J490" s="448"/>
      <c r="K490" s="448"/>
      <c r="L490" s="448"/>
      <c r="M490" s="448"/>
      <c r="N490" s="448"/>
      <c r="O490" s="448"/>
      <c r="P490" s="448"/>
      <c r="Q490" s="448"/>
      <c r="R490" s="448"/>
      <c r="S490" s="448"/>
      <c r="T490" s="448"/>
      <c r="U490" s="448"/>
      <c r="V490" s="448"/>
      <c r="W490" s="448"/>
      <c r="X490" s="448"/>
      <c r="Y490" s="448"/>
      <c r="Z490" s="64"/>
      <c r="AA490" s="64"/>
    </row>
    <row r="491" spans="1:67" ht="27" customHeight="1" x14ac:dyDescent="0.25">
      <c r="A491" s="61" t="s">
        <v>694</v>
      </c>
      <c r="B491" s="61" t="s">
        <v>695</v>
      </c>
      <c r="C491" s="35">
        <v>4301031252</v>
      </c>
      <c r="D491" s="449">
        <v>4680115883116</v>
      </c>
      <c r="E491" s="449"/>
      <c r="F491" s="60">
        <v>0.88</v>
      </c>
      <c r="G491" s="36">
        <v>6</v>
      </c>
      <c r="H491" s="60">
        <v>5.28</v>
      </c>
      <c r="I491" s="60">
        <v>5.64</v>
      </c>
      <c r="J491" s="36">
        <v>104</v>
      </c>
      <c r="K491" s="36" t="s">
        <v>122</v>
      </c>
      <c r="L491" s="37" t="s">
        <v>121</v>
      </c>
      <c r="M491" s="37"/>
      <c r="N491" s="36">
        <v>60</v>
      </c>
      <c r="O491" s="7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451"/>
      <c r="Q491" s="451"/>
      <c r="R491" s="451"/>
      <c r="S491" s="452"/>
      <c r="T491" s="38" t="s">
        <v>48</v>
      </c>
      <c r="U491" s="38" t="s">
        <v>48</v>
      </c>
      <c r="V491" s="39" t="s">
        <v>0</v>
      </c>
      <c r="W491" s="57">
        <v>0</v>
      </c>
      <c r="X491" s="54">
        <f t="shared" ref="X491:X496" si="83"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77"/>
      <c r="BB491" s="351" t="s">
        <v>67</v>
      </c>
      <c r="BL491" s="77">
        <f t="shared" ref="BL491:BL496" si="84">IFERROR(W491*I491/H491,"0")</f>
        <v>0</v>
      </c>
      <c r="BM491" s="77">
        <f t="shared" ref="BM491:BM496" si="85">IFERROR(X491*I491/H491,"0")</f>
        <v>0</v>
      </c>
      <c r="BN491" s="77">
        <f t="shared" ref="BN491:BN496" si="86">IFERROR(1/J491*(W491/H491),"0")</f>
        <v>0</v>
      </c>
      <c r="BO491" s="77">
        <f t="shared" ref="BO491:BO496" si="87">IFERROR(1/J491*(X491/H491),"0")</f>
        <v>0</v>
      </c>
    </row>
    <row r="492" spans="1:67" ht="27" customHeight="1" x14ac:dyDescent="0.25">
      <c r="A492" s="61" t="s">
        <v>696</v>
      </c>
      <c r="B492" s="61" t="s">
        <v>697</v>
      </c>
      <c r="C492" s="35">
        <v>4301031248</v>
      </c>
      <c r="D492" s="449">
        <v>4680115883093</v>
      </c>
      <c r="E492" s="449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122</v>
      </c>
      <c r="L492" s="37" t="s">
        <v>80</v>
      </c>
      <c r="M492" s="37"/>
      <c r="N492" s="36">
        <v>60</v>
      </c>
      <c r="O492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451"/>
      <c r="Q492" s="451"/>
      <c r="R492" s="451"/>
      <c r="S492" s="452"/>
      <c r="T492" s="38" t="s">
        <v>48</v>
      </c>
      <c r="U492" s="38" t="s">
        <v>48</v>
      </c>
      <c r="V492" s="39" t="s">
        <v>0</v>
      </c>
      <c r="W492" s="57">
        <v>0</v>
      </c>
      <c r="X492" s="54">
        <f t="shared" si="83"/>
        <v>0</v>
      </c>
      <c r="Y492" s="40" t="str">
        <f>IFERROR(IF(X492=0,"",ROUNDUP(X492/H492,0)*0.01196),"")</f>
        <v/>
      </c>
      <c r="Z492" s="66" t="s">
        <v>48</v>
      </c>
      <c r="AA492" s="67" t="s">
        <v>48</v>
      </c>
      <c r="AE492" s="77"/>
      <c r="BB492" s="352" t="s">
        <v>67</v>
      </c>
      <c r="BL492" s="77">
        <f t="shared" si="84"/>
        <v>0</v>
      </c>
      <c r="BM492" s="77">
        <f t="shared" si="85"/>
        <v>0</v>
      </c>
      <c r="BN492" s="77">
        <f t="shared" si="86"/>
        <v>0</v>
      </c>
      <c r="BO492" s="77">
        <f t="shared" si="87"/>
        <v>0</v>
      </c>
    </row>
    <row r="493" spans="1:67" ht="27" customHeight="1" x14ac:dyDescent="0.25">
      <c r="A493" s="61" t="s">
        <v>698</v>
      </c>
      <c r="B493" s="61" t="s">
        <v>699</v>
      </c>
      <c r="C493" s="35">
        <v>4301031250</v>
      </c>
      <c r="D493" s="449">
        <v>4680115883109</v>
      </c>
      <c r="E493" s="449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122</v>
      </c>
      <c r="L493" s="37" t="s">
        <v>80</v>
      </c>
      <c r="M493" s="37"/>
      <c r="N493" s="36">
        <v>60</v>
      </c>
      <c r="O493" s="7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451"/>
      <c r="Q493" s="451"/>
      <c r="R493" s="451"/>
      <c r="S493" s="452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si="83"/>
        <v>0</v>
      </c>
      <c r="Y493" s="40" t="str">
        <f>IFERROR(IF(X493=0,"",ROUNDUP(X493/H493,0)*0.01196),"")</f>
        <v/>
      </c>
      <c r="Z493" s="66" t="s">
        <v>48</v>
      </c>
      <c r="AA493" s="67" t="s">
        <v>48</v>
      </c>
      <c r="AE493" s="77"/>
      <c r="BB493" s="353" t="s">
        <v>67</v>
      </c>
      <c r="BL493" s="77">
        <f t="shared" si="84"/>
        <v>0</v>
      </c>
      <c r="BM493" s="77">
        <f t="shared" si="85"/>
        <v>0</v>
      </c>
      <c r="BN493" s="77">
        <f t="shared" si="86"/>
        <v>0</v>
      </c>
      <c r="BO493" s="77">
        <f t="shared" si="87"/>
        <v>0</v>
      </c>
    </row>
    <row r="494" spans="1:67" ht="27" customHeight="1" x14ac:dyDescent="0.25">
      <c r="A494" s="61" t="s">
        <v>700</v>
      </c>
      <c r="B494" s="61" t="s">
        <v>701</v>
      </c>
      <c r="C494" s="35">
        <v>4301031249</v>
      </c>
      <c r="D494" s="449">
        <v>4680115882072</v>
      </c>
      <c r="E494" s="449"/>
      <c r="F494" s="60">
        <v>0.6</v>
      </c>
      <c r="G494" s="36">
        <v>6</v>
      </c>
      <c r="H494" s="60">
        <v>3.6</v>
      </c>
      <c r="I494" s="60">
        <v>3.84</v>
      </c>
      <c r="J494" s="36">
        <v>120</v>
      </c>
      <c r="K494" s="36" t="s">
        <v>81</v>
      </c>
      <c r="L494" s="37" t="s">
        <v>121</v>
      </c>
      <c r="M494" s="37"/>
      <c r="N494" s="36">
        <v>60</v>
      </c>
      <c r="O494" s="73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451"/>
      <c r="Q494" s="451"/>
      <c r="R494" s="451"/>
      <c r="S494" s="452"/>
      <c r="T494" s="38" t="s">
        <v>48</v>
      </c>
      <c r="U494" s="38" t="s">
        <v>48</v>
      </c>
      <c r="V494" s="39" t="s">
        <v>0</v>
      </c>
      <c r="W494" s="57">
        <v>0</v>
      </c>
      <c r="X494" s="54">
        <f t="shared" si="83"/>
        <v>0</v>
      </c>
      <c r="Y494" s="40" t="str">
        <f>IFERROR(IF(X494=0,"",ROUNDUP(X494/H494,0)*0.00937),"")</f>
        <v/>
      </c>
      <c r="Z494" s="66" t="s">
        <v>48</v>
      </c>
      <c r="AA494" s="67" t="s">
        <v>48</v>
      </c>
      <c r="AE494" s="77"/>
      <c r="BB494" s="354" t="s">
        <v>67</v>
      </c>
      <c r="BL494" s="77">
        <f t="shared" si="84"/>
        <v>0</v>
      </c>
      <c r="BM494" s="77">
        <f t="shared" si="85"/>
        <v>0</v>
      </c>
      <c r="BN494" s="77">
        <f t="shared" si="86"/>
        <v>0</v>
      </c>
      <c r="BO494" s="77">
        <f t="shared" si="87"/>
        <v>0</v>
      </c>
    </row>
    <row r="495" spans="1:67" ht="27" customHeight="1" x14ac:dyDescent="0.25">
      <c r="A495" s="61" t="s">
        <v>702</v>
      </c>
      <c r="B495" s="61" t="s">
        <v>703</v>
      </c>
      <c r="C495" s="35">
        <v>4301031251</v>
      </c>
      <c r="D495" s="449">
        <v>4680115882102</v>
      </c>
      <c r="E495" s="449"/>
      <c r="F495" s="60">
        <v>0.6</v>
      </c>
      <c r="G495" s="36">
        <v>6</v>
      </c>
      <c r="H495" s="60">
        <v>3.6</v>
      </c>
      <c r="I495" s="60">
        <v>3.81</v>
      </c>
      <c r="J495" s="36">
        <v>120</v>
      </c>
      <c r="K495" s="36" t="s">
        <v>81</v>
      </c>
      <c r="L495" s="37" t="s">
        <v>80</v>
      </c>
      <c r="M495" s="37"/>
      <c r="N495" s="36">
        <v>60</v>
      </c>
      <c r="O495" s="73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451"/>
      <c r="Q495" s="451"/>
      <c r="R495" s="451"/>
      <c r="S495" s="452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3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5" t="s">
        <v>67</v>
      </c>
      <c r="BL495" s="77">
        <f t="shared" si="84"/>
        <v>0</v>
      </c>
      <c r="BM495" s="77">
        <f t="shared" si="85"/>
        <v>0</v>
      </c>
      <c r="BN495" s="77">
        <f t="shared" si="86"/>
        <v>0</v>
      </c>
      <c r="BO495" s="77">
        <f t="shared" si="87"/>
        <v>0</v>
      </c>
    </row>
    <row r="496" spans="1:67" ht="27" customHeight="1" x14ac:dyDescent="0.25">
      <c r="A496" s="61" t="s">
        <v>704</v>
      </c>
      <c r="B496" s="61" t="s">
        <v>705</v>
      </c>
      <c r="C496" s="35">
        <v>4301031253</v>
      </c>
      <c r="D496" s="449">
        <v>4680115882096</v>
      </c>
      <c r="E496" s="449"/>
      <c r="F496" s="60">
        <v>0.6</v>
      </c>
      <c r="G496" s="36">
        <v>6</v>
      </c>
      <c r="H496" s="60">
        <v>3.6</v>
      </c>
      <c r="I496" s="60">
        <v>3.81</v>
      </c>
      <c r="J496" s="36">
        <v>120</v>
      </c>
      <c r="K496" s="36" t="s">
        <v>81</v>
      </c>
      <c r="L496" s="37" t="s">
        <v>80</v>
      </c>
      <c r="M496" s="37"/>
      <c r="N496" s="36">
        <v>60</v>
      </c>
      <c r="O496" s="7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451"/>
      <c r="Q496" s="451"/>
      <c r="R496" s="451"/>
      <c r="S496" s="452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83"/>
        <v>0</v>
      </c>
      <c r="Y496" s="40" t="str">
        <f>IFERROR(IF(X496=0,"",ROUNDUP(X496/H496,0)*0.00937),"")</f>
        <v/>
      </c>
      <c r="Z496" s="66" t="s">
        <v>48</v>
      </c>
      <c r="AA496" s="67" t="s">
        <v>48</v>
      </c>
      <c r="AE496" s="77"/>
      <c r="BB496" s="356" t="s">
        <v>67</v>
      </c>
      <c r="BL496" s="77">
        <f t="shared" si="84"/>
        <v>0</v>
      </c>
      <c r="BM496" s="77">
        <f t="shared" si="85"/>
        <v>0</v>
      </c>
      <c r="BN496" s="77">
        <f t="shared" si="86"/>
        <v>0</v>
      </c>
      <c r="BO496" s="77">
        <f t="shared" si="87"/>
        <v>0</v>
      </c>
    </row>
    <row r="497" spans="1:67" x14ac:dyDescent="0.2">
      <c r="A497" s="457"/>
      <c r="B497" s="457"/>
      <c r="C497" s="457"/>
      <c r="D497" s="457"/>
      <c r="E497" s="457"/>
      <c r="F497" s="457"/>
      <c r="G497" s="457"/>
      <c r="H497" s="457"/>
      <c r="I497" s="457"/>
      <c r="J497" s="457"/>
      <c r="K497" s="457"/>
      <c r="L497" s="457"/>
      <c r="M497" s="457"/>
      <c r="N497" s="458"/>
      <c r="O497" s="454" t="s">
        <v>43</v>
      </c>
      <c r="P497" s="455"/>
      <c r="Q497" s="455"/>
      <c r="R497" s="455"/>
      <c r="S497" s="455"/>
      <c r="T497" s="455"/>
      <c r="U497" s="456"/>
      <c r="V497" s="41" t="s">
        <v>42</v>
      </c>
      <c r="W497" s="42">
        <f>IFERROR(W491/H491,"0")+IFERROR(W492/H492,"0")+IFERROR(W493/H493,"0")+IFERROR(W494/H494,"0")+IFERROR(W495/H495,"0")+IFERROR(W496/H496,"0")</f>
        <v>0</v>
      </c>
      <c r="X497" s="42">
        <f>IFERROR(X491/H491,"0")+IFERROR(X492/H492,"0")+IFERROR(X493/H493,"0")+IFERROR(X494/H494,"0")+IFERROR(X495/H495,"0")+IFERROR(X496/H496,"0")</f>
        <v>0</v>
      </c>
      <c r="Y497" s="42">
        <f>IFERROR(IF(Y491="",0,Y491),"0")+IFERROR(IF(Y492="",0,Y492),"0")+IFERROR(IF(Y493="",0,Y493),"0")+IFERROR(IF(Y494="",0,Y494),"0")+IFERROR(IF(Y495="",0,Y495),"0")+IFERROR(IF(Y496="",0,Y496),"0")</f>
        <v>0</v>
      </c>
      <c r="Z497" s="65"/>
      <c r="AA497" s="65"/>
    </row>
    <row r="498" spans="1:67" x14ac:dyDescent="0.2">
      <c r="A498" s="457"/>
      <c r="B498" s="457"/>
      <c r="C498" s="457"/>
      <c r="D498" s="457"/>
      <c r="E498" s="457"/>
      <c r="F498" s="457"/>
      <c r="G498" s="457"/>
      <c r="H498" s="457"/>
      <c r="I498" s="457"/>
      <c r="J498" s="457"/>
      <c r="K498" s="457"/>
      <c r="L498" s="457"/>
      <c r="M498" s="457"/>
      <c r="N498" s="458"/>
      <c r="O498" s="454" t="s">
        <v>43</v>
      </c>
      <c r="P498" s="455"/>
      <c r="Q498" s="455"/>
      <c r="R498" s="455"/>
      <c r="S498" s="455"/>
      <c r="T498" s="455"/>
      <c r="U498" s="456"/>
      <c r="V498" s="41" t="s">
        <v>0</v>
      </c>
      <c r="W498" s="42">
        <f>IFERROR(SUM(W491:W496),"0")</f>
        <v>0</v>
      </c>
      <c r="X498" s="42">
        <f>IFERROR(SUM(X491:X496),"0")</f>
        <v>0</v>
      </c>
      <c r="Y498" s="41"/>
      <c r="Z498" s="65"/>
      <c r="AA498" s="65"/>
    </row>
    <row r="499" spans="1:67" ht="14.25" customHeight="1" x14ac:dyDescent="0.25">
      <c r="A499" s="448" t="s">
        <v>85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64"/>
      <c r="AA499" s="64"/>
    </row>
    <row r="500" spans="1:67" ht="16.5" customHeight="1" x14ac:dyDescent="0.25">
      <c r="A500" s="61" t="s">
        <v>706</v>
      </c>
      <c r="B500" s="61" t="s">
        <v>707</v>
      </c>
      <c r="C500" s="35">
        <v>4301051230</v>
      </c>
      <c r="D500" s="449">
        <v>4607091383409</v>
      </c>
      <c r="E500" s="449"/>
      <c r="F500" s="60">
        <v>1.3</v>
      </c>
      <c r="G500" s="36">
        <v>6</v>
      </c>
      <c r="H500" s="60">
        <v>7.8</v>
      </c>
      <c r="I500" s="60">
        <v>8.3460000000000001</v>
      </c>
      <c r="J500" s="36">
        <v>56</v>
      </c>
      <c r="K500" s="36" t="s">
        <v>122</v>
      </c>
      <c r="L500" s="37" t="s">
        <v>80</v>
      </c>
      <c r="M500" s="37"/>
      <c r="N500" s="36">
        <v>45</v>
      </c>
      <c r="O500" s="7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451"/>
      <c r="Q500" s="451"/>
      <c r="R500" s="451"/>
      <c r="S500" s="452"/>
      <c r="T500" s="38" t="s">
        <v>48</v>
      </c>
      <c r="U500" s="38" t="s">
        <v>48</v>
      </c>
      <c r="V500" s="39" t="s">
        <v>0</v>
      </c>
      <c r="W500" s="57">
        <v>0</v>
      </c>
      <c r="X500" s="54">
        <f>IFERROR(IF(W500="",0,CEILING((W500/$H500),1)*$H500),"")</f>
        <v>0</v>
      </c>
      <c r="Y500" s="40" t="str">
        <f>IFERROR(IF(X500=0,"",ROUNDUP(X500/H500,0)*0.02175),"")</f>
        <v/>
      </c>
      <c r="Z500" s="66" t="s">
        <v>48</v>
      </c>
      <c r="AA500" s="67" t="s">
        <v>48</v>
      </c>
      <c r="AE500" s="77"/>
      <c r="BB500" s="357" t="s">
        <v>67</v>
      </c>
      <c r="BL500" s="77">
        <f>IFERROR(W500*I500/H500,"0")</f>
        <v>0</v>
      </c>
      <c r="BM500" s="77">
        <f>IFERROR(X500*I500/H500,"0")</f>
        <v>0</v>
      </c>
      <c r="BN500" s="77">
        <f>IFERROR(1/J500*(W500/H500),"0")</f>
        <v>0</v>
      </c>
      <c r="BO500" s="77">
        <f>IFERROR(1/J500*(X500/H500),"0")</f>
        <v>0</v>
      </c>
    </row>
    <row r="501" spans="1:67" ht="16.5" customHeight="1" x14ac:dyDescent="0.25">
      <c r="A501" s="61" t="s">
        <v>708</v>
      </c>
      <c r="B501" s="61" t="s">
        <v>709</v>
      </c>
      <c r="C501" s="35">
        <v>4301051231</v>
      </c>
      <c r="D501" s="449">
        <v>4607091383416</v>
      </c>
      <c r="E501" s="449"/>
      <c r="F501" s="60">
        <v>1.3</v>
      </c>
      <c r="G501" s="36">
        <v>6</v>
      </c>
      <c r="H501" s="60">
        <v>7.8</v>
      </c>
      <c r="I501" s="60">
        <v>8.3460000000000001</v>
      </c>
      <c r="J501" s="36">
        <v>56</v>
      </c>
      <c r="K501" s="36" t="s">
        <v>122</v>
      </c>
      <c r="L501" s="37" t="s">
        <v>80</v>
      </c>
      <c r="M501" s="37"/>
      <c r="N501" s="36">
        <v>45</v>
      </c>
      <c r="O501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451"/>
      <c r="Q501" s="451"/>
      <c r="R501" s="451"/>
      <c r="S501" s="452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IFERROR(IF(X501=0,"",ROUNDUP(X501/H501,0)*0.02175),"")</f>
        <v/>
      </c>
      <c r="Z501" s="66" t="s">
        <v>48</v>
      </c>
      <c r="AA501" s="67" t="s">
        <v>48</v>
      </c>
      <c r="AE501" s="77"/>
      <c r="BB501" s="358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ht="27" customHeight="1" x14ac:dyDescent="0.25">
      <c r="A502" s="61" t="s">
        <v>710</v>
      </c>
      <c r="B502" s="61" t="s">
        <v>711</v>
      </c>
      <c r="C502" s="35">
        <v>4301051058</v>
      </c>
      <c r="D502" s="449">
        <v>4680115883536</v>
      </c>
      <c r="E502" s="449"/>
      <c r="F502" s="60">
        <v>0.3</v>
      </c>
      <c r="G502" s="36">
        <v>6</v>
      </c>
      <c r="H502" s="60">
        <v>1.8</v>
      </c>
      <c r="I502" s="60">
        <v>2.0659999999999998</v>
      </c>
      <c r="J502" s="36">
        <v>156</v>
      </c>
      <c r="K502" s="36" t="s">
        <v>81</v>
      </c>
      <c r="L502" s="37" t="s">
        <v>80</v>
      </c>
      <c r="M502" s="37"/>
      <c r="N502" s="36">
        <v>45</v>
      </c>
      <c r="O502" s="7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451"/>
      <c r="Q502" s="451"/>
      <c r="R502" s="451"/>
      <c r="S502" s="452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IFERROR(IF(X502=0,"",ROUNDUP(X502/H502,0)*0.00753),"")</f>
        <v/>
      </c>
      <c r="Z502" s="66" t="s">
        <v>48</v>
      </c>
      <c r="AA502" s="67" t="s">
        <v>48</v>
      </c>
      <c r="AE502" s="77"/>
      <c r="BB502" s="359" t="s">
        <v>67</v>
      </c>
      <c r="BL502" s="77">
        <f>IFERROR(W502*I502/H502,"0")</f>
        <v>0</v>
      </c>
      <c r="BM502" s="77">
        <f>IFERROR(X502*I502/H502,"0")</f>
        <v>0</v>
      </c>
      <c r="BN502" s="77">
        <f>IFERROR(1/J502*(W502/H502),"0")</f>
        <v>0</v>
      </c>
      <c r="BO502" s="77">
        <f>IFERROR(1/J502*(X502/H502),"0")</f>
        <v>0</v>
      </c>
    </row>
    <row r="503" spans="1:67" x14ac:dyDescent="0.2">
      <c r="A503" s="457"/>
      <c r="B503" s="457"/>
      <c r="C503" s="457"/>
      <c r="D503" s="457"/>
      <c r="E503" s="457"/>
      <c r="F503" s="457"/>
      <c r="G503" s="457"/>
      <c r="H503" s="457"/>
      <c r="I503" s="457"/>
      <c r="J503" s="457"/>
      <c r="K503" s="457"/>
      <c r="L503" s="457"/>
      <c r="M503" s="457"/>
      <c r="N503" s="458"/>
      <c r="O503" s="454" t="s">
        <v>43</v>
      </c>
      <c r="P503" s="455"/>
      <c r="Q503" s="455"/>
      <c r="R503" s="455"/>
      <c r="S503" s="455"/>
      <c r="T503" s="455"/>
      <c r="U503" s="456"/>
      <c r="V503" s="41" t="s">
        <v>42</v>
      </c>
      <c r="W503" s="42">
        <f>IFERROR(W500/H500,"0")+IFERROR(W501/H501,"0")+IFERROR(W502/H502,"0")</f>
        <v>0</v>
      </c>
      <c r="X503" s="42">
        <f>IFERROR(X500/H500,"0")+IFERROR(X501/H501,"0")+IFERROR(X502/H502,"0")</f>
        <v>0</v>
      </c>
      <c r="Y503" s="42">
        <f>IFERROR(IF(Y500="",0,Y500),"0")+IFERROR(IF(Y501="",0,Y501),"0")+IFERROR(IF(Y502="",0,Y502),"0")</f>
        <v>0</v>
      </c>
      <c r="Z503" s="65"/>
      <c r="AA503" s="65"/>
    </row>
    <row r="504" spans="1:67" x14ac:dyDescent="0.2">
      <c r="A504" s="457"/>
      <c r="B504" s="457"/>
      <c r="C504" s="457"/>
      <c r="D504" s="457"/>
      <c r="E504" s="457"/>
      <c r="F504" s="457"/>
      <c r="G504" s="457"/>
      <c r="H504" s="457"/>
      <c r="I504" s="457"/>
      <c r="J504" s="457"/>
      <c r="K504" s="457"/>
      <c r="L504" s="457"/>
      <c r="M504" s="457"/>
      <c r="N504" s="458"/>
      <c r="O504" s="454" t="s">
        <v>43</v>
      </c>
      <c r="P504" s="455"/>
      <c r="Q504" s="455"/>
      <c r="R504" s="455"/>
      <c r="S504" s="455"/>
      <c r="T504" s="455"/>
      <c r="U504" s="456"/>
      <c r="V504" s="41" t="s">
        <v>0</v>
      </c>
      <c r="W504" s="42">
        <f>IFERROR(SUM(W500:W502),"0")</f>
        <v>0</v>
      </c>
      <c r="X504" s="42">
        <f>IFERROR(SUM(X500:X502),"0")</f>
        <v>0</v>
      </c>
      <c r="Y504" s="41"/>
      <c r="Z504" s="65"/>
      <c r="AA504" s="65"/>
    </row>
    <row r="505" spans="1:67" ht="14.25" customHeight="1" x14ac:dyDescent="0.25">
      <c r="A505" s="448" t="s">
        <v>228</v>
      </c>
      <c r="B505" s="448"/>
      <c r="C505" s="448"/>
      <c r="D505" s="448"/>
      <c r="E505" s="448"/>
      <c r="F505" s="448"/>
      <c r="G505" s="448"/>
      <c r="H505" s="448"/>
      <c r="I505" s="448"/>
      <c r="J505" s="448"/>
      <c r="K505" s="448"/>
      <c r="L505" s="448"/>
      <c r="M505" s="448"/>
      <c r="N505" s="448"/>
      <c r="O505" s="448"/>
      <c r="P505" s="448"/>
      <c r="Q505" s="448"/>
      <c r="R505" s="448"/>
      <c r="S505" s="448"/>
      <c r="T505" s="448"/>
      <c r="U505" s="448"/>
      <c r="V505" s="448"/>
      <c r="W505" s="448"/>
      <c r="X505" s="448"/>
      <c r="Y505" s="448"/>
      <c r="Z505" s="64"/>
      <c r="AA505" s="64"/>
    </row>
    <row r="506" spans="1:67" ht="16.5" customHeight="1" x14ac:dyDescent="0.25">
      <c r="A506" s="61" t="s">
        <v>712</v>
      </c>
      <c r="B506" s="61" t="s">
        <v>713</v>
      </c>
      <c r="C506" s="35">
        <v>4301060363</v>
      </c>
      <c r="D506" s="449">
        <v>4680115885035</v>
      </c>
      <c r="E506" s="449"/>
      <c r="F506" s="60">
        <v>1</v>
      </c>
      <c r="G506" s="36">
        <v>4</v>
      </c>
      <c r="H506" s="60">
        <v>4</v>
      </c>
      <c r="I506" s="60">
        <v>4.4160000000000004</v>
      </c>
      <c r="J506" s="36">
        <v>104</v>
      </c>
      <c r="K506" s="36" t="s">
        <v>122</v>
      </c>
      <c r="L506" s="37" t="s">
        <v>80</v>
      </c>
      <c r="M506" s="37"/>
      <c r="N506" s="36">
        <v>35</v>
      </c>
      <c r="O506" s="73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451"/>
      <c r="Q506" s="451"/>
      <c r="R506" s="451"/>
      <c r="S506" s="452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IFERROR(IF(X506=0,"",ROUNDUP(X506/H506,0)*0.01196),"")</f>
        <v/>
      </c>
      <c r="Z506" s="66" t="s">
        <v>48</v>
      </c>
      <c r="AA506" s="67" t="s">
        <v>48</v>
      </c>
      <c r="AE506" s="77"/>
      <c r="BB506" s="360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x14ac:dyDescent="0.2">
      <c r="A507" s="457"/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8"/>
      <c r="O507" s="454" t="s">
        <v>43</v>
      </c>
      <c r="P507" s="455"/>
      <c r="Q507" s="455"/>
      <c r="R507" s="455"/>
      <c r="S507" s="455"/>
      <c r="T507" s="455"/>
      <c r="U507" s="456"/>
      <c r="V507" s="41" t="s">
        <v>42</v>
      </c>
      <c r="W507" s="42">
        <f>IFERROR(W506/H506,"0")</f>
        <v>0</v>
      </c>
      <c r="X507" s="42">
        <f>IFERROR(X506/H506,"0")</f>
        <v>0</v>
      </c>
      <c r="Y507" s="42">
        <f>IFERROR(IF(Y506="",0,Y506),"0")</f>
        <v>0</v>
      </c>
      <c r="Z507" s="65"/>
      <c r="AA507" s="65"/>
    </row>
    <row r="508" spans="1:67" x14ac:dyDescent="0.2">
      <c r="A508" s="457"/>
      <c r="B508" s="457"/>
      <c r="C508" s="457"/>
      <c r="D508" s="457"/>
      <c r="E508" s="457"/>
      <c r="F508" s="457"/>
      <c r="G508" s="457"/>
      <c r="H508" s="457"/>
      <c r="I508" s="457"/>
      <c r="J508" s="457"/>
      <c r="K508" s="457"/>
      <c r="L508" s="457"/>
      <c r="M508" s="457"/>
      <c r="N508" s="458"/>
      <c r="O508" s="454" t="s">
        <v>43</v>
      </c>
      <c r="P508" s="455"/>
      <c r="Q508" s="455"/>
      <c r="R508" s="455"/>
      <c r="S508" s="455"/>
      <c r="T508" s="455"/>
      <c r="U508" s="456"/>
      <c r="V508" s="41" t="s">
        <v>0</v>
      </c>
      <c r="W508" s="42">
        <f>IFERROR(SUM(W506:W506),"0")</f>
        <v>0</v>
      </c>
      <c r="X508" s="42">
        <f>IFERROR(SUM(X506:X506),"0")</f>
        <v>0</v>
      </c>
      <c r="Y508" s="41"/>
      <c r="Z508" s="65"/>
      <c r="AA508" s="65"/>
    </row>
    <row r="509" spans="1:67" ht="27.75" customHeight="1" x14ac:dyDescent="0.2">
      <c r="A509" s="446" t="s">
        <v>714</v>
      </c>
      <c r="B509" s="446"/>
      <c r="C509" s="446"/>
      <c r="D509" s="446"/>
      <c r="E509" s="446"/>
      <c r="F509" s="446"/>
      <c r="G509" s="446"/>
      <c r="H509" s="446"/>
      <c r="I509" s="446"/>
      <c r="J509" s="446"/>
      <c r="K509" s="446"/>
      <c r="L509" s="446"/>
      <c r="M509" s="446"/>
      <c r="N509" s="446"/>
      <c r="O509" s="446"/>
      <c r="P509" s="446"/>
      <c r="Q509" s="446"/>
      <c r="R509" s="446"/>
      <c r="S509" s="446"/>
      <c r="T509" s="446"/>
      <c r="U509" s="446"/>
      <c r="V509" s="446"/>
      <c r="W509" s="446"/>
      <c r="X509" s="446"/>
      <c r="Y509" s="446"/>
      <c r="Z509" s="53"/>
      <c r="AA509" s="53"/>
    </row>
    <row r="510" spans="1:67" ht="16.5" customHeight="1" x14ac:dyDescent="0.25">
      <c r="A510" s="447" t="s">
        <v>714</v>
      </c>
      <c r="B510" s="447"/>
      <c r="C510" s="447"/>
      <c r="D510" s="447"/>
      <c r="E510" s="447"/>
      <c r="F510" s="447"/>
      <c r="G510" s="447"/>
      <c r="H510" s="447"/>
      <c r="I510" s="447"/>
      <c r="J510" s="447"/>
      <c r="K510" s="447"/>
      <c r="L510" s="447"/>
      <c r="M510" s="447"/>
      <c r="N510" s="447"/>
      <c r="O510" s="447"/>
      <c r="P510" s="447"/>
      <c r="Q510" s="447"/>
      <c r="R510" s="447"/>
      <c r="S510" s="447"/>
      <c r="T510" s="447"/>
      <c r="U510" s="447"/>
      <c r="V510" s="447"/>
      <c r="W510" s="447"/>
      <c r="X510" s="447"/>
      <c r="Y510" s="447"/>
      <c r="Z510" s="63"/>
      <c r="AA510" s="63"/>
    </row>
    <row r="511" spans="1:67" ht="14.25" customHeight="1" x14ac:dyDescent="0.25">
      <c r="A511" s="448" t="s">
        <v>126</v>
      </c>
      <c r="B511" s="448"/>
      <c r="C511" s="448"/>
      <c r="D511" s="448"/>
      <c r="E511" s="448"/>
      <c r="F511" s="448"/>
      <c r="G511" s="448"/>
      <c r="H511" s="448"/>
      <c r="I511" s="448"/>
      <c r="J511" s="448"/>
      <c r="K511" s="448"/>
      <c r="L511" s="448"/>
      <c r="M511" s="448"/>
      <c r="N511" s="448"/>
      <c r="O511" s="448"/>
      <c r="P511" s="448"/>
      <c r="Q511" s="448"/>
      <c r="R511" s="448"/>
      <c r="S511" s="448"/>
      <c r="T511" s="448"/>
      <c r="U511" s="448"/>
      <c r="V511" s="448"/>
      <c r="W511" s="448"/>
      <c r="X511" s="448"/>
      <c r="Y511" s="448"/>
      <c r="Z511" s="64"/>
      <c r="AA511" s="64"/>
    </row>
    <row r="512" spans="1:67" ht="27" customHeight="1" x14ac:dyDescent="0.25">
      <c r="A512" s="61" t="s">
        <v>715</v>
      </c>
      <c r="B512" s="61" t="s">
        <v>716</v>
      </c>
      <c r="C512" s="35">
        <v>4301011763</v>
      </c>
      <c r="D512" s="449">
        <v>4640242181011</v>
      </c>
      <c r="E512" s="449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122</v>
      </c>
      <c r="L512" s="37" t="s">
        <v>141</v>
      </c>
      <c r="M512" s="37"/>
      <c r="N512" s="36">
        <v>55</v>
      </c>
      <c r="O512" s="740" t="s">
        <v>717</v>
      </c>
      <c r="P512" s="451"/>
      <c r="Q512" s="451"/>
      <c r="R512" s="451"/>
      <c r="S512" s="452"/>
      <c r="T512" s="38" t="s">
        <v>48</v>
      </c>
      <c r="U512" s="38" t="s">
        <v>48</v>
      </c>
      <c r="V512" s="39" t="s">
        <v>0</v>
      </c>
      <c r="W512" s="57">
        <v>0</v>
      </c>
      <c r="X512" s="54">
        <f t="shared" ref="X512:X520" si="88">IFERROR(IF(W512="",0,CEILING((W512/$H512),1)*$H512),"")</f>
        <v>0</v>
      </c>
      <c r="Y512" s="40" t="str">
        <f t="shared" ref="Y512:Y517" si="89">IFERROR(IF(X512=0,"",ROUNDUP(X512/H512,0)*0.02175),"")</f>
        <v/>
      </c>
      <c r="Z512" s="66" t="s">
        <v>48</v>
      </c>
      <c r="AA512" s="67" t="s">
        <v>48</v>
      </c>
      <c r="AE512" s="77"/>
      <c r="BB512" s="361" t="s">
        <v>67</v>
      </c>
      <c r="BL512" s="77">
        <f t="shared" ref="BL512:BL520" si="90">IFERROR(W512*I512/H512,"0")</f>
        <v>0</v>
      </c>
      <c r="BM512" s="77">
        <f t="shared" ref="BM512:BM520" si="91">IFERROR(X512*I512/H512,"0")</f>
        <v>0</v>
      </c>
      <c r="BN512" s="77">
        <f t="shared" ref="BN512:BN520" si="92">IFERROR(1/J512*(W512/H512),"0")</f>
        <v>0</v>
      </c>
      <c r="BO512" s="77">
        <f t="shared" ref="BO512:BO520" si="93">IFERROR(1/J512*(X512/H512),"0")</f>
        <v>0</v>
      </c>
    </row>
    <row r="513" spans="1:67" ht="27" customHeight="1" x14ac:dyDescent="0.25">
      <c r="A513" s="61" t="s">
        <v>718</v>
      </c>
      <c r="B513" s="61" t="s">
        <v>719</v>
      </c>
      <c r="C513" s="35">
        <v>4301011951</v>
      </c>
      <c r="D513" s="449">
        <v>4640242180045</v>
      </c>
      <c r="E513" s="449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122</v>
      </c>
      <c r="L513" s="37" t="s">
        <v>121</v>
      </c>
      <c r="M513" s="37"/>
      <c r="N513" s="36">
        <v>55</v>
      </c>
      <c r="O513" s="741" t="s">
        <v>720</v>
      </c>
      <c r="P513" s="451"/>
      <c r="Q513" s="451"/>
      <c r="R513" s="451"/>
      <c r="S513" s="452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si="88"/>
        <v>0</v>
      </c>
      <c r="Y513" s="40" t="str">
        <f t="shared" si="89"/>
        <v/>
      </c>
      <c r="Z513" s="66" t="s">
        <v>48</v>
      </c>
      <c r="AA513" s="67" t="s">
        <v>48</v>
      </c>
      <c r="AE513" s="77"/>
      <c r="BB513" s="362" t="s">
        <v>67</v>
      </c>
      <c r="BL513" s="77">
        <f t="shared" si="90"/>
        <v>0</v>
      </c>
      <c r="BM513" s="77">
        <f t="shared" si="91"/>
        <v>0</v>
      </c>
      <c r="BN513" s="77">
        <f t="shared" si="92"/>
        <v>0</v>
      </c>
      <c r="BO513" s="77">
        <f t="shared" si="93"/>
        <v>0</v>
      </c>
    </row>
    <row r="514" spans="1:67" ht="27" customHeight="1" x14ac:dyDescent="0.25">
      <c r="A514" s="61" t="s">
        <v>721</v>
      </c>
      <c r="B514" s="61" t="s">
        <v>722</v>
      </c>
      <c r="C514" s="35">
        <v>4301011585</v>
      </c>
      <c r="D514" s="449">
        <v>4640242180441</v>
      </c>
      <c r="E514" s="449"/>
      <c r="F514" s="60">
        <v>1.5</v>
      </c>
      <c r="G514" s="36">
        <v>8</v>
      </c>
      <c r="H514" s="60">
        <v>12</v>
      </c>
      <c r="I514" s="60">
        <v>12.48</v>
      </c>
      <c r="J514" s="36">
        <v>56</v>
      </c>
      <c r="K514" s="36" t="s">
        <v>122</v>
      </c>
      <c r="L514" s="37" t="s">
        <v>121</v>
      </c>
      <c r="M514" s="37"/>
      <c r="N514" s="36">
        <v>50</v>
      </c>
      <c r="O514" s="742" t="s">
        <v>723</v>
      </c>
      <c r="P514" s="451"/>
      <c r="Q514" s="451"/>
      <c r="R514" s="451"/>
      <c r="S514" s="452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88"/>
        <v>0</v>
      </c>
      <c r="Y514" s="40" t="str">
        <f t="shared" si="89"/>
        <v/>
      </c>
      <c r="Z514" s="66" t="s">
        <v>48</v>
      </c>
      <c r="AA514" s="67" t="s">
        <v>48</v>
      </c>
      <c r="AE514" s="77"/>
      <c r="BB514" s="363" t="s">
        <v>67</v>
      </c>
      <c r="BL514" s="77">
        <f t="shared" si="90"/>
        <v>0</v>
      </c>
      <c r="BM514" s="77">
        <f t="shared" si="91"/>
        <v>0</v>
      </c>
      <c r="BN514" s="77">
        <f t="shared" si="92"/>
        <v>0</v>
      </c>
      <c r="BO514" s="77">
        <f t="shared" si="93"/>
        <v>0</v>
      </c>
    </row>
    <row r="515" spans="1:67" ht="27" customHeight="1" x14ac:dyDescent="0.25">
      <c r="A515" s="61" t="s">
        <v>724</v>
      </c>
      <c r="B515" s="61" t="s">
        <v>725</v>
      </c>
      <c r="C515" s="35">
        <v>4301011950</v>
      </c>
      <c r="D515" s="449">
        <v>4640242180601</v>
      </c>
      <c r="E515" s="449"/>
      <c r="F515" s="60">
        <v>1.35</v>
      </c>
      <c r="G515" s="36">
        <v>8</v>
      </c>
      <c r="H515" s="60">
        <v>10.8</v>
      </c>
      <c r="I515" s="60">
        <v>11.28</v>
      </c>
      <c r="J515" s="36">
        <v>56</v>
      </c>
      <c r="K515" s="36" t="s">
        <v>122</v>
      </c>
      <c r="L515" s="37" t="s">
        <v>121</v>
      </c>
      <c r="M515" s="37"/>
      <c r="N515" s="36">
        <v>55</v>
      </c>
      <c r="O515" s="743" t="s">
        <v>726</v>
      </c>
      <c r="P515" s="451"/>
      <c r="Q515" s="451"/>
      <c r="R515" s="451"/>
      <c r="S515" s="452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88"/>
        <v>0</v>
      </c>
      <c r="Y515" s="40" t="str">
        <f t="shared" si="89"/>
        <v/>
      </c>
      <c r="Z515" s="66" t="s">
        <v>48</v>
      </c>
      <c r="AA515" s="67" t="s">
        <v>48</v>
      </c>
      <c r="AE515" s="77"/>
      <c r="BB515" s="364" t="s">
        <v>67</v>
      </c>
      <c r="BL515" s="77">
        <f t="shared" si="90"/>
        <v>0</v>
      </c>
      <c r="BM515" s="77">
        <f t="shared" si="91"/>
        <v>0</v>
      </c>
      <c r="BN515" s="77">
        <f t="shared" si="92"/>
        <v>0</v>
      </c>
      <c r="BO515" s="77">
        <f t="shared" si="93"/>
        <v>0</v>
      </c>
    </row>
    <row r="516" spans="1:67" ht="27" customHeight="1" x14ac:dyDescent="0.25">
      <c r="A516" s="61" t="s">
        <v>727</v>
      </c>
      <c r="B516" s="61" t="s">
        <v>728</v>
      </c>
      <c r="C516" s="35">
        <v>4301011584</v>
      </c>
      <c r="D516" s="449">
        <v>4640242180564</v>
      </c>
      <c r="E516" s="449"/>
      <c r="F516" s="60">
        <v>1.5</v>
      </c>
      <c r="G516" s="36">
        <v>8</v>
      </c>
      <c r="H516" s="60">
        <v>12</v>
      </c>
      <c r="I516" s="60">
        <v>12.48</v>
      </c>
      <c r="J516" s="36">
        <v>56</v>
      </c>
      <c r="K516" s="36" t="s">
        <v>122</v>
      </c>
      <c r="L516" s="37" t="s">
        <v>121</v>
      </c>
      <c r="M516" s="37"/>
      <c r="N516" s="36">
        <v>50</v>
      </c>
      <c r="O516" s="744" t="s">
        <v>729</v>
      </c>
      <c r="P516" s="451"/>
      <c r="Q516" s="451"/>
      <c r="R516" s="451"/>
      <c r="S516" s="452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88"/>
        <v>0</v>
      </c>
      <c r="Y516" s="40" t="str">
        <f t="shared" si="89"/>
        <v/>
      </c>
      <c r="Z516" s="66" t="s">
        <v>48</v>
      </c>
      <c r="AA516" s="67" t="s">
        <v>48</v>
      </c>
      <c r="AE516" s="77"/>
      <c r="BB516" s="365" t="s">
        <v>67</v>
      </c>
      <c r="BL516" s="77">
        <f t="shared" si="90"/>
        <v>0</v>
      </c>
      <c r="BM516" s="77">
        <f t="shared" si="91"/>
        <v>0</v>
      </c>
      <c r="BN516" s="77">
        <f t="shared" si="92"/>
        <v>0</v>
      </c>
      <c r="BO516" s="77">
        <f t="shared" si="93"/>
        <v>0</v>
      </c>
    </row>
    <row r="517" spans="1:67" ht="27" customHeight="1" x14ac:dyDescent="0.25">
      <c r="A517" s="61" t="s">
        <v>730</v>
      </c>
      <c r="B517" s="61" t="s">
        <v>731</v>
      </c>
      <c r="C517" s="35">
        <v>4301011762</v>
      </c>
      <c r="D517" s="449">
        <v>4640242180922</v>
      </c>
      <c r="E517" s="449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122</v>
      </c>
      <c r="L517" s="37" t="s">
        <v>121</v>
      </c>
      <c r="M517" s="37"/>
      <c r="N517" s="36">
        <v>55</v>
      </c>
      <c r="O517" s="745" t="s">
        <v>732</v>
      </c>
      <c r="P517" s="451"/>
      <c r="Q517" s="451"/>
      <c r="R517" s="451"/>
      <c r="S517" s="452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88"/>
        <v>0</v>
      </c>
      <c r="Y517" s="40" t="str">
        <f t="shared" si="89"/>
        <v/>
      </c>
      <c r="Z517" s="66" t="s">
        <v>48</v>
      </c>
      <c r="AA517" s="67" t="s">
        <v>48</v>
      </c>
      <c r="AE517" s="77"/>
      <c r="BB517" s="366" t="s">
        <v>67</v>
      </c>
      <c r="BL517" s="77">
        <f t="shared" si="90"/>
        <v>0</v>
      </c>
      <c r="BM517" s="77">
        <f t="shared" si="91"/>
        <v>0</v>
      </c>
      <c r="BN517" s="77">
        <f t="shared" si="92"/>
        <v>0</v>
      </c>
      <c r="BO517" s="77">
        <f t="shared" si="93"/>
        <v>0</v>
      </c>
    </row>
    <row r="518" spans="1:67" ht="27" customHeight="1" x14ac:dyDescent="0.25">
      <c r="A518" s="61" t="s">
        <v>733</v>
      </c>
      <c r="B518" s="61" t="s">
        <v>734</v>
      </c>
      <c r="C518" s="35">
        <v>4301011764</v>
      </c>
      <c r="D518" s="449">
        <v>4640242181189</v>
      </c>
      <c r="E518" s="449"/>
      <c r="F518" s="60">
        <v>0.4</v>
      </c>
      <c r="G518" s="36">
        <v>10</v>
      </c>
      <c r="H518" s="60">
        <v>4</v>
      </c>
      <c r="I518" s="60">
        <v>4.24</v>
      </c>
      <c r="J518" s="36">
        <v>120</v>
      </c>
      <c r="K518" s="36" t="s">
        <v>81</v>
      </c>
      <c r="L518" s="37" t="s">
        <v>141</v>
      </c>
      <c r="M518" s="37"/>
      <c r="N518" s="36">
        <v>55</v>
      </c>
      <c r="O518" s="746" t="s">
        <v>735</v>
      </c>
      <c r="P518" s="451"/>
      <c r="Q518" s="451"/>
      <c r="R518" s="451"/>
      <c r="S518" s="452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88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67" t="s">
        <v>67</v>
      </c>
      <c r="BL518" s="77">
        <f t="shared" si="90"/>
        <v>0</v>
      </c>
      <c r="BM518" s="77">
        <f t="shared" si="91"/>
        <v>0</v>
      </c>
      <c r="BN518" s="77">
        <f t="shared" si="92"/>
        <v>0</v>
      </c>
      <c r="BO518" s="77">
        <f t="shared" si="93"/>
        <v>0</v>
      </c>
    </row>
    <row r="519" spans="1:67" ht="27" customHeight="1" x14ac:dyDescent="0.25">
      <c r="A519" s="61" t="s">
        <v>736</v>
      </c>
      <c r="B519" s="61" t="s">
        <v>737</v>
      </c>
      <c r="C519" s="35">
        <v>4301011551</v>
      </c>
      <c r="D519" s="449">
        <v>4640242180038</v>
      </c>
      <c r="E519" s="449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121</v>
      </c>
      <c r="M519" s="37"/>
      <c r="N519" s="36">
        <v>50</v>
      </c>
      <c r="O519" s="747" t="s">
        <v>738</v>
      </c>
      <c r="P519" s="451"/>
      <c r="Q519" s="451"/>
      <c r="R519" s="451"/>
      <c r="S519" s="452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88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68" t="s">
        <v>67</v>
      </c>
      <c r="BL519" s="77">
        <f t="shared" si="90"/>
        <v>0</v>
      </c>
      <c r="BM519" s="77">
        <f t="shared" si="91"/>
        <v>0</v>
      </c>
      <c r="BN519" s="77">
        <f t="shared" si="92"/>
        <v>0</v>
      </c>
      <c r="BO519" s="77">
        <f t="shared" si="93"/>
        <v>0</v>
      </c>
    </row>
    <row r="520" spans="1:67" ht="27" customHeight="1" x14ac:dyDescent="0.25">
      <c r="A520" s="61" t="s">
        <v>739</v>
      </c>
      <c r="B520" s="61" t="s">
        <v>740</v>
      </c>
      <c r="C520" s="35">
        <v>4301011765</v>
      </c>
      <c r="D520" s="449">
        <v>4640242181172</v>
      </c>
      <c r="E520" s="449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81</v>
      </c>
      <c r="L520" s="37" t="s">
        <v>121</v>
      </c>
      <c r="M520" s="37"/>
      <c r="N520" s="36">
        <v>55</v>
      </c>
      <c r="O520" s="748" t="s">
        <v>741</v>
      </c>
      <c r="P520" s="451"/>
      <c r="Q520" s="451"/>
      <c r="R520" s="451"/>
      <c r="S520" s="452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88"/>
        <v>0</v>
      </c>
      <c r="Y520" s="40" t="str">
        <f>IFERROR(IF(X520=0,"",ROUNDUP(X520/H520,0)*0.00937),"")</f>
        <v/>
      </c>
      <c r="Z520" s="66" t="s">
        <v>48</v>
      </c>
      <c r="AA520" s="67" t="s">
        <v>48</v>
      </c>
      <c r="AE520" s="77"/>
      <c r="BB520" s="369" t="s">
        <v>67</v>
      </c>
      <c r="BL520" s="77">
        <f t="shared" si="90"/>
        <v>0</v>
      </c>
      <c r="BM520" s="77">
        <f t="shared" si="91"/>
        <v>0</v>
      </c>
      <c r="BN520" s="77">
        <f t="shared" si="92"/>
        <v>0</v>
      </c>
      <c r="BO520" s="77">
        <f t="shared" si="93"/>
        <v>0</v>
      </c>
    </row>
    <row r="521" spans="1:67" x14ac:dyDescent="0.2">
      <c r="A521" s="457"/>
      <c r="B521" s="457"/>
      <c r="C521" s="457"/>
      <c r="D521" s="457"/>
      <c r="E521" s="457"/>
      <c r="F521" s="457"/>
      <c r="G521" s="457"/>
      <c r="H521" s="457"/>
      <c r="I521" s="457"/>
      <c r="J521" s="457"/>
      <c r="K521" s="457"/>
      <c r="L521" s="457"/>
      <c r="M521" s="457"/>
      <c r="N521" s="458"/>
      <c r="O521" s="454" t="s">
        <v>43</v>
      </c>
      <c r="P521" s="455"/>
      <c r="Q521" s="455"/>
      <c r="R521" s="455"/>
      <c r="S521" s="455"/>
      <c r="T521" s="455"/>
      <c r="U521" s="456"/>
      <c r="V521" s="41" t="s">
        <v>42</v>
      </c>
      <c r="W521" s="42">
        <f>IFERROR(W512/H512,"0")+IFERROR(W513/H513,"0")+IFERROR(W514/H514,"0")+IFERROR(W515/H515,"0")+IFERROR(W516/H516,"0")+IFERROR(W517/H517,"0")+IFERROR(W518/H518,"0")+IFERROR(W519/H519,"0")+IFERROR(W520/H520,"0")</f>
        <v>0</v>
      </c>
      <c r="X521" s="42">
        <f>IFERROR(X512/H512,"0")+IFERROR(X513/H513,"0")+IFERROR(X514/H514,"0")+IFERROR(X515/H515,"0")+IFERROR(X516/H516,"0")+IFERROR(X517/H517,"0")+IFERROR(X518/H518,"0")+IFERROR(X519/H519,"0")+IFERROR(X520/H520,"0")</f>
        <v>0</v>
      </c>
      <c r="Y521" s="42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65"/>
      <c r="AA521" s="65"/>
    </row>
    <row r="522" spans="1:67" x14ac:dyDescent="0.2">
      <c r="A522" s="457"/>
      <c r="B522" s="457"/>
      <c r="C522" s="457"/>
      <c r="D522" s="457"/>
      <c r="E522" s="457"/>
      <c r="F522" s="457"/>
      <c r="G522" s="457"/>
      <c r="H522" s="457"/>
      <c r="I522" s="457"/>
      <c r="J522" s="457"/>
      <c r="K522" s="457"/>
      <c r="L522" s="457"/>
      <c r="M522" s="457"/>
      <c r="N522" s="458"/>
      <c r="O522" s="454" t="s">
        <v>43</v>
      </c>
      <c r="P522" s="455"/>
      <c r="Q522" s="455"/>
      <c r="R522" s="455"/>
      <c r="S522" s="455"/>
      <c r="T522" s="455"/>
      <c r="U522" s="456"/>
      <c r="V522" s="41" t="s">
        <v>0</v>
      </c>
      <c r="W522" s="42">
        <f>IFERROR(SUM(W512:W520),"0")</f>
        <v>0</v>
      </c>
      <c r="X522" s="42">
        <f>IFERROR(SUM(X512:X520),"0")</f>
        <v>0</v>
      </c>
      <c r="Y522" s="41"/>
      <c r="Z522" s="65"/>
      <c r="AA522" s="65"/>
    </row>
    <row r="523" spans="1:67" ht="14.25" customHeight="1" x14ac:dyDescent="0.25">
      <c r="A523" s="448" t="s">
        <v>118</v>
      </c>
      <c r="B523" s="448"/>
      <c r="C523" s="448"/>
      <c r="D523" s="448"/>
      <c r="E523" s="448"/>
      <c r="F523" s="448"/>
      <c r="G523" s="448"/>
      <c r="H523" s="448"/>
      <c r="I523" s="448"/>
      <c r="J523" s="448"/>
      <c r="K523" s="448"/>
      <c r="L523" s="448"/>
      <c r="M523" s="448"/>
      <c r="N523" s="448"/>
      <c r="O523" s="448"/>
      <c r="P523" s="448"/>
      <c r="Q523" s="448"/>
      <c r="R523" s="448"/>
      <c r="S523" s="448"/>
      <c r="T523" s="448"/>
      <c r="U523" s="448"/>
      <c r="V523" s="448"/>
      <c r="W523" s="448"/>
      <c r="X523" s="448"/>
      <c r="Y523" s="448"/>
      <c r="Z523" s="64"/>
      <c r="AA523" s="64"/>
    </row>
    <row r="524" spans="1:67" ht="27" customHeight="1" x14ac:dyDescent="0.25">
      <c r="A524" s="61" t="s">
        <v>742</v>
      </c>
      <c r="B524" s="61" t="s">
        <v>743</v>
      </c>
      <c r="C524" s="35">
        <v>4301020260</v>
      </c>
      <c r="D524" s="449">
        <v>4640242180526</v>
      </c>
      <c r="E524" s="449"/>
      <c r="F524" s="60">
        <v>1.8</v>
      </c>
      <c r="G524" s="36">
        <v>6</v>
      </c>
      <c r="H524" s="60">
        <v>10.8</v>
      </c>
      <c r="I524" s="60">
        <v>11.28</v>
      </c>
      <c r="J524" s="36">
        <v>56</v>
      </c>
      <c r="K524" s="36" t="s">
        <v>122</v>
      </c>
      <c r="L524" s="37" t="s">
        <v>121</v>
      </c>
      <c r="M524" s="37"/>
      <c r="N524" s="36">
        <v>50</v>
      </c>
      <c r="O524" s="749" t="s">
        <v>744</v>
      </c>
      <c r="P524" s="451"/>
      <c r="Q524" s="451"/>
      <c r="R524" s="451"/>
      <c r="S524" s="452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77"/>
      <c r="BB524" s="370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ht="16.5" customHeight="1" x14ac:dyDescent="0.25">
      <c r="A525" s="61" t="s">
        <v>745</v>
      </c>
      <c r="B525" s="61" t="s">
        <v>746</v>
      </c>
      <c r="C525" s="35">
        <v>4301020269</v>
      </c>
      <c r="D525" s="449">
        <v>4640242180519</v>
      </c>
      <c r="E525" s="449"/>
      <c r="F525" s="60">
        <v>1.35</v>
      </c>
      <c r="G525" s="36">
        <v>8</v>
      </c>
      <c r="H525" s="60">
        <v>10.8</v>
      </c>
      <c r="I525" s="60">
        <v>11.28</v>
      </c>
      <c r="J525" s="36">
        <v>56</v>
      </c>
      <c r="K525" s="36" t="s">
        <v>122</v>
      </c>
      <c r="L525" s="37" t="s">
        <v>141</v>
      </c>
      <c r="M525" s="37"/>
      <c r="N525" s="36">
        <v>50</v>
      </c>
      <c r="O525" s="750" t="s">
        <v>747</v>
      </c>
      <c r="P525" s="451"/>
      <c r="Q525" s="451"/>
      <c r="R525" s="451"/>
      <c r="S525" s="452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1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27" customHeight="1" x14ac:dyDescent="0.25">
      <c r="A526" s="61" t="s">
        <v>748</v>
      </c>
      <c r="B526" s="61" t="s">
        <v>749</v>
      </c>
      <c r="C526" s="35">
        <v>4301020309</v>
      </c>
      <c r="D526" s="449">
        <v>4640242180090</v>
      </c>
      <c r="E526" s="449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122</v>
      </c>
      <c r="L526" s="37" t="s">
        <v>121</v>
      </c>
      <c r="M526" s="37"/>
      <c r="N526" s="36">
        <v>50</v>
      </c>
      <c r="O526" s="751" t="s">
        <v>750</v>
      </c>
      <c r="P526" s="451"/>
      <c r="Q526" s="451"/>
      <c r="R526" s="451"/>
      <c r="S526" s="452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2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751</v>
      </c>
      <c r="B527" s="61" t="s">
        <v>752</v>
      </c>
      <c r="C527" s="35">
        <v>4301020314</v>
      </c>
      <c r="D527" s="449">
        <v>4640242180090</v>
      </c>
      <c r="E527" s="449"/>
      <c r="F527" s="60">
        <v>1.35</v>
      </c>
      <c r="G527" s="36">
        <v>8</v>
      </c>
      <c r="H527" s="60">
        <v>10.8</v>
      </c>
      <c r="I527" s="60">
        <v>11.28</v>
      </c>
      <c r="J527" s="36">
        <v>56</v>
      </c>
      <c r="K527" s="36" t="s">
        <v>122</v>
      </c>
      <c r="L527" s="37" t="s">
        <v>121</v>
      </c>
      <c r="M527" s="37"/>
      <c r="N527" s="36">
        <v>50</v>
      </c>
      <c r="O527" s="752" t="s">
        <v>753</v>
      </c>
      <c r="P527" s="451"/>
      <c r="Q527" s="451"/>
      <c r="R527" s="451"/>
      <c r="S527" s="452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73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customHeight="1" x14ac:dyDescent="0.25">
      <c r="A528" s="61" t="s">
        <v>754</v>
      </c>
      <c r="B528" s="61" t="s">
        <v>755</v>
      </c>
      <c r="C528" s="35">
        <v>4301020295</v>
      </c>
      <c r="D528" s="449">
        <v>4640242181363</v>
      </c>
      <c r="E528" s="449"/>
      <c r="F528" s="60">
        <v>0.4</v>
      </c>
      <c r="G528" s="36">
        <v>10</v>
      </c>
      <c r="H528" s="60">
        <v>4</v>
      </c>
      <c r="I528" s="60">
        <v>4.24</v>
      </c>
      <c r="J528" s="36">
        <v>120</v>
      </c>
      <c r="K528" s="36" t="s">
        <v>81</v>
      </c>
      <c r="L528" s="37" t="s">
        <v>121</v>
      </c>
      <c r="M528" s="37"/>
      <c r="N528" s="36">
        <v>50</v>
      </c>
      <c r="O528" s="753" t="s">
        <v>756</v>
      </c>
      <c r="P528" s="451"/>
      <c r="Q528" s="451"/>
      <c r="R528" s="451"/>
      <c r="S528" s="452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IFERROR(IF(X528=0,"",ROUNDUP(X528/H528,0)*0.00937),"")</f>
        <v/>
      </c>
      <c r="Z528" s="66" t="s">
        <v>48</v>
      </c>
      <c r="AA528" s="67" t="s">
        <v>48</v>
      </c>
      <c r="AE528" s="77"/>
      <c r="BB528" s="374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x14ac:dyDescent="0.2">
      <c r="A529" s="457"/>
      <c r="B529" s="457"/>
      <c r="C529" s="457"/>
      <c r="D529" s="457"/>
      <c r="E529" s="457"/>
      <c r="F529" s="457"/>
      <c r="G529" s="457"/>
      <c r="H529" s="457"/>
      <c r="I529" s="457"/>
      <c r="J529" s="457"/>
      <c r="K529" s="457"/>
      <c r="L529" s="457"/>
      <c r="M529" s="457"/>
      <c r="N529" s="458"/>
      <c r="O529" s="454" t="s">
        <v>43</v>
      </c>
      <c r="P529" s="455"/>
      <c r="Q529" s="455"/>
      <c r="R529" s="455"/>
      <c r="S529" s="455"/>
      <c r="T529" s="455"/>
      <c r="U529" s="456"/>
      <c r="V529" s="41" t="s">
        <v>42</v>
      </c>
      <c r="W529" s="42">
        <f>IFERROR(W524/H524,"0")+IFERROR(W525/H525,"0")+IFERROR(W526/H526,"0")+IFERROR(W527/H527,"0")+IFERROR(W528/H528,"0")</f>
        <v>0</v>
      </c>
      <c r="X529" s="42">
        <f>IFERROR(X524/H524,"0")+IFERROR(X525/H525,"0")+IFERROR(X526/H526,"0")+IFERROR(X527/H527,"0")+IFERROR(X528/H528,"0")</f>
        <v>0</v>
      </c>
      <c r="Y529" s="42">
        <f>IFERROR(IF(Y524="",0,Y524),"0")+IFERROR(IF(Y525="",0,Y525),"0")+IFERROR(IF(Y526="",0,Y526),"0")+IFERROR(IF(Y527="",0,Y527),"0")+IFERROR(IF(Y528="",0,Y528),"0")</f>
        <v>0</v>
      </c>
      <c r="Z529" s="65"/>
      <c r="AA529" s="65"/>
    </row>
    <row r="530" spans="1:67" x14ac:dyDescent="0.2">
      <c r="A530" s="457"/>
      <c r="B530" s="457"/>
      <c r="C530" s="457"/>
      <c r="D530" s="457"/>
      <c r="E530" s="457"/>
      <c r="F530" s="457"/>
      <c r="G530" s="457"/>
      <c r="H530" s="457"/>
      <c r="I530" s="457"/>
      <c r="J530" s="457"/>
      <c r="K530" s="457"/>
      <c r="L530" s="457"/>
      <c r="M530" s="457"/>
      <c r="N530" s="458"/>
      <c r="O530" s="454" t="s">
        <v>43</v>
      </c>
      <c r="P530" s="455"/>
      <c r="Q530" s="455"/>
      <c r="R530" s="455"/>
      <c r="S530" s="455"/>
      <c r="T530" s="455"/>
      <c r="U530" s="456"/>
      <c r="V530" s="41" t="s">
        <v>0</v>
      </c>
      <c r="W530" s="42">
        <f>IFERROR(SUM(W524:W528),"0")</f>
        <v>0</v>
      </c>
      <c r="X530" s="42">
        <f>IFERROR(SUM(X524:X528),"0")</f>
        <v>0</v>
      </c>
      <c r="Y530" s="41"/>
      <c r="Z530" s="65"/>
      <c r="AA530" s="65"/>
    </row>
    <row r="531" spans="1:67" ht="14.25" customHeight="1" x14ac:dyDescent="0.25">
      <c r="A531" s="448" t="s">
        <v>77</v>
      </c>
      <c r="B531" s="448"/>
      <c r="C531" s="448"/>
      <c r="D531" s="448"/>
      <c r="E531" s="448"/>
      <c r="F531" s="448"/>
      <c r="G531" s="448"/>
      <c r="H531" s="448"/>
      <c r="I531" s="448"/>
      <c r="J531" s="448"/>
      <c r="K531" s="448"/>
      <c r="L531" s="448"/>
      <c r="M531" s="448"/>
      <c r="N531" s="448"/>
      <c r="O531" s="448"/>
      <c r="P531" s="448"/>
      <c r="Q531" s="448"/>
      <c r="R531" s="448"/>
      <c r="S531" s="448"/>
      <c r="T531" s="448"/>
      <c r="U531" s="448"/>
      <c r="V531" s="448"/>
      <c r="W531" s="448"/>
      <c r="X531" s="448"/>
      <c r="Y531" s="448"/>
      <c r="Z531" s="64"/>
      <c r="AA531" s="64"/>
    </row>
    <row r="532" spans="1:67" ht="27" customHeight="1" x14ac:dyDescent="0.25">
      <c r="A532" s="61" t="s">
        <v>757</v>
      </c>
      <c r="B532" s="61" t="s">
        <v>758</v>
      </c>
      <c r="C532" s="35">
        <v>4301031280</v>
      </c>
      <c r="D532" s="449">
        <v>4640242180816</v>
      </c>
      <c r="E532" s="449"/>
      <c r="F532" s="60">
        <v>0.7</v>
      </c>
      <c r="G532" s="36">
        <v>6</v>
      </c>
      <c r="H532" s="60">
        <v>4.2</v>
      </c>
      <c r="I532" s="60">
        <v>4.46</v>
      </c>
      <c r="J532" s="36">
        <v>156</v>
      </c>
      <c r="K532" s="36" t="s">
        <v>81</v>
      </c>
      <c r="L532" s="37" t="s">
        <v>80</v>
      </c>
      <c r="M532" s="37"/>
      <c r="N532" s="36">
        <v>40</v>
      </c>
      <c r="O532" s="754" t="s">
        <v>759</v>
      </c>
      <c r="P532" s="451"/>
      <c r="Q532" s="451"/>
      <c r="R532" s="451"/>
      <c r="S532" s="452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IFERROR(IF(X532=0,"",ROUNDUP(X532/H532,0)*0.00753),"")</f>
        <v/>
      </c>
      <c r="Z532" s="66" t="s">
        <v>48</v>
      </c>
      <c r="AA532" s="67" t="s">
        <v>48</v>
      </c>
      <c r="AE532" s="77"/>
      <c r="BB532" s="375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t="27" customHeight="1" x14ac:dyDescent="0.25">
      <c r="A533" s="61" t="s">
        <v>760</v>
      </c>
      <c r="B533" s="61" t="s">
        <v>761</v>
      </c>
      <c r="C533" s="35">
        <v>4301031244</v>
      </c>
      <c r="D533" s="449">
        <v>4640242180595</v>
      </c>
      <c r="E533" s="449"/>
      <c r="F533" s="60">
        <v>0.7</v>
      </c>
      <c r="G533" s="36">
        <v>6</v>
      </c>
      <c r="H533" s="60">
        <v>4.2</v>
      </c>
      <c r="I533" s="60">
        <v>4.46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755" t="s">
        <v>762</v>
      </c>
      <c r="P533" s="451"/>
      <c r="Q533" s="451"/>
      <c r="R533" s="451"/>
      <c r="S533" s="452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IFERROR(IF(X533=0,"",ROUNDUP(X533/H533,0)*0.00753),"")</f>
        <v/>
      </c>
      <c r="Z533" s="66" t="s">
        <v>48</v>
      </c>
      <c r="AA533" s="67" t="s">
        <v>48</v>
      </c>
      <c r="AE533" s="77"/>
      <c r="BB533" s="376" t="s">
        <v>67</v>
      </c>
      <c r="BL533" s="77">
        <f>IFERROR(W533*I533/H533,"0")</f>
        <v>0</v>
      </c>
      <c r="BM533" s="77">
        <f>IFERROR(X533*I533/H533,"0")</f>
        <v>0</v>
      </c>
      <c r="BN533" s="77">
        <f>IFERROR(1/J533*(W533/H533),"0")</f>
        <v>0</v>
      </c>
      <c r="BO533" s="77">
        <f>IFERROR(1/J533*(X533/H533),"0")</f>
        <v>0</v>
      </c>
    </row>
    <row r="534" spans="1:67" ht="27" customHeight="1" x14ac:dyDescent="0.25">
      <c r="A534" s="61" t="s">
        <v>763</v>
      </c>
      <c r="B534" s="61" t="s">
        <v>764</v>
      </c>
      <c r="C534" s="35">
        <v>4301031321</v>
      </c>
      <c r="D534" s="449">
        <v>4640242180076</v>
      </c>
      <c r="E534" s="449"/>
      <c r="F534" s="60">
        <v>0.7</v>
      </c>
      <c r="G534" s="36">
        <v>6</v>
      </c>
      <c r="H534" s="60">
        <v>4.2</v>
      </c>
      <c r="I534" s="60">
        <v>4.4000000000000004</v>
      </c>
      <c r="J534" s="36">
        <v>156</v>
      </c>
      <c r="K534" s="36" t="s">
        <v>81</v>
      </c>
      <c r="L534" s="37" t="s">
        <v>80</v>
      </c>
      <c r="M534" s="37"/>
      <c r="N534" s="36">
        <v>40</v>
      </c>
      <c r="O534" s="756" t="s">
        <v>765</v>
      </c>
      <c r="P534" s="451"/>
      <c r="Q534" s="451"/>
      <c r="R534" s="451"/>
      <c r="S534" s="452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IFERROR(IF(X534=0,"",ROUNDUP(X534/H534,0)*0.00753),"")</f>
        <v/>
      </c>
      <c r="Z534" s="66" t="s">
        <v>48</v>
      </c>
      <c r="AA534" s="67" t="s">
        <v>48</v>
      </c>
      <c r="AE534" s="77"/>
      <c r="BB534" s="377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customHeight="1" x14ac:dyDescent="0.25">
      <c r="A535" s="61" t="s">
        <v>766</v>
      </c>
      <c r="B535" s="61" t="s">
        <v>767</v>
      </c>
      <c r="C535" s="35">
        <v>4301031200</v>
      </c>
      <c r="D535" s="449">
        <v>4640242180489</v>
      </c>
      <c r="E535" s="449"/>
      <c r="F535" s="60">
        <v>0.28000000000000003</v>
      </c>
      <c r="G535" s="36">
        <v>6</v>
      </c>
      <c r="H535" s="60">
        <v>1.68</v>
      </c>
      <c r="I535" s="60">
        <v>1.84</v>
      </c>
      <c r="J535" s="36">
        <v>234</v>
      </c>
      <c r="K535" s="36" t="s">
        <v>84</v>
      </c>
      <c r="L535" s="37" t="s">
        <v>80</v>
      </c>
      <c r="M535" s="37"/>
      <c r="N535" s="36">
        <v>40</v>
      </c>
      <c r="O535" s="757" t="s">
        <v>768</v>
      </c>
      <c r="P535" s="451"/>
      <c r="Q535" s="451"/>
      <c r="R535" s="451"/>
      <c r="S535" s="452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IFERROR(IF(X535=0,"",ROUNDUP(X535/H535,0)*0.00502),"")</f>
        <v/>
      </c>
      <c r="Z535" s="66" t="s">
        <v>48</v>
      </c>
      <c r="AA535" s="67" t="s">
        <v>48</v>
      </c>
      <c r="AE535" s="77"/>
      <c r="BB535" s="378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x14ac:dyDescent="0.2">
      <c r="A536" s="457"/>
      <c r="B536" s="457"/>
      <c r="C536" s="457"/>
      <c r="D536" s="457"/>
      <c r="E536" s="457"/>
      <c r="F536" s="457"/>
      <c r="G536" s="457"/>
      <c r="H536" s="457"/>
      <c r="I536" s="457"/>
      <c r="J536" s="457"/>
      <c r="K536" s="457"/>
      <c r="L536" s="457"/>
      <c r="M536" s="457"/>
      <c r="N536" s="458"/>
      <c r="O536" s="454" t="s">
        <v>43</v>
      </c>
      <c r="P536" s="455"/>
      <c r="Q536" s="455"/>
      <c r="R536" s="455"/>
      <c r="S536" s="455"/>
      <c r="T536" s="455"/>
      <c r="U536" s="456"/>
      <c r="V536" s="41" t="s">
        <v>42</v>
      </c>
      <c r="W536" s="42">
        <f>IFERROR(W532/H532,"0")+IFERROR(W533/H533,"0")+IFERROR(W534/H534,"0")+IFERROR(W535/H535,"0")</f>
        <v>0</v>
      </c>
      <c r="X536" s="42">
        <f>IFERROR(X532/H532,"0")+IFERROR(X533/H533,"0")+IFERROR(X534/H534,"0")+IFERROR(X535/H535,"0")</f>
        <v>0</v>
      </c>
      <c r="Y536" s="42">
        <f>IFERROR(IF(Y532="",0,Y532),"0")+IFERROR(IF(Y533="",0,Y533),"0")+IFERROR(IF(Y534="",0,Y534),"0")+IFERROR(IF(Y535="",0,Y535),"0")</f>
        <v>0</v>
      </c>
      <c r="Z536" s="65"/>
      <c r="AA536" s="65"/>
    </row>
    <row r="537" spans="1:67" x14ac:dyDescent="0.2">
      <c r="A537" s="457"/>
      <c r="B537" s="457"/>
      <c r="C537" s="457"/>
      <c r="D537" s="457"/>
      <c r="E537" s="457"/>
      <c r="F537" s="457"/>
      <c r="G537" s="457"/>
      <c r="H537" s="457"/>
      <c r="I537" s="457"/>
      <c r="J537" s="457"/>
      <c r="K537" s="457"/>
      <c r="L537" s="457"/>
      <c r="M537" s="457"/>
      <c r="N537" s="458"/>
      <c r="O537" s="454" t="s">
        <v>43</v>
      </c>
      <c r="P537" s="455"/>
      <c r="Q537" s="455"/>
      <c r="R537" s="455"/>
      <c r="S537" s="455"/>
      <c r="T537" s="455"/>
      <c r="U537" s="456"/>
      <c r="V537" s="41" t="s">
        <v>0</v>
      </c>
      <c r="W537" s="42">
        <f>IFERROR(SUM(W532:W535),"0")</f>
        <v>0</v>
      </c>
      <c r="X537" s="42">
        <f>IFERROR(SUM(X532:X535),"0")</f>
        <v>0</v>
      </c>
      <c r="Y537" s="41"/>
      <c r="Z537" s="65"/>
      <c r="AA537" s="65"/>
    </row>
    <row r="538" spans="1:67" ht="14.25" customHeight="1" x14ac:dyDescent="0.25">
      <c r="A538" s="448" t="s">
        <v>85</v>
      </c>
      <c r="B538" s="448"/>
      <c r="C538" s="448"/>
      <c r="D538" s="448"/>
      <c r="E538" s="448"/>
      <c r="F538" s="448"/>
      <c r="G538" s="448"/>
      <c r="H538" s="448"/>
      <c r="I538" s="448"/>
      <c r="J538" s="448"/>
      <c r="K538" s="448"/>
      <c r="L538" s="448"/>
      <c r="M538" s="448"/>
      <c r="N538" s="448"/>
      <c r="O538" s="448"/>
      <c r="P538" s="448"/>
      <c r="Q538" s="448"/>
      <c r="R538" s="448"/>
      <c r="S538" s="448"/>
      <c r="T538" s="448"/>
      <c r="U538" s="448"/>
      <c r="V538" s="448"/>
      <c r="W538" s="448"/>
      <c r="X538" s="448"/>
      <c r="Y538" s="448"/>
      <c r="Z538" s="64"/>
      <c r="AA538" s="64"/>
    </row>
    <row r="539" spans="1:67" ht="27" customHeight="1" x14ac:dyDescent="0.25">
      <c r="A539" s="61" t="s">
        <v>769</v>
      </c>
      <c r="B539" s="61" t="s">
        <v>770</v>
      </c>
      <c r="C539" s="35">
        <v>4301051746</v>
      </c>
      <c r="D539" s="449">
        <v>4640242180533</v>
      </c>
      <c r="E539" s="449"/>
      <c r="F539" s="60">
        <v>1.3</v>
      </c>
      <c r="G539" s="36">
        <v>6</v>
      </c>
      <c r="H539" s="60">
        <v>7.8</v>
      </c>
      <c r="I539" s="60">
        <v>8.3640000000000008</v>
      </c>
      <c r="J539" s="36">
        <v>56</v>
      </c>
      <c r="K539" s="36" t="s">
        <v>122</v>
      </c>
      <c r="L539" s="37" t="s">
        <v>141</v>
      </c>
      <c r="M539" s="37"/>
      <c r="N539" s="36">
        <v>40</v>
      </c>
      <c r="O539" s="758" t="s">
        <v>771</v>
      </c>
      <c r="P539" s="451"/>
      <c r="Q539" s="451"/>
      <c r="R539" s="451"/>
      <c r="S539" s="452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79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772</v>
      </c>
      <c r="B540" s="61" t="s">
        <v>773</v>
      </c>
      <c r="C540" s="35">
        <v>4301051780</v>
      </c>
      <c r="D540" s="449">
        <v>4640242180106</v>
      </c>
      <c r="E540" s="449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122</v>
      </c>
      <c r="L540" s="37" t="s">
        <v>80</v>
      </c>
      <c r="M540" s="37"/>
      <c r="N540" s="36">
        <v>45</v>
      </c>
      <c r="O540" s="759" t="s">
        <v>774</v>
      </c>
      <c r="P540" s="451"/>
      <c r="Q540" s="451"/>
      <c r="R540" s="451"/>
      <c r="S540" s="452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0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t="27" customHeight="1" x14ac:dyDescent="0.25">
      <c r="A541" s="61" t="s">
        <v>775</v>
      </c>
      <c r="B541" s="61" t="s">
        <v>776</v>
      </c>
      <c r="C541" s="35">
        <v>4301051510</v>
      </c>
      <c r="D541" s="449">
        <v>4640242180540</v>
      </c>
      <c r="E541" s="449"/>
      <c r="F541" s="60">
        <v>1.3</v>
      </c>
      <c r="G541" s="36">
        <v>6</v>
      </c>
      <c r="H541" s="60">
        <v>7.8</v>
      </c>
      <c r="I541" s="60">
        <v>8.3640000000000008</v>
      </c>
      <c r="J541" s="36">
        <v>56</v>
      </c>
      <c r="K541" s="36" t="s">
        <v>122</v>
      </c>
      <c r="L541" s="37" t="s">
        <v>80</v>
      </c>
      <c r="M541" s="37"/>
      <c r="N541" s="36">
        <v>30</v>
      </c>
      <c r="O541" s="760" t="s">
        <v>777</v>
      </c>
      <c r="P541" s="451"/>
      <c r="Q541" s="451"/>
      <c r="R541" s="451"/>
      <c r="S541" s="452"/>
      <c r="T541" s="38" t="s">
        <v>48</v>
      </c>
      <c r="U541" s="38" t="s">
        <v>48</v>
      </c>
      <c r="V541" s="39" t="s">
        <v>0</v>
      </c>
      <c r="W541" s="57">
        <v>0</v>
      </c>
      <c r="X541" s="54">
        <f>IFERROR(IF(W541="",0,CEILING((W541/$H541),1)*$H541),"")</f>
        <v>0</v>
      </c>
      <c r="Y541" s="40" t="str">
        <f>IFERROR(IF(X541=0,"",ROUNDUP(X541/H541,0)*0.02175),"")</f>
        <v/>
      </c>
      <c r="Z541" s="66" t="s">
        <v>48</v>
      </c>
      <c r="AA541" s="67" t="s">
        <v>48</v>
      </c>
      <c r="AE541" s="77"/>
      <c r="BB541" s="381" t="s">
        <v>67</v>
      </c>
      <c r="BL541" s="77">
        <f>IFERROR(W541*I541/H541,"0")</f>
        <v>0</v>
      </c>
      <c r="BM541" s="77">
        <f>IFERROR(X541*I541/H541,"0")</f>
        <v>0</v>
      </c>
      <c r="BN541" s="77">
        <f>IFERROR(1/J541*(W541/H541),"0")</f>
        <v>0</v>
      </c>
      <c r="BO541" s="77">
        <f>IFERROR(1/J541*(X541/H541),"0")</f>
        <v>0</v>
      </c>
    </row>
    <row r="542" spans="1:67" x14ac:dyDescent="0.2">
      <c r="A542" s="457"/>
      <c r="B542" s="457"/>
      <c r="C542" s="457"/>
      <c r="D542" s="457"/>
      <c r="E542" s="457"/>
      <c r="F542" s="457"/>
      <c r="G542" s="457"/>
      <c r="H542" s="457"/>
      <c r="I542" s="457"/>
      <c r="J542" s="457"/>
      <c r="K542" s="457"/>
      <c r="L542" s="457"/>
      <c r="M542" s="457"/>
      <c r="N542" s="458"/>
      <c r="O542" s="454" t="s">
        <v>43</v>
      </c>
      <c r="P542" s="455"/>
      <c r="Q542" s="455"/>
      <c r="R542" s="455"/>
      <c r="S542" s="455"/>
      <c r="T542" s="455"/>
      <c r="U542" s="456"/>
      <c r="V542" s="41" t="s">
        <v>42</v>
      </c>
      <c r="W542" s="42">
        <f>IFERROR(W539/H539,"0")+IFERROR(W540/H540,"0")+IFERROR(W541/H541,"0")</f>
        <v>0</v>
      </c>
      <c r="X542" s="42">
        <f>IFERROR(X539/H539,"0")+IFERROR(X540/H540,"0")+IFERROR(X541/H541,"0")</f>
        <v>0</v>
      </c>
      <c r="Y542" s="42">
        <f>IFERROR(IF(Y539="",0,Y539),"0")+IFERROR(IF(Y540="",0,Y540),"0")+IFERROR(IF(Y541="",0,Y541),"0")</f>
        <v>0</v>
      </c>
      <c r="Z542" s="65"/>
      <c r="AA542" s="65"/>
    </row>
    <row r="543" spans="1:67" x14ac:dyDescent="0.2">
      <c r="A543" s="457"/>
      <c r="B543" s="457"/>
      <c r="C543" s="457"/>
      <c r="D543" s="457"/>
      <c r="E543" s="457"/>
      <c r="F543" s="457"/>
      <c r="G543" s="457"/>
      <c r="H543" s="457"/>
      <c r="I543" s="457"/>
      <c r="J543" s="457"/>
      <c r="K543" s="457"/>
      <c r="L543" s="457"/>
      <c r="M543" s="457"/>
      <c r="N543" s="458"/>
      <c r="O543" s="454" t="s">
        <v>43</v>
      </c>
      <c r="P543" s="455"/>
      <c r="Q543" s="455"/>
      <c r="R543" s="455"/>
      <c r="S543" s="455"/>
      <c r="T543" s="455"/>
      <c r="U543" s="456"/>
      <c r="V543" s="41" t="s">
        <v>0</v>
      </c>
      <c r="W543" s="42">
        <f>IFERROR(SUM(W539:W541),"0")</f>
        <v>0</v>
      </c>
      <c r="X543" s="42">
        <f>IFERROR(SUM(X539:X541),"0")</f>
        <v>0</v>
      </c>
      <c r="Y543" s="41"/>
      <c r="Z543" s="65"/>
      <c r="AA543" s="65"/>
    </row>
    <row r="544" spans="1:67" ht="14.25" customHeight="1" x14ac:dyDescent="0.25">
      <c r="A544" s="448" t="s">
        <v>228</v>
      </c>
      <c r="B544" s="448"/>
      <c r="C544" s="448"/>
      <c r="D544" s="448"/>
      <c r="E544" s="448"/>
      <c r="F544" s="448"/>
      <c r="G544" s="448"/>
      <c r="H544" s="448"/>
      <c r="I544" s="448"/>
      <c r="J544" s="448"/>
      <c r="K544" s="448"/>
      <c r="L544" s="448"/>
      <c r="M544" s="448"/>
      <c r="N544" s="448"/>
      <c r="O544" s="448"/>
      <c r="P544" s="448"/>
      <c r="Q544" s="448"/>
      <c r="R544" s="448"/>
      <c r="S544" s="448"/>
      <c r="T544" s="448"/>
      <c r="U544" s="448"/>
      <c r="V544" s="448"/>
      <c r="W544" s="448"/>
      <c r="X544" s="448"/>
      <c r="Y544" s="448"/>
      <c r="Z544" s="64"/>
      <c r="AA544" s="64"/>
    </row>
    <row r="545" spans="1:67" ht="27" customHeight="1" x14ac:dyDescent="0.25">
      <c r="A545" s="61" t="s">
        <v>778</v>
      </c>
      <c r="B545" s="61" t="s">
        <v>779</v>
      </c>
      <c r="C545" s="35">
        <v>4301060354</v>
      </c>
      <c r="D545" s="449">
        <v>4640242180120</v>
      </c>
      <c r="E545" s="449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122</v>
      </c>
      <c r="L545" s="37" t="s">
        <v>80</v>
      </c>
      <c r="M545" s="37"/>
      <c r="N545" s="36">
        <v>40</v>
      </c>
      <c r="O545" s="761" t="s">
        <v>780</v>
      </c>
      <c r="P545" s="451"/>
      <c r="Q545" s="451"/>
      <c r="R545" s="451"/>
      <c r="S545" s="452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2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778</v>
      </c>
      <c r="B546" s="61" t="s">
        <v>781</v>
      </c>
      <c r="C546" s="35">
        <v>4301060408</v>
      </c>
      <c r="D546" s="449">
        <v>4640242180120</v>
      </c>
      <c r="E546" s="449"/>
      <c r="F546" s="60">
        <v>1.3</v>
      </c>
      <c r="G546" s="36">
        <v>6</v>
      </c>
      <c r="H546" s="60">
        <v>7.8</v>
      </c>
      <c r="I546" s="60">
        <v>8.2799999999999994</v>
      </c>
      <c r="J546" s="36">
        <v>56</v>
      </c>
      <c r="K546" s="36" t="s">
        <v>122</v>
      </c>
      <c r="L546" s="37" t="s">
        <v>80</v>
      </c>
      <c r="M546" s="37"/>
      <c r="N546" s="36">
        <v>40</v>
      </c>
      <c r="O546" s="762" t="s">
        <v>782</v>
      </c>
      <c r="P546" s="451"/>
      <c r="Q546" s="451"/>
      <c r="R546" s="451"/>
      <c r="S546" s="452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3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customHeight="1" x14ac:dyDescent="0.25">
      <c r="A547" s="61" t="s">
        <v>783</v>
      </c>
      <c r="B547" s="61" t="s">
        <v>784</v>
      </c>
      <c r="C547" s="35">
        <v>4301060355</v>
      </c>
      <c r="D547" s="449">
        <v>4640242180137</v>
      </c>
      <c r="E547" s="449"/>
      <c r="F547" s="60">
        <v>1.3</v>
      </c>
      <c r="G547" s="36">
        <v>6</v>
      </c>
      <c r="H547" s="60">
        <v>7.8</v>
      </c>
      <c r="I547" s="60">
        <v>8.2799999999999994</v>
      </c>
      <c r="J547" s="36">
        <v>56</v>
      </c>
      <c r="K547" s="36" t="s">
        <v>122</v>
      </c>
      <c r="L547" s="37" t="s">
        <v>80</v>
      </c>
      <c r="M547" s="37"/>
      <c r="N547" s="36">
        <v>40</v>
      </c>
      <c r="O547" s="763" t="s">
        <v>785</v>
      </c>
      <c r="P547" s="451"/>
      <c r="Q547" s="451"/>
      <c r="R547" s="451"/>
      <c r="S547" s="452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84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customHeight="1" x14ac:dyDescent="0.25">
      <c r="A548" s="61" t="s">
        <v>783</v>
      </c>
      <c r="B548" s="61" t="s">
        <v>786</v>
      </c>
      <c r="C548" s="35">
        <v>4301060407</v>
      </c>
      <c r="D548" s="449">
        <v>4640242180137</v>
      </c>
      <c r="E548" s="449"/>
      <c r="F548" s="60">
        <v>1.3</v>
      </c>
      <c r="G548" s="36">
        <v>6</v>
      </c>
      <c r="H548" s="60">
        <v>7.8</v>
      </c>
      <c r="I548" s="60">
        <v>8.2799999999999994</v>
      </c>
      <c r="J548" s="36">
        <v>56</v>
      </c>
      <c r="K548" s="36" t="s">
        <v>122</v>
      </c>
      <c r="L548" s="37" t="s">
        <v>80</v>
      </c>
      <c r="M548" s="37"/>
      <c r="N548" s="36">
        <v>40</v>
      </c>
      <c r="O548" s="764" t="s">
        <v>787</v>
      </c>
      <c r="P548" s="451"/>
      <c r="Q548" s="451"/>
      <c r="R548" s="451"/>
      <c r="S548" s="452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IFERROR(IF(X548=0,"",ROUNDUP(X548/H548,0)*0.02175),"")</f>
        <v/>
      </c>
      <c r="Z548" s="66" t="s">
        <v>48</v>
      </c>
      <c r="AA548" s="67" t="s">
        <v>48</v>
      </c>
      <c r="AE548" s="77"/>
      <c r="BB548" s="385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x14ac:dyDescent="0.2">
      <c r="A549" s="457"/>
      <c r="B549" s="457"/>
      <c r="C549" s="457"/>
      <c r="D549" s="457"/>
      <c r="E549" s="457"/>
      <c r="F549" s="457"/>
      <c r="G549" s="457"/>
      <c r="H549" s="457"/>
      <c r="I549" s="457"/>
      <c r="J549" s="457"/>
      <c r="K549" s="457"/>
      <c r="L549" s="457"/>
      <c r="M549" s="457"/>
      <c r="N549" s="458"/>
      <c r="O549" s="454" t="s">
        <v>43</v>
      </c>
      <c r="P549" s="455"/>
      <c r="Q549" s="455"/>
      <c r="R549" s="455"/>
      <c r="S549" s="455"/>
      <c r="T549" s="455"/>
      <c r="U549" s="456"/>
      <c r="V549" s="41" t="s">
        <v>42</v>
      </c>
      <c r="W549" s="42">
        <f>IFERROR(W545/H545,"0")+IFERROR(W546/H546,"0")+IFERROR(W547/H547,"0")+IFERROR(W548/H548,"0")</f>
        <v>0</v>
      </c>
      <c r="X549" s="42">
        <f>IFERROR(X545/H545,"0")+IFERROR(X546/H546,"0")+IFERROR(X547/H547,"0")+IFERROR(X548/H548,"0")</f>
        <v>0</v>
      </c>
      <c r="Y549" s="42">
        <f>IFERROR(IF(Y545="",0,Y545),"0")+IFERROR(IF(Y546="",0,Y546),"0")+IFERROR(IF(Y547="",0,Y547),"0")+IFERROR(IF(Y548="",0,Y548),"0")</f>
        <v>0</v>
      </c>
      <c r="Z549" s="65"/>
      <c r="AA549" s="65"/>
    </row>
    <row r="550" spans="1:67" x14ac:dyDescent="0.2">
      <c r="A550" s="457"/>
      <c r="B550" s="457"/>
      <c r="C550" s="457"/>
      <c r="D550" s="457"/>
      <c r="E550" s="457"/>
      <c r="F550" s="457"/>
      <c r="G550" s="457"/>
      <c r="H550" s="457"/>
      <c r="I550" s="457"/>
      <c r="J550" s="457"/>
      <c r="K550" s="457"/>
      <c r="L550" s="457"/>
      <c r="M550" s="457"/>
      <c r="N550" s="458"/>
      <c r="O550" s="454" t="s">
        <v>43</v>
      </c>
      <c r="P550" s="455"/>
      <c r="Q550" s="455"/>
      <c r="R550" s="455"/>
      <c r="S550" s="455"/>
      <c r="T550" s="455"/>
      <c r="U550" s="456"/>
      <c r="V550" s="41" t="s">
        <v>0</v>
      </c>
      <c r="W550" s="42">
        <f>IFERROR(SUM(W545:W548),"0")</f>
        <v>0</v>
      </c>
      <c r="X550" s="42">
        <f>IFERROR(SUM(X545:X548),"0")</f>
        <v>0</v>
      </c>
      <c r="Y550" s="41"/>
      <c r="Z550" s="65"/>
      <c r="AA550" s="65"/>
    </row>
    <row r="551" spans="1:67" ht="15" customHeight="1" x14ac:dyDescent="0.2">
      <c r="A551" s="457"/>
      <c r="B551" s="457"/>
      <c r="C551" s="457"/>
      <c r="D551" s="457"/>
      <c r="E551" s="457"/>
      <c r="F551" s="457"/>
      <c r="G551" s="457"/>
      <c r="H551" s="457"/>
      <c r="I551" s="457"/>
      <c r="J551" s="457"/>
      <c r="K551" s="457"/>
      <c r="L551" s="457"/>
      <c r="M551" s="457"/>
      <c r="N551" s="768"/>
      <c r="O551" s="765" t="s">
        <v>36</v>
      </c>
      <c r="P551" s="766"/>
      <c r="Q551" s="766"/>
      <c r="R551" s="766"/>
      <c r="S551" s="766"/>
      <c r="T551" s="766"/>
      <c r="U551" s="767"/>
      <c r="V551" s="41" t="s">
        <v>0</v>
      </c>
      <c r="W551" s="42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17950</v>
      </c>
      <c r="X551" s="42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17961.599999999999</v>
      </c>
      <c r="Y551" s="41"/>
      <c r="Z551" s="65"/>
      <c r="AA551" s="65"/>
    </row>
    <row r="552" spans="1:67" x14ac:dyDescent="0.2">
      <c r="A552" s="457"/>
      <c r="B552" s="457"/>
      <c r="C552" s="457"/>
      <c r="D552" s="457"/>
      <c r="E552" s="457"/>
      <c r="F552" s="457"/>
      <c r="G552" s="457"/>
      <c r="H552" s="457"/>
      <c r="I552" s="457"/>
      <c r="J552" s="457"/>
      <c r="K552" s="457"/>
      <c r="L552" s="457"/>
      <c r="M552" s="457"/>
      <c r="N552" s="768"/>
      <c r="O552" s="765" t="s">
        <v>37</v>
      </c>
      <c r="P552" s="766"/>
      <c r="Q552" s="766"/>
      <c r="R552" s="766"/>
      <c r="S552" s="766"/>
      <c r="T552" s="766"/>
      <c r="U552" s="767"/>
      <c r="V552" s="41" t="s">
        <v>0</v>
      </c>
      <c r="W552" s="42">
        <f>IFERROR(SUM(BL22:BL548),"0")</f>
        <v>18947.461538461539</v>
      </c>
      <c r="X552" s="42">
        <f>IFERROR(SUM(BM22:BM548),"0")</f>
        <v>18959.496000000003</v>
      </c>
      <c r="Y552" s="41"/>
      <c r="Z552" s="65"/>
      <c r="AA552" s="65"/>
    </row>
    <row r="553" spans="1:67" x14ac:dyDescent="0.2">
      <c r="A553" s="457"/>
      <c r="B553" s="457"/>
      <c r="C553" s="457"/>
      <c r="D553" s="457"/>
      <c r="E553" s="457"/>
      <c r="F553" s="457"/>
      <c r="G553" s="457"/>
      <c r="H553" s="457"/>
      <c r="I553" s="457"/>
      <c r="J553" s="457"/>
      <c r="K553" s="457"/>
      <c r="L553" s="457"/>
      <c r="M553" s="457"/>
      <c r="N553" s="768"/>
      <c r="O553" s="765" t="s">
        <v>38</v>
      </c>
      <c r="P553" s="766"/>
      <c r="Q553" s="766"/>
      <c r="R553" s="766"/>
      <c r="S553" s="766"/>
      <c r="T553" s="766"/>
      <c r="U553" s="767"/>
      <c r="V553" s="41" t="s">
        <v>23</v>
      </c>
      <c r="W553" s="43">
        <f>ROUNDUP(SUM(BN22:BN548),0)</f>
        <v>35</v>
      </c>
      <c r="X553" s="43">
        <f>ROUNDUP(SUM(BO22:BO548),0)</f>
        <v>35</v>
      </c>
      <c r="Y553" s="41"/>
      <c r="Z553" s="65"/>
      <c r="AA553" s="65"/>
    </row>
    <row r="554" spans="1:67" x14ac:dyDescent="0.2">
      <c r="A554" s="457"/>
      <c r="B554" s="457"/>
      <c r="C554" s="457"/>
      <c r="D554" s="457"/>
      <c r="E554" s="457"/>
      <c r="F554" s="457"/>
      <c r="G554" s="457"/>
      <c r="H554" s="457"/>
      <c r="I554" s="457"/>
      <c r="J554" s="457"/>
      <c r="K554" s="457"/>
      <c r="L554" s="457"/>
      <c r="M554" s="457"/>
      <c r="N554" s="768"/>
      <c r="O554" s="765" t="s">
        <v>39</v>
      </c>
      <c r="P554" s="766"/>
      <c r="Q554" s="766"/>
      <c r="R554" s="766"/>
      <c r="S554" s="766"/>
      <c r="T554" s="766"/>
      <c r="U554" s="767"/>
      <c r="V554" s="41" t="s">
        <v>0</v>
      </c>
      <c r="W554" s="42">
        <f>GrossWeightTotal+PalletQtyTotal*25</f>
        <v>19822.461538461539</v>
      </c>
      <c r="X554" s="42">
        <f>GrossWeightTotalR+PalletQtyTotalR*25</f>
        <v>19834.496000000003</v>
      </c>
      <c r="Y554" s="41"/>
      <c r="Z554" s="65"/>
      <c r="AA554" s="65"/>
    </row>
    <row r="555" spans="1:67" x14ac:dyDescent="0.2">
      <c r="A555" s="457"/>
      <c r="B555" s="457"/>
      <c r="C555" s="457"/>
      <c r="D555" s="457"/>
      <c r="E555" s="457"/>
      <c r="F555" s="457"/>
      <c r="G555" s="457"/>
      <c r="H555" s="457"/>
      <c r="I555" s="457"/>
      <c r="J555" s="457"/>
      <c r="K555" s="457"/>
      <c r="L555" s="457"/>
      <c r="M555" s="457"/>
      <c r="N555" s="768"/>
      <c r="O555" s="765" t="s">
        <v>40</v>
      </c>
      <c r="P555" s="766"/>
      <c r="Q555" s="766"/>
      <c r="R555" s="766"/>
      <c r="S555" s="766"/>
      <c r="T555" s="766"/>
      <c r="U555" s="767"/>
      <c r="V555" s="41" t="s">
        <v>23</v>
      </c>
      <c r="W555" s="42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1855.1282051282051</v>
      </c>
      <c r="X555" s="42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1856</v>
      </c>
      <c r="Y555" s="41"/>
      <c r="Z555" s="65"/>
      <c r="AA555" s="65"/>
    </row>
    <row r="556" spans="1:67" ht="14.25" x14ac:dyDescent="0.2">
      <c r="A556" s="457"/>
      <c r="B556" s="457"/>
      <c r="C556" s="457"/>
      <c r="D556" s="457"/>
      <c r="E556" s="457"/>
      <c r="F556" s="457"/>
      <c r="G556" s="457"/>
      <c r="H556" s="457"/>
      <c r="I556" s="457"/>
      <c r="J556" s="457"/>
      <c r="K556" s="457"/>
      <c r="L556" s="457"/>
      <c r="M556" s="457"/>
      <c r="N556" s="768"/>
      <c r="O556" s="765" t="s">
        <v>41</v>
      </c>
      <c r="P556" s="766"/>
      <c r="Q556" s="766"/>
      <c r="R556" s="766"/>
      <c r="S556" s="766"/>
      <c r="T556" s="766"/>
      <c r="U556" s="767"/>
      <c r="V556" s="44" t="s">
        <v>54</v>
      </c>
      <c r="W556" s="41"/>
      <c r="X556" s="41"/>
      <c r="Y556" s="41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40.367999999999995</v>
      </c>
      <c r="Z556" s="65"/>
      <c r="AA556" s="65"/>
    </row>
    <row r="557" spans="1:67" ht="13.5" thickBot="1" x14ac:dyDescent="0.25"/>
    <row r="558" spans="1:67" ht="27" thickTop="1" thickBot="1" x14ac:dyDescent="0.25">
      <c r="A558" s="45" t="s">
        <v>9</v>
      </c>
      <c r="B558" s="76" t="s">
        <v>76</v>
      </c>
      <c r="C558" s="769" t="s">
        <v>116</v>
      </c>
      <c r="D558" s="769" t="s">
        <v>116</v>
      </c>
      <c r="E558" s="769" t="s">
        <v>116</v>
      </c>
      <c r="F558" s="769" t="s">
        <v>116</v>
      </c>
      <c r="G558" s="769" t="s">
        <v>248</v>
      </c>
      <c r="H558" s="769" t="s">
        <v>248</v>
      </c>
      <c r="I558" s="769" t="s">
        <v>248</v>
      </c>
      <c r="J558" s="769" t="s">
        <v>248</v>
      </c>
      <c r="K558" s="769" t="s">
        <v>248</v>
      </c>
      <c r="L558" s="769" t="s">
        <v>248</v>
      </c>
      <c r="M558" s="770"/>
      <c r="N558" s="769" t="s">
        <v>248</v>
      </c>
      <c r="O558" s="769" t="s">
        <v>248</v>
      </c>
      <c r="P558" s="769" t="s">
        <v>248</v>
      </c>
      <c r="Q558" s="769" t="s">
        <v>501</v>
      </c>
      <c r="R558" s="769" t="s">
        <v>501</v>
      </c>
      <c r="S558" s="769" t="s">
        <v>558</v>
      </c>
      <c r="T558" s="769" t="s">
        <v>558</v>
      </c>
      <c r="U558" s="769" t="s">
        <v>558</v>
      </c>
      <c r="V558" s="769" t="s">
        <v>558</v>
      </c>
      <c r="W558" s="76" t="s">
        <v>667</v>
      </c>
      <c r="X558" s="76" t="s">
        <v>714</v>
      </c>
      <c r="AA558" s="9"/>
      <c r="AD558" s="1"/>
    </row>
    <row r="559" spans="1:67" ht="14.25" customHeight="1" thickTop="1" x14ac:dyDescent="0.2">
      <c r="A559" s="771" t="s">
        <v>10</v>
      </c>
      <c r="B559" s="769" t="s">
        <v>76</v>
      </c>
      <c r="C559" s="769" t="s">
        <v>117</v>
      </c>
      <c r="D559" s="769" t="s">
        <v>125</v>
      </c>
      <c r="E559" s="769" t="s">
        <v>116</v>
      </c>
      <c r="F559" s="769" t="s">
        <v>238</v>
      </c>
      <c r="G559" s="769" t="s">
        <v>249</v>
      </c>
      <c r="H559" s="769" t="s">
        <v>264</v>
      </c>
      <c r="I559" s="769" t="s">
        <v>281</v>
      </c>
      <c r="J559" s="769" t="s">
        <v>357</v>
      </c>
      <c r="K559" s="769" t="s">
        <v>380</v>
      </c>
      <c r="L559" s="769" t="s">
        <v>398</v>
      </c>
      <c r="M559" s="1"/>
      <c r="N559" s="769" t="s">
        <v>415</v>
      </c>
      <c r="O559" s="769" t="s">
        <v>483</v>
      </c>
      <c r="P559" s="769" t="s">
        <v>490</v>
      </c>
      <c r="Q559" s="769" t="s">
        <v>502</v>
      </c>
      <c r="R559" s="769" t="s">
        <v>536</v>
      </c>
      <c r="S559" s="769" t="s">
        <v>559</v>
      </c>
      <c r="T559" s="769" t="s">
        <v>623</v>
      </c>
      <c r="U559" s="769" t="s">
        <v>651</v>
      </c>
      <c r="V559" s="769" t="s">
        <v>658</v>
      </c>
      <c r="W559" s="769" t="s">
        <v>667</v>
      </c>
      <c r="X559" s="769" t="s">
        <v>714</v>
      </c>
      <c r="AA559" s="9"/>
      <c r="AD559" s="1"/>
    </row>
    <row r="560" spans="1:67" ht="13.5" thickBot="1" x14ac:dyDescent="0.25">
      <c r="A560" s="772"/>
      <c r="B560" s="769"/>
      <c r="C560" s="769"/>
      <c r="D560" s="769"/>
      <c r="E560" s="769"/>
      <c r="F560" s="769"/>
      <c r="G560" s="769"/>
      <c r="H560" s="769"/>
      <c r="I560" s="769"/>
      <c r="J560" s="769"/>
      <c r="K560" s="769"/>
      <c r="L560" s="769"/>
      <c r="M560" s="1"/>
      <c r="N560" s="769"/>
      <c r="O560" s="769"/>
      <c r="P560" s="769"/>
      <c r="Q560" s="769"/>
      <c r="R560" s="769"/>
      <c r="S560" s="769"/>
      <c r="T560" s="769"/>
      <c r="U560" s="769"/>
      <c r="V560" s="769"/>
      <c r="W560" s="769"/>
      <c r="X560" s="769"/>
      <c r="AA560" s="9"/>
      <c r="AD560" s="1"/>
    </row>
    <row r="561" spans="1:30" ht="18" thickTop="1" thickBot="1" x14ac:dyDescent="0.25">
      <c r="A561" s="45" t="s">
        <v>13</v>
      </c>
      <c r="B561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51">
        <f>IFERROR(X53*1,"0")+IFERROR(X54*1,"0")</f>
        <v>0</v>
      </c>
      <c r="D561" s="51">
        <f>IFERROR(X59*1,"0")+IFERROR(X60*1,"0")+IFERROR(X61*1,"0")+IFERROR(X62*1,"0")</f>
        <v>0</v>
      </c>
      <c r="E561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0</v>
      </c>
      <c r="F561" s="51">
        <f>IFERROR(X134*1,"0")+IFERROR(X135*1,"0")+IFERROR(X136*1,"0")+IFERROR(X137*1,"0")+IFERROR(X138*1,"0")</f>
        <v>0</v>
      </c>
      <c r="G561" s="51">
        <f>IFERROR(X144*1,"0")+IFERROR(X145*1,"0")+IFERROR(X146*1,"0")+IFERROR(X147*1,"0")+IFERROR(X148*1,"0")</f>
        <v>0</v>
      </c>
      <c r="H561" s="51">
        <f>IFERROR(X153*1,"0")+IFERROR(X154*1,"0")+IFERROR(X155*1,"0")+IFERROR(X156*1,"0")+IFERROR(X157*1,"0")+IFERROR(X158*1,"0")+IFERROR(X159*1,"0")+IFERROR(X160*1,"0")</f>
        <v>0</v>
      </c>
      <c r="I561" s="51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1" s="51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51">
        <f>IFERROR(X232*1,"0")+IFERROR(X233*1,"0")+IFERROR(X234*1,"0")+IFERROR(X235*1,"0")+IFERROR(X236*1,"0")+IFERROR(X237*1,"0")+IFERROR(X238*1,"0")+IFERROR(X239*1,"0")</f>
        <v>0</v>
      </c>
      <c r="L561" s="51">
        <f>IFERROR(X244*1,"0")+IFERROR(X245*1,"0")+IFERROR(X246*1,"0")+IFERROR(X247*1,"0")+IFERROR(X248*1,"0")</f>
        <v>0</v>
      </c>
      <c r="M561" s="1"/>
      <c r="N561" s="51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10701.6</v>
      </c>
      <c r="O561" s="51">
        <f>IFERROR(X300*1,"0")+IFERROR(X301*1,"0")+IFERROR(X305*1,"0")</f>
        <v>0</v>
      </c>
      <c r="P561" s="51">
        <f>IFERROR(X310*1,"0")+IFERROR(X314*1,"0")+IFERROR(X315*1,"0")+IFERROR(X316*1,"0")+IFERROR(X320*1,"0")</f>
        <v>0</v>
      </c>
      <c r="Q561" s="51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7260</v>
      </c>
      <c r="R561" s="51">
        <f>IFERROR(X358*1,"0")+IFERROR(X359*1,"0")+IFERROR(X363*1,"0")+IFERROR(X364*1,"0")+IFERROR(X365*1,"0")+IFERROR(X369*1,"0")+IFERROR(X370*1,"0")+IFERROR(X371*1,"0")+IFERROR(X372*1,"0")+IFERROR(X373*1,"0")+IFERROR(X377*1,"0")+IFERROR(X378*1,"0")</f>
        <v>0</v>
      </c>
      <c r="S561" s="51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0</v>
      </c>
      <c r="T561" s="51">
        <f>IFERROR(X427*1,"0")+IFERROR(X431*1,"0")+IFERROR(X432*1,"0")+IFERROR(X433*1,"0")+IFERROR(X434*1,"0")+IFERROR(X435*1,"0")+IFERROR(X436*1,"0")+IFERROR(X437*1,"0")+IFERROR(X438*1,"0")+IFERROR(X442*1,"0")+IFERROR(X446*1,"0")+IFERROR(X450*1,"0")</f>
        <v>0</v>
      </c>
      <c r="U561" s="51">
        <f>IFERROR(X455*1,"0")+IFERROR(X456*1,"0")+IFERROR(X457*1,"0")</f>
        <v>0</v>
      </c>
      <c r="V561" s="51">
        <f>IFERROR(X462*1,"0")+IFERROR(X463*1,"0")+IFERROR(X467*1,"0")</f>
        <v>0</v>
      </c>
      <c r="W561" s="51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1" s="51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0</v>
      </c>
      <c r="AA561" s="9"/>
      <c r="AD561" s="1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05">
    <mergeCell ref="W559:W560"/>
    <mergeCell ref="X559:X560"/>
    <mergeCell ref="C558:F558"/>
    <mergeCell ref="G558:P558"/>
    <mergeCell ref="Q558:R558"/>
    <mergeCell ref="S558:V558"/>
    <mergeCell ref="A559:A560"/>
    <mergeCell ref="B559:B560"/>
    <mergeCell ref="C559:C560"/>
    <mergeCell ref="D559:D560"/>
    <mergeCell ref="E559:E560"/>
    <mergeCell ref="F559:F560"/>
    <mergeCell ref="G559:G560"/>
    <mergeCell ref="H559:H560"/>
    <mergeCell ref="I559:I560"/>
    <mergeCell ref="J559:J560"/>
    <mergeCell ref="K559:K560"/>
    <mergeCell ref="L559:L560"/>
    <mergeCell ref="N559:N560"/>
    <mergeCell ref="O559:O560"/>
    <mergeCell ref="P559:P560"/>
    <mergeCell ref="Q559:Q560"/>
    <mergeCell ref="R559:R560"/>
    <mergeCell ref="S559:S560"/>
    <mergeCell ref="T559:T560"/>
    <mergeCell ref="U559:U560"/>
    <mergeCell ref="V559:V560"/>
    <mergeCell ref="A544:Y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O551:U551"/>
    <mergeCell ref="A551:N556"/>
    <mergeCell ref="O552:U552"/>
    <mergeCell ref="O553:U553"/>
    <mergeCell ref="O554:U554"/>
    <mergeCell ref="O555:U555"/>
    <mergeCell ref="O556:U556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D541:E541"/>
    <mergeCell ref="O541:S541"/>
    <mergeCell ref="O542:U542"/>
    <mergeCell ref="A542:N543"/>
    <mergeCell ref="O543:U543"/>
    <mergeCell ref="A523:Y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O529:U529"/>
    <mergeCell ref="A529:N530"/>
    <mergeCell ref="O530:U530"/>
    <mergeCell ref="A531:Y531"/>
    <mergeCell ref="D532:E532"/>
    <mergeCell ref="O532:S532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D502:E502"/>
    <mergeCell ref="O502:S502"/>
    <mergeCell ref="O503:U503"/>
    <mergeCell ref="A503:N504"/>
    <mergeCell ref="O504:U504"/>
    <mergeCell ref="A505:Y505"/>
    <mergeCell ref="D506:E506"/>
    <mergeCell ref="O506:S506"/>
    <mergeCell ref="O507:U507"/>
    <mergeCell ref="A507:N508"/>
    <mergeCell ref="O508:U508"/>
    <mergeCell ref="A509:Y509"/>
    <mergeCell ref="A510:Y510"/>
    <mergeCell ref="A511:Y511"/>
    <mergeCell ref="D512:E512"/>
    <mergeCell ref="O512:S512"/>
    <mergeCell ref="D513:E513"/>
    <mergeCell ref="O513:S513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O497:U497"/>
    <mergeCell ref="A497:N498"/>
    <mergeCell ref="O498:U498"/>
    <mergeCell ref="A499:Y499"/>
    <mergeCell ref="D500:E500"/>
    <mergeCell ref="O500:S500"/>
    <mergeCell ref="D501:E501"/>
    <mergeCell ref="O501:S501"/>
    <mergeCell ref="D481:E481"/>
    <mergeCell ref="O481:S481"/>
    <mergeCell ref="D482:E482"/>
    <mergeCell ref="O482:S482"/>
    <mergeCell ref="O483:U483"/>
    <mergeCell ref="A483:N484"/>
    <mergeCell ref="O484:U484"/>
    <mergeCell ref="A485:Y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60:Y460"/>
    <mergeCell ref="A461:Y461"/>
    <mergeCell ref="D462:E462"/>
    <mergeCell ref="O462:S462"/>
    <mergeCell ref="D463:E463"/>
    <mergeCell ref="O463:S463"/>
    <mergeCell ref="O464:U464"/>
    <mergeCell ref="A464:N465"/>
    <mergeCell ref="O465:U465"/>
    <mergeCell ref="A466:Y466"/>
    <mergeCell ref="D467:E467"/>
    <mergeCell ref="O467:S467"/>
    <mergeCell ref="O468:U468"/>
    <mergeCell ref="A468:N469"/>
    <mergeCell ref="O469:U469"/>
    <mergeCell ref="A470:Y470"/>
    <mergeCell ref="A471:Y471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16:E416"/>
    <mergeCell ref="O416:S416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A376:Y376"/>
    <mergeCell ref="D377:E377"/>
    <mergeCell ref="O377:S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D373:E373"/>
    <mergeCell ref="O373:S373"/>
    <mergeCell ref="O374:U374"/>
    <mergeCell ref="A374:N375"/>
    <mergeCell ref="O375:U375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A323:Y323"/>
    <mergeCell ref="A324:Y324"/>
    <mergeCell ref="A325:Y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O306:U306"/>
    <mergeCell ref="A306:N307"/>
    <mergeCell ref="O307:U307"/>
    <mergeCell ref="A308:Y308"/>
    <mergeCell ref="A309:Y309"/>
    <mergeCell ref="D310:E310"/>
    <mergeCell ref="O310:S310"/>
    <mergeCell ref="D289:E289"/>
    <mergeCell ref="O289:S289"/>
    <mergeCell ref="O290:U290"/>
    <mergeCell ref="A290:N291"/>
    <mergeCell ref="O291:U291"/>
    <mergeCell ref="A292:Y292"/>
    <mergeCell ref="D293:E293"/>
    <mergeCell ref="O293:S293"/>
    <mergeCell ref="D294:E294"/>
    <mergeCell ref="O294:S294"/>
    <mergeCell ref="D295:E295"/>
    <mergeCell ref="O295:S295"/>
    <mergeCell ref="O296:U296"/>
    <mergeCell ref="A296:N297"/>
    <mergeCell ref="O297:U297"/>
    <mergeCell ref="A298:Y298"/>
    <mergeCell ref="A299:Y299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88:E288"/>
    <mergeCell ref="O288:S288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48:E248"/>
    <mergeCell ref="O248:S248"/>
    <mergeCell ref="O249:U249"/>
    <mergeCell ref="A249:N250"/>
    <mergeCell ref="O250:U250"/>
    <mergeCell ref="A251:Y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D257:E257"/>
    <mergeCell ref="O257:S25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D226:E226"/>
    <mergeCell ref="O226:S226"/>
    <mergeCell ref="D227:E227"/>
    <mergeCell ref="O227:S22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O183:U183"/>
    <mergeCell ref="A183:N184"/>
    <mergeCell ref="O184:U184"/>
    <mergeCell ref="A185:Y185"/>
    <mergeCell ref="D186:E186"/>
    <mergeCell ref="O186:S186"/>
    <mergeCell ref="D187:E187"/>
    <mergeCell ref="O187:S187"/>
    <mergeCell ref="D188:E188"/>
    <mergeCell ref="O188:S18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3" priority="3" stopIfTrue="1">
      <formula>IF($U$5="самовывоз",1,0)</formula>
    </cfRule>
  </conditionalFormatting>
  <conditionalFormatting sqref="O5:Q6">
    <cfRule type="expression" dxfId="2" priority="1" stopIfTrue="1">
      <formula>IF($U$5="доставка",1,0)</formula>
    </cfRule>
  </conditionalFormatting>
  <conditionalFormatting sqref="O8:Q8">
    <cfRule type="expression" dxfId="1" priority="2" stopIfTrue="1">
      <formula>IF($U$5="доставка",1,0)</formula>
    </cfRule>
  </conditionalFormatting>
  <conditionalFormatting sqref="O9:Q13">
    <cfRule type="expression" dxfId="0" priority="14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2" t="s">
        <v>789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790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791</v>
      </c>
      <c r="C6" s="52" t="s">
        <v>792</v>
      </c>
      <c r="D6" s="52" t="s">
        <v>793</v>
      </c>
      <c r="E6" s="52" t="s">
        <v>48</v>
      </c>
    </row>
    <row r="7" spans="2:8" x14ac:dyDescent="0.2">
      <c r="B7" s="52" t="s">
        <v>794</v>
      </c>
      <c r="C7" s="52" t="s">
        <v>795</v>
      </c>
      <c r="D7" s="52" t="s">
        <v>796</v>
      </c>
      <c r="E7" s="52" t="s">
        <v>48</v>
      </c>
    </row>
    <row r="8" spans="2:8" x14ac:dyDescent="0.2">
      <c r="B8" s="52" t="s">
        <v>797</v>
      </c>
      <c r="C8" s="52" t="s">
        <v>798</v>
      </c>
      <c r="D8" s="52" t="s">
        <v>799</v>
      </c>
      <c r="E8" s="52" t="s">
        <v>48</v>
      </c>
    </row>
    <row r="9" spans="2:8" x14ac:dyDescent="0.2">
      <c r="B9" s="52" t="s">
        <v>800</v>
      </c>
      <c r="C9" s="52" t="s">
        <v>801</v>
      </c>
      <c r="D9" s="52" t="s">
        <v>802</v>
      </c>
      <c r="E9" s="52" t="s">
        <v>48</v>
      </c>
    </row>
    <row r="10" spans="2:8" x14ac:dyDescent="0.2">
      <c r="B10" s="52" t="s">
        <v>803</v>
      </c>
      <c r="C10" s="52" t="s">
        <v>804</v>
      </c>
      <c r="D10" s="52" t="s">
        <v>805</v>
      </c>
      <c r="E10" s="52" t="s">
        <v>48</v>
      </c>
    </row>
    <row r="11" spans="2:8" x14ac:dyDescent="0.2">
      <c r="B11" s="52" t="s">
        <v>806</v>
      </c>
      <c r="C11" s="52" t="s">
        <v>807</v>
      </c>
      <c r="D11" s="52" t="s">
        <v>808</v>
      </c>
      <c r="E11" s="52" t="s">
        <v>48</v>
      </c>
    </row>
    <row r="13" spans="2:8" x14ac:dyDescent="0.2">
      <c r="B13" s="52" t="s">
        <v>809</v>
      </c>
      <c r="C13" s="52" t="s">
        <v>792</v>
      </c>
      <c r="D13" s="52" t="s">
        <v>48</v>
      </c>
      <c r="E13" s="52" t="s">
        <v>48</v>
      </c>
    </row>
    <row r="15" spans="2:8" x14ac:dyDescent="0.2">
      <c r="B15" s="52" t="s">
        <v>810</v>
      </c>
      <c r="C15" s="52" t="s">
        <v>795</v>
      </c>
      <c r="D15" s="52" t="s">
        <v>48</v>
      </c>
      <c r="E15" s="52" t="s">
        <v>48</v>
      </c>
    </row>
    <row r="17" spans="2:5" x14ac:dyDescent="0.2">
      <c r="B17" s="52" t="s">
        <v>811</v>
      </c>
      <c r="C17" s="52" t="s">
        <v>798</v>
      </c>
      <c r="D17" s="52" t="s">
        <v>48</v>
      </c>
      <c r="E17" s="52" t="s">
        <v>48</v>
      </c>
    </row>
    <row r="19" spans="2:5" x14ac:dyDescent="0.2">
      <c r="B19" s="52" t="s">
        <v>812</v>
      </c>
      <c r="C19" s="52" t="s">
        <v>801</v>
      </c>
      <c r="D19" s="52" t="s">
        <v>48</v>
      </c>
      <c r="E19" s="52" t="s">
        <v>48</v>
      </c>
    </row>
    <row r="21" spans="2:5" x14ac:dyDescent="0.2">
      <c r="B21" s="52" t="s">
        <v>813</v>
      </c>
      <c r="C21" s="52" t="s">
        <v>804</v>
      </c>
      <c r="D21" s="52" t="s">
        <v>48</v>
      </c>
      <c r="E21" s="52" t="s">
        <v>48</v>
      </c>
    </row>
    <row r="23" spans="2:5" x14ac:dyDescent="0.2">
      <c r="B23" s="52" t="s">
        <v>814</v>
      </c>
      <c r="C23" s="52" t="s">
        <v>807</v>
      </c>
      <c r="D23" s="52" t="s">
        <v>48</v>
      </c>
      <c r="E23" s="52" t="s">
        <v>48</v>
      </c>
    </row>
    <row r="25" spans="2:5" x14ac:dyDescent="0.2">
      <c r="B25" s="52" t="s">
        <v>815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816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817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818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819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820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821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822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823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824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825</v>
      </c>
      <c r="C35" s="52" t="s">
        <v>48</v>
      </c>
      <c r="D35" s="52" t="s">
        <v>48</v>
      </c>
      <c r="E35" s="52" t="s">
        <v>48</v>
      </c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2024-07-23T08:09:56Z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