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4,07,24 НПК НВ приход на пн\"/>
    </mc:Choice>
  </mc:AlternateContent>
  <xr:revisionPtr revIDLastSave="0" documentId="13_ncr:1_{01BAFF52-724C-4385-8B40-2702A5CA965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BO484" i="1" s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O473" i="1" s="1"/>
  <c r="BN472" i="1"/>
  <c r="BL472" i="1"/>
  <c r="X472" i="1"/>
  <c r="BO472" i="1" s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O413" i="1"/>
  <c r="W411" i="1"/>
  <c r="W410" i="1"/>
  <c r="BN409" i="1"/>
  <c r="BL409" i="1"/>
  <c r="X409" i="1"/>
  <c r="O409" i="1"/>
  <c r="BN408" i="1"/>
  <c r="BL408" i="1"/>
  <c r="X408" i="1"/>
  <c r="BO408" i="1" s="1"/>
  <c r="BN407" i="1"/>
  <c r="BL407" i="1"/>
  <c r="X407" i="1"/>
  <c r="BO407" i="1" s="1"/>
  <c r="BN406" i="1"/>
  <c r="BL406" i="1"/>
  <c r="X406" i="1"/>
  <c r="BO406" i="1" s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N399" i="1"/>
  <c r="BL399" i="1"/>
  <c r="X399" i="1"/>
  <c r="BO399" i="1" s="1"/>
  <c r="O399" i="1"/>
  <c r="BN398" i="1"/>
  <c r="BL398" i="1"/>
  <c r="X398" i="1"/>
  <c r="BN397" i="1"/>
  <c r="BL397" i="1"/>
  <c r="X397" i="1"/>
  <c r="BN396" i="1"/>
  <c r="BL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W378" i="1"/>
  <c r="W377" i="1"/>
  <c r="BN376" i="1"/>
  <c r="BL376" i="1"/>
  <c r="X376" i="1"/>
  <c r="BO376" i="1" s="1"/>
  <c r="O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BO362" i="1" s="1"/>
  <c r="O362" i="1"/>
  <c r="BN361" i="1"/>
  <c r="BL361" i="1"/>
  <c r="X361" i="1"/>
  <c r="O361" i="1"/>
  <c r="W359" i="1"/>
  <c r="W358" i="1"/>
  <c r="BN357" i="1"/>
  <c r="BL357" i="1"/>
  <c r="X357" i="1"/>
  <c r="O357" i="1"/>
  <c r="BO356" i="1"/>
  <c r="BN356" i="1"/>
  <c r="BM356" i="1"/>
  <c r="BL356" i="1"/>
  <c r="Y356" i="1"/>
  <c r="X356" i="1"/>
  <c r="O356" i="1"/>
  <c r="W353" i="1"/>
  <c r="W352" i="1"/>
  <c r="BN351" i="1"/>
  <c r="BL351" i="1"/>
  <c r="X351" i="1"/>
  <c r="BO351" i="1" s="1"/>
  <c r="O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X341" i="1" s="1"/>
  <c r="O339" i="1"/>
  <c r="W337" i="1"/>
  <c r="W336" i="1"/>
  <c r="BN335" i="1"/>
  <c r="BL335" i="1"/>
  <c r="X335" i="1"/>
  <c r="BO335" i="1" s="1"/>
  <c r="O335" i="1"/>
  <c r="BN334" i="1"/>
  <c r="BL334" i="1"/>
  <c r="X334" i="1"/>
  <c r="O334" i="1"/>
  <c r="BN333" i="1"/>
  <c r="BL333" i="1"/>
  <c r="X333" i="1"/>
  <c r="BO333" i="1" s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BO329" i="1" s="1"/>
  <c r="O329" i="1"/>
  <c r="BN328" i="1"/>
  <c r="BL328" i="1"/>
  <c r="X328" i="1"/>
  <c r="O328" i="1"/>
  <c r="BN327" i="1"/>
  <c r="BL327" i="1"/>
  <c r="X327" i="1"/>
  <c r="BO327" i="1" s="1"/>
  <c r="O327" i="1"/>
  <c r="BN326" i="1"/>
  <c r="BL326" i="1"/>
  <c r="X326" i="1"/>
  <c r="O326" i="1"/>
  <c r="BN325" i="1"/>
  <c r="BL325" i="1"/>
  <c r="X325" i="1"/>
  <c r="BO325" i="1" s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W290" i="1"/>
  <c r="W289" i="1"/>
  <c r="BN288" i="1"/>
  <c r="BL288" i="1"/>
  <c r="X288" i="1"/>
  <c r="O288" i="1"/>
  <c r="BN287" i="1"/>
  <c r="BL287" i="1"/>
  <c r="X287" i="1"/>
  <c r="BO287" i="1" s="1"/>
  <c r="BN286" i="1"/>
  <c r="BL286" i="1"/>
  <c r="X286" i="1"/>
  <c r="BO286" i="1" s="1"/>
  <c r="W284" i="1"/>
  <c r="W283" i="1"/>
  <c r="BN282" i="1"/>
  <c r="BL282" i="1"/>
  <c r="X282" i="1"/>
  <c r="O282" i="1"/>
  <c r="BN281" i="1"/>
  <c r="BL281" i="1"/>
  <c r="X281" i="1"/>
  <c r="BO281" i="1" s="1"/>
  <c r="O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BO274" i="1" s="1"/>
  <c r="O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BN270" i="1"/>
  <c r="BL270" i="1"/>
  <c r="X270" i="1"/>
  <c r="X278" i="1" s="1"/>
  <c r="O270" i="1"/>
  <c r="W268" i="1"/>
  <c r="W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BO264" i="1" s="1"/>
  <c r="O264" i="1"/>
  <c r="W262" i="1"/>
  <c r="W261" i="1"/>
  <c r="BN260" i="1"/>
  <c r="BL260" i="1"/>
  <c r="X260" i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O257" i="1"/>
  <c r="BN256" i="1"/>
  <c r="BL256" i="1"/>
  <c r="X256" i="1"/>
  <c r="BO256" i="1" s="1"/>
  <c r="BN255" i="1"/>
  <c r="BL255" i="1"/>
  <c r="X255" i="1"/>
  <c r="BO255" i="1" s="1"/>
  <c r="BN254" i="1"/>
  <c r="BL254" i="1"/>
  <c r="X254" i="1"/>
  <c r="BO254" i="1" s="1"/>
  <c r="BN253" i="1"/>
  <c r="BL253" i="1"/>
  <c r="X253" i="1"/>
  <c r="BO253" i="1" s="1"/>
  <c r="BN252" i="1"/>
  <c r="BL252" i="1"/>
  <c r="X252" i="1"/>
  <c r="BO252" i="1" s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N238" i="1"/>
  <c r="BL238" i="1"/>
  <c r="X238" i="1"/>
  <c r="BO238" i="1" s="1"/>
  <c r="O238" i="1"/>
  <c r="BN237" i="1"/>
  <c r="BL237" i="1"/>
  <c r="X237" i="1"/>
  <c r="O237" i="1"/>
  <c r="BN236" i="1"/>
  <c r="BL236" i="1"/>
  <c r="X236" i="1"/>
  <c r="BN235" i="1"/>
  <c r="BL235" i="1"/>
  <c r="X235" i="1"/>
  <c r="O235" i="1"/>
  <c r="BN234" i="1"/>
  <c r="BL234" i="1"/>
  <c r="X234" i="1"/>
  <c r="O234" i="1"/>
  <c r="BN233" i="1"/>
  <c r="BL233" i="1"/>
  <c r="X233" i="1"/>
  <c r="BO233" i="1" s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BO225" i="1" s="1"/>
  <c r="O225" i="1"/>
  <c r="W223" i="1"/>
  <c r="W222" i="1"/>
  <c r="BN221" i="1"/>
  <c r="BL221" i="1"/>
  <c r="X221" i="1"/>
  <c r="O221" i="1"/>
  <c r="BN220" i="1"/>
  <c r="BL220" i="1"/>
  <c r="X220" i="1"/>
  <c r="O220" i="1"/>
  <c r="BN219" i="1"/>
  <c r="BL219" i="1"/>
  <c r="X219" i="1"/>
  <c r="BO219" i="1" s="1"/>
  <c r="O219" i="1"/>
  <c r="BN218" i="1"/>
  <c r="BL218" i="1"/>
  <c r="X218" i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O215" i="1"/>
  <c r="BN214" i="1"/>
  <c r="BL214" i="1"/>
  <c r="X214" i="1"/>
  <c r="BO214" i="1" s="1"/>
  <c r="BN213" i="1"/>
  <c r="BL213" i="1"/>
  <c r="X213" i="1"/>
  <c r="J559" i="1" s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BN188" i="1"/>
  <c r="BL188" i="1"/>
  <c r="X188" i="1"/>
  <c r="O188" i="1"/>
  <c r="BN187" i="1"/>
  <c r="BL187" i="1"/>
  <c r="X187" i="1"/>
  <c r="BN186" i="1"/>
  <c r="BL186" i="1"/>
  <c r="X186" i="1"/>
  <c r="O186" i="1"/>
  <c r="BN185" i="1"/>
  <c r="BL185" i="1"/>
  <c r="X185" i="1"/>
  <c r="O185" i="1"/>
  <c r="W183" i="1"/>
  <c r="W182" i="1"/>
  <c r="BN181" i="1"/>
  <c r="BL181" i="1"/>
  <c r="X181" i="1"/>
  <c r="O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Y152" i="1" s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X130" i="1" s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X25" i="1" s="1"/>
  <c r="O22" i="1"/>
  <c r="H10" i="1"/>
  <c r="A9" i="1"/>
  <c r="F10" i="1" s="1"/>
  <c r="D7" i="1"/>
  <c r="P6" i="1"/>
  <c r="O2" i="1"/>
  <c r="Y39" i="1" l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59" i="1"/>
  <c r="Y70" i="1"/>
  <c r="BM70" i="1"/>
  <c r="Y108" i="1"/>
  <c r="BM108" i="1"/>
  <c r="Y164" i="1"/>
  <c r="BM164" i="1"/>
  <c r="Y266" i="1"/>
  <c r="BM266" i="1"/>
  <c r="Y327" i="1"/>
  <c r="BM327" i="1"/>
  <c r="W550" i="1"/>
  <c r="Y23" i="1"/>
  <c r="BM23" i="1"/>
  <c r="W549" i="1"/>
  <c r="X37" i="1"/>
  <c r="Y78" i="1"/>
  <c r="BM78" i="1"/>
  <c r="Y98" i="1"/>
  <c r="BM98" i="1"/>
  <c r="Y118" i="1"/>
  <c r="BM118" i="1"/>
  <c r="Y119" i="1"/>
  <c r="BM119" i="1"/>
  <c r="Y120" i="1"/>
  <c r="BM120" i="1"/>
  <c r="Y153" i="1"/>
  <c r="BM153" i="1"/>
  <c r="Y178" i="1"/>
  <c r="BM178" i="1"/>
  <c r="Y252" i="1"/>
  <c r="BM252" i="1"/>
  <c r="Y253" i="1"/>
  <c r="BM253" i="1"/>
  <c r="Y254" i="1"/>
  <c r="BM254" i="1"/>
  <c r="Y255" i="1"/>
  <c r="BM255" i="1"/>
  <c r="Y256" i="1"/>
  <c r="BM256" i="1"/>
  <c r="Y276" i="1"/>
  <c r="BM276" i="1"/>
  <c r="Y281" i="1"/>
  <c r="BM281" i="1"/>
  <c r="Y286" i="1"/>
  <c r="BM286" i="1"/>
  <c r="Y287" i="1"/>
  <c r="BM287" i="1"/>
  <c r="Y335" i="1"/>
  <c r="BM335" i="1"/>
  <c r="Y376" i="1"/>
  <c r="BM376" i="1"/>
  <c r="Y399" i="1"/>
  <c r="BM399" i="1"/>
  <c r="Y406" i="1"/>
  <c r="BM406" i="1"/>
  <c r="Y407" i="1"/>
  <c r="BM407" i="1"/>
  <c r="Y408" i="1"/>
  <c r="BM408" i="1"/>
  <c r="Y472" i="1"/>
  <c r="BM472" i="1"/>
  <c r="Y473" i="1"/>
  <c r="BM473" i="1"/>
  <c r="Y484" i="1"/>
  <c r="BM484" i="1"/>
  <c r="BO112" i="1"/>
  <c r="BM112" i="1"/>
  <c r="Y112" i="1"/>
  <c r="BO137" i="1"/>
  <c r="BM137" i="1"/>
  <c r="Y137" i="1"/>
  <c r="BO174" i="1"/>
  <c r="BM174" i="1"/>
  <c r="Y174" i="1"/>
  <c r="BO187" i="1"/>
  <c r="BM187" i="1"/>
  <c r="Y187" i="1"/>
  <c r="BO221" i="1"/>
  <c r="BM221" i="1"/>
  <c r="Y221" i="1"/>
  <c r="BO236" i="1"/>
  <c r="BM236" i="1"/>
  <c r="Y236" i="1"/>
  <c r="BO272" i="1"/>
  <c r="BM272" i="1"/>
  <c r="Y272" i="1"/>
  <c r="BO331" i="1"/>
  <c r="BM331" i="1"/>
  <c r="Y331" i="1"/>
  <c r="BO368" i="1"/>
  <c r="BM368" i="1"/>
  <c r="Y368" i="1"/>
  <c r="X442" i="1"/>
  <c r="X441" i="1"/>
  <c r="BO440" i="1"/>
  <c r="BM440" i="1"/>
  <c r="Y440" i="1"/>
  <c r="Y441" i="1" s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8" i="1"/>
  <c r="BM478" i="1"/>
  <c r="Y478" i="1"/>
  <c r="Y29" i="1"/>
  <c r="BM29" i="1"/>
  <c r="Y32" i="1"/>
  <c r="BM32" i="1"/>
  <c r="Y33" i="1"/>
  <c r="BM33" i="1"/>
  <c r="E559" i="1"/>
  <c r="Y74" i="1"/>
  <c r="BM74" i="1"/>
  <c r="Y82" i="1"/>
  <c r="BM82" i="1"/>
  <c r="Y92" i="1"/>
  <c r="BM92" i="1"/>
  <c r="BO102" i="1"/>
  <c r="BM102" i="1"/>
  <c r="Y102" i="1"/>
  <c r="BO126" i="1"/>
  <c r="BM126" i="1"/>
  <c r="Y126" i="1"/>
  <c r="BO157" i="1"/>
  <c r="BM157" i="1"/>
  <c r="Y157" i="1"/>
  <c r="BO186" i="1"/>
  <c r="BM186" i="1"/>
  <c r="Y186" i="1"/>
  <c r="BO190" i="1"/>
  <c r="BM190" i="1"/>
  <c r="Y190" i="1"/>
  <c r="BO235" i="1"/>
  <c r="BM235" i="1"/>
  <c r="Y235" i="1"/>
  <c r="BO260" i="1"/>
  <c r="BM260" i="1"/>
  <c r="Y260" i="1"/>
  <c r="BO313" i="1"/>
  <c r="BM313" i="1"/>
  <c r="Y313" i="1"/>
  <c r="BO345" i="1"/>
  <c r="BM345" i="1"/>
  <c r="Y345" i="1"/>
  <c r="BO418" i="1"/>
  <c r="BM418" i="1"/>
  <c r="Y418" i="1"/>
  <c r="BO477" i="1"/>
  <c r="BM477" i="1"/>
  <c r="Y477" i="1"/>
  <c r="BO492" i="1"/>
  <c r="BM492" i="1"/>
  <c r="Y492" i="1"/>
  <c r="X104" i="1"/>
  <c r="X122" i="1"/>
  <c r="G559" i="1"/>
  <c r="BO370" i="1"/>
  <c r="BM370" i="1"/>
  <c r="X384" i="1"/>
  <c r="BO382" i="1"/>
  <c r="BM382" i="1"/>
  <c r="Y382" i="1"/>
  <c r="BO390" i="1"/>
  <c r="BM390" i="1"/>
  <c r="Y390" i="1"/>
  <c r="BO392" i="1"/>
  <c r="BM392" i="1"/>
  <c r="Y392" i="1"/>
  <c r="BO403" i="1"/>
  <c r="BM403" i="1"/>
  <c r="Y403" i="1"/>
  <c r="BO414" i="1"/>
  <c r="BM414" i="1"/>
  <c r="Y414" i="1"/>
  <c r="BO432" i="1"/>
  <c r="BM432" i="1"/>
  <c r="Y432" i="1"/>
  <c r="BO436" i="1"/>
  <c r="BM436" i="1"/>
  <c r="Y436" i="1"/>
  <c r="BO461" i="1"/>
  <c r="BM461" i="1"/>
  <c r="Y461" i="1"/>
  <c r="BO475" i="1"/>
  <c r="BM475" i="1"/>
  <c r="Y475" i="1"/>
  <c r="BO490" i="1"/>
  <c r="BM490" i="1"/>
  <c r="Y490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W551" i="1"/>
  <c r="Y27" i="1"/>
  <c r="BM27" i="1"/>
  <c r="BO27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0" i="1"/>
  <c r="BM90" i="1"/>
  <c r="BO90" i="1"/>
  <c r="Y96" i="1"/>
  <c r="BM96" i="1"/>
  <c r="BO96" i="1"/>
  <c r="Y100" i="1"/>
  <c r="BM100" i="1"/>
  <c r="Y106" i="1"/>
  <c r="BM106" i="1"/>
  <c r="BO106" i="1"/>
  <c r="Y110" i="1"/>
  <c r="BM110" i="1"/>
  <c r="Y114" i="1"/>
  <c r="BM114" i="1"/>
  <c r="Y115" i="1"/>
  <c r="BM115" i="1"/>
  <c r="Y116" i="1"/>
  <c r="BM116" i="1"/>
  <c r="Y124" i="1"/>
  <c r="BM124" i="1"/>
  <c r="BO124" i="1"/>
  <c r="Y128" i="1"/>
  <c r="BM128" i="1"/>
  <c r="Y135" i="1"/>
  <c r="BM135" i="1"/>
  <c r="Y143" i="1"/>
  <c r="BM143" i="1"/>
  <c r="BO143" i="1"/>
  <c r="Y144" i="1"/>
  <c r="BM144" i="1"/>
  <c r="Y145" i="1"/>
  <c r="BM145" i="1"/>
  <c r="Y146" i="1"/>
  <c r="BM146" i="1"/>
  <c r="Y147" i="1"/>
  <c r="BM147" i="1"/>
  <c r="X148" i="1"/>
  <c r="Y155" i="1"/>
  <c r="BM155" i="1"/>
  <c r="Y159" i="1"/>
  <c r="BM159" i="1"/>
  <c r="Y170" i="1"/>
  <c r="BM170" i="1"/>
  <c r="X182" i="1"/>
  <c r="Y176" i="1"/>
  <c r="BM176" i="1"/>
  <c r="Y180" i="1"/>
  <c r="BM180" i="1"/>
  <c r="Y192" i="1"/>
  <c r="BM192" i="1"/>
  <c r="Y213" i="1"/>
  <c r="BM213" i="1"/>
  <c r="BO213" i="1"/>
  <c r="Y214" i="1"/>
  <c r="BM214" i="1"/>
  <c r="Y219" i="1"/>
  <c r="BM219" i="1"/>
  <c r="Y225" i="1"/>
  <c r="BM225" i="1"/>
  <c r="Y233" i="1"/>
  <c r="BM233" i="1"/>
  <c r="Y238" i="1"/>
  <c r="BM238" i="1"/>
  <c r="Y258" i="1"/>
  <c r="BM258" i="1"/>
  <c r="Y264" i="1"/>
  <c r="BM264" i="1"/>
  <c r="Y270" i="1"/>
  <c r="BM270" i="1"/>
  <c r="BO270" i="1"/>
  <c r="Y274" i="1"/>
  <c r="BM274" i="1"/>
  <c r="X289" i="1"/>
  <c r="Y293" i="1"/>
  <c r="BM293" i="1"/>
  <c r="Y325" i="1"/>
  <c r="BM325" i="1"/>
  <c r="Y329" i="1"/>
  <c r="BM329" i="1"/>
  <c r="Y333" i="1"/>
  <c r="BM333" i="1"/>
  <c r="Y339" i="1"/>
  <c r="BM339" i="1"/>
  <c r="BO339" i="1"/>
  <c r="Y351" i="1"/>
  <c r="BM351" i="1"/>
  <c r="Y362" i="1"/>
  <c r="BM362" i="1"/>
  <c r="Y370" i="1"/>
  <c r="BO389" i="1"/>
  <c r="BM389" i="1"/>
  <c r="Y389" i="1"/>
  <c r="BO391" i="1"/>
  <c r="BM391" i="1"/>
  <c r="Y391" i="1"/>
  <c r="BO395" i="1"/>
  <c r="BM395" i="1"/>
  <c r="Y395" i="1"/>
  <c r="BO404" i="1"/>
  <c r="BM404" i="1"/>
  <c r="Y404" i="1"/>
  <c r="BO420" i="1"/>
  <c r="BM420" i="1"/>
  <c r="Y420" i="1"/>
  <c r="BO435" i="1"/>
  <c r="BM435" i="1"/>
  <c r="Y435" i="1"/>
  <c r="BO455" i="1"/>
  <c r="BM455" i="1"/>
  <c r="Y455" i="1"/>
  <c r="BO480" i="1"/>
  <c r="BM480" i="1"/>
  <c r="Y480" i="1"/>
  <c r="BO494" i="1"/>
  <c r="BM494" i="1"/>
  <c r="Y494" i="1"/>
  <c r="BO523" i="1"/>
  <c r="BM523" i="1"/>
  <c r="Y523" i="1"/>
  <c r="BO525" i="1"/>
  <c r="BM525" i="1"/>
  <c r="Y525" i="1"/>
  <c r="X502" i="1"/>
  <c r="X501" i="1"/>
  <c r="H9" i="1"/>
  <c r="A10" i="1"/>
  <c r="X24" i="1"/>
  <c r="X36" i="1"/>
  <c r="X56" i="1"/>
  <c r="X64" i="1"/>
  <c r="X87" i="1"/>
  <c r="X93" i="1"/>
  <c r="X103" i="1"/>
  <c r="X121" i="1"/>
  <c r="X129" i="1"/>
  <c r="X138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X222" i="1"/>
  <c r="BO226" i="1"/>
  <c r="BM226" i="1"/>
  <c r="Y226" i="1"/>
  <c r="X228" i="1"/>
  <c r="K559" i="1"/>
  <c r="X240" i="1"/>
  <c r="BO231" i="1"/>
  <c r="BM231" i="1"/>
  <c r="Y231" i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X261" i="1"/>
  <c r="BO265" i="1"/>
  <c r="BM265" i="1"/>
  <c r="Y265" i="1"/>
  <c r="BO273" i="1"/>
  <c r="BM273" i="1"/>
  <c r="Y273" i="1"/>
  <c r="X277" i="1"/>
  <c r="X283" i="1"/>
  <c r="BO280" i="1"/>
  <c r="X284" i="1"/>
  <c r="BM280" i="1"/>
  <c r="Y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X316" i="1"/>
  <c r="BO326" i="1"/>
  <c r="BM326" i="1"/>
  <c r="Y326" i="1"/>
  <c r="BO330" i="1"/>
  <c r="BM330" i="1"/>
  <c r="Y330" i="1"/>
  <c r="BO334" i="1"/>
  <c r="BM334" i="1"/>
  <c r="Y334" i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X377" i="1"/>
  <c r="BO430" i="1"/>
  <c r="BM430" i="1"/>
  <c r="Y430" i="1"/>
  <c r="BO433" i="1"/>
  <c r="BM433" i="1"/>
  <c r="Y433" i="1"/>
  <c r="X437" i="1"/>
  <c r="BO454" i="1"/>
  <c r="BM454" i="1"/>
  <c r="Y454" i="1"/>
  <c r="Y456" i="1" s="1"/>
  <c r="X456" i="1"/>
  <c r="B559" i="1"/>
  <c r="F9" i="1"/>
  <c r="J9" i="1"/>
  <c r="Y22" i="1"/>
  <c r="Y24" i="1" s="1"/>
  <c r="BM22" i="1"/>
  <c r="BO22" i="1"/>
  <c r="W553" i="1"/>
  <c r="Y28" i="1"/>
  <c r="BM28" i="1"/>
  <c r="Y30" i="1"/>
  <c r="BM30" i="1"/>
  <c r="Y31" i="1"/>
  <c r="BM31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Y125" i="1"/>
  <c r="BM125" i="1"/>
  <c r="Y127" i="1"/>
  <c r="BM127" i="1"/>
  <c r="F559" i="1"/>
  <c r="Y134" i="1"/>
  <c r="BM134" i="1"/>
  <c r="Y136" i="1"/>
  <c r="BM136" i="1"/>
  <c r="X139" i="1"/>
  <c r="X149" i="1"/>
  <c r="H559" i="1"/>
  <c r="X161" i="1"/>
  <c r="BO152" i="1"/>
  <c r="BM152" i="1"/>
  <c r="BO154" i="1"/>
  <c r="BM154" i="1"/>
  <c r="Y154" i="1"/>
  <c r="BO158" i="1"/>
  <c r="BM158" i="1"/>
  <c r="Y158" i="1"/>
  <c r="X171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X210" i="1"/>
  <c r="BO204" i="1"/>
  <c r="BM204" i="1"/>
  <c r="Y204" i="1"/>
  <c r="X209" i="1"/>
  <c r="BO215" i="1"/>
  <c r="BM215" i="1"/>
  <c r="Y215" i="1"/>
  <c r="BO220" i="1"/>
  <c r="BM220" i="1"/>
  <c r="Y220" i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X268" i="1"/>
  <c r="X267" i="1"/>
  <c r="BO271" i="1"/>
  <c r="BM271" i="1"/>
  <c r="Y271" i="1"/>
  <c r="BO275" i="1"/>
  <c r="BM275" i="1"/>
  <c r="Y275" i="1"/>
  <c r="BO346" i="1"/>
  <c r="BM346" i="1"/>
  <c r="Y346" i="1"/>
  <c r="X348" i="1"/>
  <c r="X353" i="1"/>
  <c r="BO350" i="1"/>
  <c r="BM350" i="1"/>
  <c r="Y350" i="1"/>
  <c r="X352" i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X415" i="1"/>
  <c r="S559" i="1"/>
  <c r="I559" i="1"/>
  <c r="X166" i="1"/>
  <c r="X223" i="1"/>
  <c r="N559" i="1"/>
  <c r="X262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Y295" i="1" s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X342" i="1"/>
  <c r="X347" i="1"/>
  <c r="BO344" i="1"/>
  <c r="BM344" i="1"/>
  <c r="Y344" i="1"/>
  <c r="BO357" i="1"/>
  <c r="BM357" i="1"/>
  <c r="Y357" i="1"/>
  <c r="Y358" i="1" s="1"/>
  <c r="X359" i="1"/>
  <c r="X364" i="1"/>
  <c r="BO361" i="1"/>
  <c r="BM361" i="1"/>
  <c r="Y361" i="1"/>
  <c r="BO369" i="1"/>
  <c r="BM369" i="1"/>
  <c r="Y369" i="1"/>
  <c r="BO383" i="1"/>
  <c r="BM383" i="1"/>
  <c r="Y383" i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W552" i="1" l="1"/>
  <c r="Y547" i="1"/>
  <c r="Y501" i="1"/>
  <c r="Y384" i="1"/>
  <c r="Y364" i="1"/>
  <c r="Y347" i="1"/>
  <c r="Y415" i="1"/>
  <c r="Y352" i="1"/>
  <c r="Y277" i="1"/>
  <c r="Y261" i="1"/>
  <c r="Y182" i="1"/>
  <c r="Y93" i="1"/>
  <c r="Y87" i="1"/>
  <c r="Y63" i="1"/>
  <c r="Y148" i="1"/>
  <c r="Y129" i="1"/>
  <c r="Y121" i="1"/>
  <c r="Y103" i="1"/>
  <c r="Y36" i="1"/>
  <c r="Y462" i="1"/>
  <c r="Y421" i="1"/>
  <c r="Y341" i="1"/>
  <c r="Y222" i="1"/>
  <c r="Y209" i="1"/>
  <c r="Y160" i="1"/>
  <c r="Y138" i="1"/>
  <c r="Y315" i="1"/>
  <c r="Y267" i="1"/>
  <c r="Y227" i="1"/>
  <c r="Y527" i="1"/>
  <c r="X549" i="1"/>
  <c r="Y534" i="1"/>
  <c r="Y437" i="1"/>
  <c r="X551" i="1"/>
  <c r="Y248" i="1"/>
  <c r="Y519" i="1"/>
  <c r="Y495" i="1"/>
  <c r="Y481" i="1"/>
  <c r="Y410" i="1"/>
  <c r="Y336" i="1"/>
  <c r="X550" i="1"/>
  <c r="Y372" i="1"/>
  <c r="Y283" i="1"/>
  <c r="Y239" i="1"/>
  <c r="Y201" i="1"/>
  <c r="X553" i="1"/>
  <c r="Y554" i="1" l="1"/>
  <c r="X552" i="1"/>
</calcChain>
</file>

<file path=xl/sharedStrings.xml><?xml version="1.0" encoding="utf-8"?>
<sst xmlns="http://schemas.openxmlformats.org/spreadsheetml/2006/main" count="2423" uniqueCount="814">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</sst>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4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8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36" zoomScaleNormal="100" zoomScaleSheetLayoutView="100" workbookViewId="0">
      <selection activeCell="AA555" sqref="AA555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75" t="s">
        <v>0</v>
      </c>
      <c r="E1" s="420"/>
      <c r="F1" s="420"/>
      <c r="G1" s="12" t="s">
        <v>1</v>
      </c>
      <c r="H1" s="575" t="s">
        <v>2</v>
      </c>
      <c r="I1" s="420"/>
      <c r="J1" s="420"/>
      <c r="K1" s="420"/>
      <c r="L1" s="420"/>
      <c r="M1" s="420"/>
      <c r="N1" s="420"/>
      <c r="O1" s="420"/>
      <c r="P1" s="420"/>
      <c r="Q1" s="419" t="s">
        <v>3</v>
      </c>
      <c r="R1" s="420"/>
      <c r="S1" s="42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650" t="s">
        <v>8</v>
      </c>
      <c r="B5" s="403"/>
      <c r="C5" s="404"/>
      <c r="D5" s="694"/>
      <c r="E5" s="695"/>
      <c r="F5" s="464" t="s">
        <v>9</v>
      </c>
      <c r="G5" s="404"/>
      <c r="H5" s="694"/>
      <c r="I5" s="747"/>
      <c r="J5" s="747"/>
      <c r="K5" s="747"/>
      <c r="L5" s="695"/>
      <c r="M5" s="58"/>
      <c r="O5" s="24" t="s">
        <v>10</v>
      </c>
      <c r="P5" s="412">
        <v>45493</v>
      </c>
      <c r="Q5" s="413"/>
      <c r="S5" s="577" t="s">
        <v>11</v>
      </c>
      <c r="T5" s="578"/>
      <c r="U5" s="579" t="s">
        <v>12</v>
      </c>
      <c r="V5" s="413"/>
      <c r="AA5" s="51"/>
      <c r="AB5" s="51"/>
      <c r="AC5" s="51"/>
    </row>
    <row r="6" spans="1:30" s="373" customFormat="1" ht="24" customHeight="1" x14ac:dyDescent="0.2">
      <c r="A6" s="650" t="s">
        <v>13</v>
      </c>
      <c r="B6" s="403"/>
      <c r="C6" s="404"/>
      <c r="D6" s="527" t="s">
        <v>14</v>
      </c>
      <c r="E6" s="528"/>
      <c r="F6" s="528"/>
      <c r="G6" s="528"/>
      <c r="H6" s="528"/>
      <c r="I6" s="528"/>
      <c r="J6" s="528"/>
      <c r="K6" s="528"/>
      <c r="L6" s="413"/>
      <c r="M6" s="59"/>
      <c r="O6" s="24" t="s">
        <v>15</v>
      </c>
      <c r="P6" s="759" t="str">
        <f>IF(P5=0," ",CHOOSE(WEEKDAY(P5,2),"Понедельник","Вторник","Среда","Четверг","Пятница","Суббота","Воскресенье"))</f>
        <v>Суббота</v>
      </c>
      <c r="Q6" s="389"/>
      <c r="S6" s="729" t="s">
        <v>16</v>
      </c>
      <c r="T6" s="578"/>
      <c r="U6" s="519" t="s">
        <v>17</v>
      </c>
      <c r="V6" s="520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588" t="str">
        <f>IFERROR(VLOOKUP(DeliveryAddress,Table,3,0),1)</f>
        <v>1</v>
      </c>
      <c r="E7" s="589"/>
      <c r="F7" s="589"/>
      <c r="G7" s="589"/>
      <c r="H7" s="589"/>
      <c r="I7" s="589"/>
      <c r="J7" s="589"/>
      <c r="K7" s="589"/>
      <c r="L7" s="426"/>
      <c r="M7" s="60"/>
      <c r="O7" s="24"/>
      <c r="P7" s="42"/>
      <c r="Q7" s="42"/>
      <c r="S7" s="385"/>
      <c r="T7" s="578"/>
      <c r="U7" s="521"/>
      <c r="V7" s="522"/>
      <c r="AA7" s="51"/>
      <c r="AB7" s="51"/>
      <c r="AC7" s="51"/>
    </row>
    <row r="8" spans="1:30" s="373" customFormat="1" ht="25.5" customHeight="1" x14ac:dyDescent="0.2">
      <c r="A8" s="424" t="s">
        <v>18</v>
      </c>
      <c r="B8" s="397"/>
      <c r="C8" s="398"/>
      <c r="D8" s="701"/>
      <c r="E8" s="702"/>
      <c r="F8" s="702"/>
      <c r="G8" s="702"/>
      <c r="H8" s="702"/>
      <c r="I8" s="702"/>
      <c r="J8" s="702"/>
      <c r="K8" s="702"/>
      <c r="L8" s="703"/>
      <c r="M8" s="61"/>
      <c r="O8" s="24" t="s">
        <v>19</v>
      </c>
      <c r="P8" s="425">
        <v>0.41666666666666669</v>
      </c>
      <c r="Q8" s="426"/>
      <c r="S8" s="385"/>
      <c r="T8" s="578"/>
      <c r="U8" s="521"/>
      <c r="V8" s="522"/>
      <c r="AA8" s="51"/>
      <c r="AB8" s="51"/>
      <c r="AC8" s="51"/>
    </row>
    <row r="9" spans="1:30" s="373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476"/>
      <c r="E9" s="415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414" t="str">
        <f>IF(AND($A$9="Тип доверенности/получателя при получении в адресе перегруза:",$D$9="Разовая доверенность"),"Введите ФИО","")</f>
        <v/>
      </c>
      <c r="I9" s="415"/>
      <c r="J9" s="4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5"/>
      <c r="L9" s="415"/>
      <c r="M9" s="371"/>
      <c r="O9" s="26" t="s">
        <v>20</v>
      </c>
      <c r="P9" s="647"/>
      <c r="Q9" s="423"/>
      <c r="S9" s="385"/>
      <c r="T9" s="578"/>
      <c r="U9" s="523"/>
      <c r="V9" s="524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476"/>
      <c r="E10" s="415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535" t="str">
        <f>IFERROR(VLOOKUP($D$10,Proxy,2,FALSE),"")</f>
        <v/>
      </c>
      <c r="I10" s="385"/>
      <c r="J10" s="385"/>
      <c r="K10" s="385"/>
      <c r="L10" s="385"/>
      <c r="M10" s="372"/>
      <c r="O10" s="26" t="s">
        <v>21</v>
      </c>
      <c r="P10" s="561"/>
      <c r="Q10" s="562"/>
      <c r="T10" s="24" t="s">
        <v>22</v>
      </c>
      <c r="U10" s="722" t="s">
        <v>23</v>
      </c>
      <c r="V10" s="520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3"/>
      <c r="Q11" s="413"/>
      <c r="T11" s="24" t="s">
        <v>26</v>
      </c>
      <c r="U11" s="422" t="s">
        <v>27</v>
      </c>
      <c r="V11" s="423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430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425"/>
      <c r="Q12" s="426"/>
      <c r="R12" s="23"/>
      <c r="T12" s="24"/>
      <c r="U12" s="420"/>
      <c r="V12" s="385"/>
      <c r="AA12" s="51"/>
      <c r="AB12" s="51"/>
      <c r="AC12" s="51"/>
    </row>
    <row r="13" spans="1:30" s="373" customFormat="1" ht="23.25" customHeight="1" x14ac:dyDescent="0.2">
      <c r="A13" s="430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422"/>
      <c r="Q13" s="423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430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440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658" t="s">
        <v>34</v>
      </c>
      <c r="P15" s="420"/>
      <c r="Q15" s="420"/>
      <c r="R15" s="420"/>
      <c r="S15" s="42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59"/>
      <c r="P16" s="659"/>
      <c r="Q16" s="659"/>
      <c r="R16" s="659"/>
      <c r="S16" s="65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5" t="s">
        <v>35</v>
      </c>
      <c r="B17" s="405" t="s">
        <v>36</v>
      </c>
      <c r="C17" s="657" t="s">
        <v>37</v>
      </c>
      <c r="D17" s="405" t="s">
        <v>38</v>
      </c>
      <c r="E17" s="406"/>
      <c r="F17" s="405" t="s">
        <v>39</v>
      </c>
      <c r="G17" s="405" t="s">
        <v>40</v>
      </c>
      <c r="H17" s="405" t="s">
        <v>41</v>
      </c>
      <c r="I17" s="405" t="s">
        <v>42</v>
      </c>
      <c r="J17" s="405" t="s">
        <v>43</v>
      </c>
      <c r="K17" s="405" t="s">
        <v>44</v>
      </c>
      <c r="L17" s="405" t="s">
        <v>45</v>
      </c>
      <c r="M17" s="405" t="s">
        <v>46</v>
      </c>
      <c r="N17" s="405" t="s">
        <v>47</v>
      </c>
      <c r="O17" s="405" t="s">
        <v>48</v>
      </c>
      <c r="P17" s="736"/>
      <c r="Q17" s="736"/>
      <c r="R17" s="736"/>
      <c r="S17" s="406"/>
      <c r="T17" s="439" t="s">
        <v>49</v>
      </c>
      <c r="U17" s="404"/>
      <c r="V17" s="405" t="s">
        <v>50</v>
      </c>
      <c r="W17" s="405" t="s">
        <v>51</v>
      </c>
      <c r="X17" s="410" t="s">
        <v>52</v>
      </c>
      <c r="Y17" s="405" t="s">
        <v>53</v>
      </c>
      <c r="Z17" s="543" t="s">
        <v>54</v>
      </c>
      <c r="AA17" s="543" t="s">
        <v>55</v>
      </c>
      <c r="AB17" s="543" t="s">
        <v>56</v>
      </c>
      <c r="AC17" s="689"/>
      <c r="AD17" s="690"/>
      <c r="AE17" s="686"/>
      <c r="BB17" s="432" t="s">
        <v>57</v>
      </c>
    </row>
    <row r="18" spans="1:67" ht="14.25" customHeight="1" x14ac:dyDescent="0.2">
      <c r="A18" s="409"/>
      <c r="B18" s="409"/>
      <c r="C18" s="409"/>
      <c r="D18" s="407"/>
      <c r="E18" s="408"/>
      <c r="F18" s="409"/>
      <c r="G18" s="409"/>
      <c r="H18" s="409"/>
      <c r="I18" s="409"/>
      <c r="J18" s="409"/>
      <c r="K18" s="409"/>
      <c r="L18" s="409"/>
      <c r="M18" s="409"/>
      <c r="N18" s="409"/>
      <c r="O18" s="407"/>
      <c r="P18" s="737"/>
      <c r="Q18" s="737"/>
      <c r="R18" s="737"/>
      <c r="S18" s="408"/>
      <c r="T18" s="374" t="s">
        <v>58</v>
      </c>
      <c r="U18" s="374" t="s">
        <v>59</v>
      </c>
      <c r="V18" s="409"/>
      <c r="W18" s="409"/>
      <c r="X18" s="411"/>
      <c r="Y18" s="409"/>
      <c r="Z18" s="544"/>
      <c r="AA18" s="544"/>
      <c r="AB18" s="691"/>
      <c r="AC18" s="692"/>
      <c r="AD18" s="693"/>
      <c r="AE18" s="687"/>
      <c r="BB18" s="385"/>
    </row>
    <row r="19" spans="1:67" ht="27.75" customHeight="1" x14ac:dyDescent="0.2">
      <c r="A19" s="557" t="s">
        <v>60</v>
      </c>
      <c r="B19" s="558"/>
      <c r="C19" s="558"/>
      <c r="D19" s="558"/>
      <c r="E19" s="558"/>
      <c r="F19" s="558"/>
      <c r="G19" s="558"/>
      <c r="H19" s="558"/>
      <c r="I19" s="558"/>
      <c r="J19" s="558"/>
      <c r="K19" s="558"/>
      <c r="L19" s="558"/>
      <c r="M19" s="558"/>
      <c r="N19" s="558"/>
      <c r="O19" s="558"/>
      <c r="P19" s="558"/>
      <c r="Q19" s="558"/>
      <c r="R19" s="558"/>
      <c r="S19" s="558"/>
      <c r="T19" s="558"/>
      <c r="U19" s="558"/>
      <c r="V19" s="558"/>
      <c r="W19" s="558"/>
      <c r="X19" s="558"/>
      <c r="Y19" s="558"/>
      <c r="Z19" s="48"/>
      <c r="AA19" s="48"/>
    </row>
    <row r="20" spans="1:67" ht="16.5" customHeight="1" x14ac:dyDescent="0.25">
      <c r="A20" s="38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75"/>
      <c r="AA20" s="375"/>
    </row>
    <row r="21" spans="1:67" ht="14.25" customHeight="1" x14ac:dyDescent="0.25">
      <c r="A21" s="390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89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8"/>
      <c r="Q22" s="388"/>
      <c r="R22" s="388"/>
      <c r="S22" s="389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89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8"/>
      <c r="Q23" s="388"/>
      <c r="R23" s="388"/>
      <c r="S23" s="389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3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4"/>
      <c r="O24" s="396" t="s">
        <v>70</v>
      </c>
      <c r="P24" s="397"/>
      <c r="Q24" s="397"/>
      <c r="R24" s="397"/>
      <c r="S24" s="397"/>
      <c r="T24" s="397"/>
      <c r="U24" s="398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4"/>
      <c r="O25" s="396" t="s">
        <v>70</v>
      </c>
      <c r="P25" s="397"/>
      <c r="Q25" s="397"/>
      <c r="R25" s="397"/>
      <c r="S25" s="397"/>
      <c r="T25" s="397"/>
      <c r="U25" s="398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89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8"/>
      <c r="Q27" s="388"/>
      <c r="R27" s="388"/>
      <c r="S27" s="389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89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8"/>
      <c r="Q28" s="388"/>
      <c r="R28" s="388"/>
      <c r="S28" s="389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89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8"/>
      <c r="Q29" s="388"/>
      <c r="R29" s="388"/>
      <c r="S29" s="389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89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7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8"/>
      <c r="Q30" s="388"/>
      <c r="R30" s="388"/>
      <c r="S30" s="389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89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64" t="s">
        <v>82</v>
      </c>
      <c r="P31" s="388"/>
      <c r="Q31" s="388"/>
      <c r="R31" s="388"/>
      <c r="S31" s="389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95">
        <v>4680115881853</v>
      </c>
      <c r="E32" s="389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8"/>
      <c r="Q32" s="388"/>
      <c r="R32" s="388"/>
      <c r="S32" s="389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95">
        <v>4680115881853</v>
      </c>
      <c r="E33" s="389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03" t="s">
        <v>86</v>
      </c>
      <c r="P33" s="388"/>
      <c r="Q33" s="388"/>
      <c r="R33" s="388"/>
      <c r="S33" s="389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89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6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8"/>
      <c r="Q34" s="388"/>
      <c r="R34" s="388"/>
      <c r="S34" s="389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89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8"/>
      <c r="Q35" s="388"/>
      <c r="R35" s="388"/>
      <c r="S35" s="389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3"/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94"/>
      <c r="O36" s="396" t="s">
        <v>70</v>
      </c>
      <c r="P36" s="397"/>
      <c r="Q36" s="397"/>
      <c r="R36" s="397"/>
      <c r="S36" s="397"/>
      <c r="T36" s="397"/>
      <c r="U36" s="398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x14ac:dyDescent="0.2">
      <c r="A37" s="385"/>
      <c r="B37" s="385"/>
      <c r="C37" s="385"/>
      <c r="D37" s="385"/>
      <c r="E37" s="385"/>
      <c r="F37" s="385"/>
      <c r="G37" s="385"/>
      <c r="H37" s="385"/>
      <c r="I37" s="385"/>
      <c r="J37" s="385"/>
      <c r="K37" s="385"/>
      <c r="L37" s="385"/>
      <c r="M37" s="385"/>
      <c r="N37" s="394"/>
      <c r="O37" s="396" t="s">
        <v>70</v>
      </c>
      <c r="P37" s="397"/>
      <c r="Q37" s="397"/>
      <c r="R37" s="397"/>
      <c r="S37" s="397"/>
      <c r="T37" s="397"/>
      <c r="U37" s="398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customHeight="1" x14ac:dyDescent="0.25">
      <c r="A38" s="390" t="s">
        <v>91</v>
      </c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85"/>
      <c r="O38" s="385"/>
      <c r="P38" s="385"/>
      <c r="Q38" s="385"/>
      <c r="R38" s="385"/>
      <c r="S38" s="385"/>
      <c r="T38" s="385"/>
      <c r="U38" s="385"/>
      <c r="V38" s="385"/>
      <c r="W38" s="385"/>
      <c r="X38" s="385"/>
      <c r="Y38" s="385"/>
      <c r="Z38" s="376"/>
      <c r="AA38" s="376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89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8"/>
      <c r="Q39" s="388"/>
      <c r="R39" s="388"/>
      <c r="S39" s="389"/>
      <c r="T39" s="34"/>
      <c r="U39" s="34"/>
      <c r="V39" s="35" t="s">
        <v>66</v>
      </c>
      <c r="W39" s="380">
        <v>10</v>
      </c>
      <c r="X39" s="381">
        <f>IFERROR(IF(W39="",0,CEILING((W39/$H39),1)*$H39),"")</f>
        <v>10.199999999999999</v>
      </c>
      <c r="Y39" s="36">
        <f>IFERROR(IF(X39=0,"",ROUNDUP(X39/H39,0)*0.00753),"")</f>
        <v>0.12801000000000001</v>
      </c>
      <c r="Z39" s="56"/>
      <c r="AA39" s="57"/>
      <c r="AE39" s="64"/>
      <c r="BB39" s="76" t="s">
        <v>95</v>
      </c>
      <c r="BL39" s="64">
        <f>IFERROR(W39*I39/H39,"0")</f>
        <v>14.033333333333333</v>
      </c>
      <c r="BM39" s="64">
        <f>IFERROR(X39*I39/H39,"0")</f>
        <v>14.313999999999998</v>
      </c>
      <c r="BN39" s="64">
        <f>IFERROR(1/J39*(W39/H39),"0")</f>
        <v>0.10683760683760685</v>
      </c>
      <c r="BO39" s="64">
        <f>IFERROR(1/J39*(X39/H39),"0")</f>
        <v>0.10897435897435898</v>
      </c>
    </row>
    <row r="40" spans="1:67" x14ac:dyDescent="0.2">
      <c r="A40" s="393"/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94"/>
      <c r="O40" s="396" t="s">
        <v>70</v>
      </c>
      <c r="P40" s="397"/>
      <c r="Q40" s="397"/>
      <c r="R40" s="397"/>
      <c r="S40" s="397"/>
      <c r="T40" s="397"/>
      <c r="U40" s="398"/>
      <c r="V40" s="37" t="s">
        <v>71</v>
      </c>
      <c r="W40" s="382">
        <f>IFERROR(W39/H39,"0")</f>
        <v>16.666666666666668</v>
      </c>
      <c r="X40" s="382">
        <f>IFERROR(X39/H39,"0")</f>
        <v>17</v>
      </c>
      <c r="Y40" s="382">
        <f>IFERROR(IF(Y39="",0,Y39),"0")</f>
        <v>0.12801000000000001</v>
      </c>
      <c r="Z40" s="383"/>
      <c r="AA40" s="383"/>
    </row>
    <row r="41" spans="1:67" x14ac:dyDescent="0.2">
      <c r="A41" s="385"/>
      <c r="B41" s="385"/>
      <c r="C41" s="385"/>
      <c r="D41" s="385"/>
      <c r="E41" s="385"/>
      <c r="F41" s="385"/>
      <c r="G41" s="385"/>
      <c r="H41" s="385"/>
      <c r="I41" s="385"/>
      <c r="J41" s="385"/>
      <c r="K41" s="385"/>
      <c r="L41" s="385"/>
      <c r="M41" s="385"/>
      <c r="N41" s="394"/>
      <c r="O41" s="396" t="s">
        <v>70</v>
      </c>
      <c r="P41" s="397"/>
      <c r="Q41" s="397"/>
      <c r="R41" s="397"/>
      <c r="S41" s="397"/>
      <c r="T41" s="397"/>
      <c r="U41" s="398"/>
      <c r="V41" s="37" t="s">
        <v>66</v>
      </c>
      <c r="W41" s="382">
        <f>IFERROR(SUM(W39:W39),"0")</f>
        <v>10</v>
      </c>
      <c r="X41" s="382">
        <f>IFERROR(SUM(X39:X39),"0")</f>
        <v>10.199999999999999</v>
      </c>
      <c r="Y41" s="37"/>
      <c r="Z41" s="383"/>
      <c r="AA41" s="383"/>
    </row>
    <row r="42" spans="1:67" ht="14.25" customHeight="1" x14ac:dyDescent="0.25">
      <c r="A42" s="390" t="s">
        <v>96</v>
      </c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76"/>
      <c r="AA42" s="376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89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8"/>
      <c r="Q43" s="388"/>
      <c r="R43" s="388"/>
      <c r="S43" s="389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3"/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94"/>
      <c r="O44" s="396" t="s">
        <v>70</v>
      </c>
      <c r="P44" s="397"/>
      <c r="Q44" s="397"/>
      <c r="R44" s="397"/>
      <c r="S44" s="397"/>
      <c r="T44" s="397"/>
      <c r="U44" s="398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85"/>
      <c r="B45" s="385"/>
      <c r="C45" s="385"/>
      <c r="D45" s="385"/>
      <c r="E45" s="385"/>
      <c r="F45" s="385"/>
      <c r="G45" s="385"/>
      <c r="H45" s="385"/>
      <c r="I45" s="385"/>
      <c r="J45" s="385"/>
      <c r="K45" s="385"/>
      <c r="L45" s="385"/>
      <c r="M45" s="385"/>
      <c r="N45" s="394"/>
      <c r="O45" s="396" t="s">
        <v>70</v>
      </c>
      <c r="P45" s="397"/>
      <c r="Q45" s="397"/>
      <c r="R45" s="397"/>
      <c r="S45" s="397"/>
      <c r="T45" s="397"/>
      <c r="U45" s="398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390" t="s">
        <v>100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385"/>
      <c r="Y46" s="385"/>
      <c r="Z46" s="376"/>
      <c r="AA46" s="376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89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8"/>
      <c r="Q47" s="388"/>
      <c r="R47" s="388"/>
      <c r="S47" s="389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3"/>
      <c r="B48" s="385"/>
      <c r="C48" s="385"/>
      <c r="D48" s="385"/>
      <c r="E48" s="385"/>
      <c r="F48" s="385"/>
      <c r="G48" s="385"/>
      <c r="H48" s="385"/>
      <c r="I48" s="385"/>
      <c r="J48" s="385"/>
      <c r="K48" s="385"/>
      <c r="L48" s="385"/>
      <c r="M48" s="385"/>
      <c r="N48" s="394"/>
      <c r="O48" s="396" t="s">
        <v>70</v>
      </c>
      <c r="P48" s="397"/>
      <c r="Q48" s="397"/>
      <c r="R48" s="397"/>
      <c r="S48" s="397"/>
      <c r="T48" s="397"/>
      <c r="U48" s="398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85"/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94"/>
      <c r="O49" s="396" t="s">
        <v>70</v>
      </c>
      <c r="P49" s="397"/>
      <c r="Q49" s="397"/>
      <c r="R49" s="397"/>
      <c r="S49" s="397"/>
      <c r="T49" s="397"/>
      <c r="U49" s="398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557" t="s">
        <v>103</v>
      </c>
      <c r="B50" s="558"/>
      <c r="C50" s="558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8"/>
      <c r="R50" s="558"/>
      <c r="S50" s="558"/>
      <c r="T50" s="558"/>
      <c r="U50" s="558"/>
      <c r="V50" s="558"/>
      <c r="W50" s="558"/>
      <c r="X50" s="558"/>
      <c r="Y50" s="558"/>
      <c r="Z50" s="48"/>
      <c r="AA50" s="48"/>
    </row>
    <row r="51" spans="1:67" ht="16.5" customHeight="1" x14ac:dyDescent="0.25">
      <c r="A51" s="386" t="s">
        <v>104</v>
      </c>
      <c r="B51" s="385"/>
      <c r="C51" s="385"/>
      <c r="D51" s="385"/>
      <c r="E51" s="385"/>
      <c r="F51" s="385"/>
      <c r="G51" s="385"/>
      <c r="H51" s="385"/>
      <c r="I51" s="385"/>
      <c r="J51" s="385"/>
      <c r="K51" s="385"/>
      <c r="L51" s="385"/>
      <c r="M51" s="385"/>
      <c r="N51" s="385"/>
      <c r="O51" s="385"/>
      <c r="P51" s="385"/>
      <c r="Q51" s="385"/>
      <c r="R51" s="385"/>
      <c r="S51" s="385"/>
      <c r="T51" s="385"/>
      <c r="U51" s="385"/>
      <c r="V51" s="385"/>
      <c r="W51" s="385"/>
      <c r="X51" s="385"/>
      <c r="Y51" s="385"/>
      <c r="Z51" s="375"/>
      <c r="AA51" s="375"/>
    </row>
    <row r="52" spans="1:67" ht="14.25" customHeight="1" x14ac:dyDescent="0.25">
      <c r="A52" s="390" t="s">
        <v>105</v>
      </c>
      <c r="B52" s="385"/>
      <c r="C52" s="385"/>
      <c r="D52" s="385"/>
      <c r="E52" s="385"/>
      <c r="F52" s="385"/>
      <c r="G52" s="385"/>
      <c r="H52" s="385"/>
      <c r="I52" s="385"/>
      <c r="J52" s="385"/>
      <c r="K52" s="385"/>
      <c r="L52" s="385"/>
      <c r="M52" s="385"/>
      <c r="N52" s="385"/>
      <c r="O52" s="385"/>
      <c r="P52" s="385"/>
      <c r="Q52" s="385"/>
      <c r="R52" s="385"/>
      <c r="S52" s="385"/>
      <c r="T52" s="385"/>
      <c r="U52" s="385"/>
      <c r="V52" s="385"/>
      <c r="W52" s="385"/>
      <c r="X52" s="385"/>
      <c r="Y52" s="385"/>
      <c r="Z52" s="376"/>
      <c r="AA52" s="376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89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6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8"/>
      <c r="Q53" s="388"/>
      <c r="R53" s="388"/>
      <c r="S53" s="389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89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8"/>
      <c r="Q54" s="388"/>
      <c r="R54" s="388"/>
      <c r="S54" s="389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3"/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94"/>
      <c r="O55" s="396" t="s">
        <v>70</v>
      </c>
      <c r="P55" s="397"/>
      <c r="Q55" s="397"/>
      <c r="R55" s="397"/>
      <c r="S55" s="397"/>
      <c r="T55" s="397"/>
      <c r="U55" s="398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x14ac:dyDescent="0.2">
      <c r="A56" s="385"/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94"/>
      <c r="O56" s="396" t="s">
        <v>70</v>
      </c>
      <c r="P56" s="397"/>
      <c r="Q56" s="397"/>
      <c r="R56" s="397"/>
      <c r="S56" s="397"/>
      <c r="T56" s="397"/>
      <c r="U56" s="398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customHeight="1" x14ac:dyDescent="0.25">
      <c r="A57" s="386" t="s">
        <v>112</v>
      </c>
      <c r="B57" s="385"/>
      <c r="C57" s="385"/>
      <c r="D57" s="385"/>
      <c r="E57" s="385"/>
      <c r="F57" s="385"/>
      <c r="G57" s="385"/>
      <c r="H57" s="385"/>
      <c r="I57" s="385"/>
      <c r="J57" s="385"/>
      <c r="K57" s="385"/>
      <c r="L57" s="385"/>
      <c r="M57" s="385"/>
      <c r="N57" s="385"/>
      <c r="O57" s="385"/>
      <c r="P57" s="385"/>
      <c r="Q57" s="385"/>
      <c r="R57" s="385"/>
      <c r="S57" s="385"/>
      <c r="T57" s="385"/>
      <c r="U57" s="385"/>
      <c r="V57" s="385"/>
      <c r="W57" s="385"/>
      <c r="X57" s="385"/>
      <c r="Y57" s="385"/>
      <c r="Z57" s="375"/>
      <c r="AA57" s="375"/>
    </row>
    <row r="58" spans="1:67" ht="14.25" customHeight="1" x14ac:dyDescent="0.25">
      <c r="A58" s="390" t="s">
        <v>113</v>
      </c>
      <c r="B58" s="385"/>
      <c r="C58" s="385"/>
      <c r="D58" s="385"/>
      <c r="E58" s="385"/>
      <c r="F58" s="385"/>
      <c r="G58" s="385"/>
      <c r="H58" s="385"/>
      <c r="I58" s="385"/>
      <c r="J58" s="385"/>
      <c r="K58" s="385"/>
      <c r="L58" s="385"/>
      <c r="M58" s="385"/>
      <c r="N58" s="385"/>
      <c r="O58" s="385"/>
      <c r="P58" s="385"/>
      <c r="Q58" s="385"/>
      <c r="R58" s="385"/>
      <c r="S58" s="385"/>
      <c r="T58" s="385"/>
      <c r="U58" s="385"/>
      <c r="V58" s="385"/>
      <c r="W58" s="385"/>
      <c r="X58" s="385"/>
      <c r="Y58" s="385"/>
      <c r="Z58" s="376"/>
      <c r="AA58" s="376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89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8"/>
      <c r="Q59" s="388"/>
      <c r="R59" s="388"/>
      <c r="S59" s="389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89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0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8"/>
      <c r="Q60" s="388"/>
      <c r="R60" s="388"/>
      <c r="S60" s="389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89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8"/>
      <c r="Q61" s="388"/>
      <c r="R61" s="388"/>
      <c r="S61" s="389"/>
      <c r="T61" s="34"/>
      <c r="U61" s="34"/>
      <c r="V61" s="35" t="s">
        <v>66</v>
      </c>
      <c r="W61" s="380">
        <v>350</v>
      </c>
      <c r="X61" s="381">
        <f>IFERROR(IF(W61="",0,CEILING((W61/$H61),1)*$H61),"")</f>
        <v>351</v>
      </c>
      <c r="Y61" s="36">
        <f>IFERROR(IF(X61=0,"",ROUNDUP(X61/H61,0)*0.00937),"")</f>
        <v>0.73085999999999995</v>
      </c>
      <c r="Z61" s="56"/>
      <c r="AA61" s="57"/>
      <c r="AE61" s="64"/>
      <c r="BB61" s="83" t="s">
        <v>1</v>
      </c>
      <c r="BL61" s="64">
        <f>IFERROR(W61*I61/H61,"0")</f>
        <v>368.66666666666669</v>
      </c>
      <c r="BM61" s="64">
        <f>IFERROR(X61*I61/H61,"0")</f>
        <v>369.72</v>
      </c>
      <c r="BN61" s="64">
        <f>IFERROR(1/J61*(W61/H61),"0")</f>
        <v>0.64814814814814814</v>
      </c>
      <c r="BO61" s="64">
        <f>IFERROR(1/J61*(X61/H61),"0")</f>
        <v>0.65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89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66" t="s">
        <v>122</v>
      </c>
      <c r="P62" s="388"/>
      <c r="Q62" s="388"/>
      <c r="R62" s="388"/>
      <c r="S62" s="389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3"/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94"/>
      <c r="O63" s="396" t="s">
        <v>70</v>
      </c>
      <c r="P63" s="397"/>
      <c r="Q63" s="397"/>
      <c r="R63" s="397"/>
      <c r="S63" s="397"/>
      <c r="T63" s="397"/>
      <c r="U63" s="398"/>
      <c r="V63" s="37" t="s">
        <v>71</v>
      </c>
      <c r="W63" s="382">
        <f>IFERROR(W59/H59,"0")+IFERROR(W60/H60,"0")+IFERROR(W61/H61,"0")+IFERROR(W62/H62,"0")</f>
        <v>77.777777777777771</v>
      </c>
      <c r="X63" s="382">
        <f>IFERROR(X59/H59,"0")+IFERROR(X60/H60,"0")+IFERROR(X61/H61,"0")+IFERROR(X62/H62,"0")</f>
        <v>78</v>
      </c>
      <c r="Y63" s="382">
        <f>IFERROR(IF(Y59="",0,Y59),"0")+IFERROR(IF(Y60="",0,Y60),"0")+IFERROR(IF(Y61="",0,Y61),"0")+IFERROR(IF(Y62="",0,Y62),"0")</f>
        <v>0.73085999999999995</v>
      </c>
      <c r="Z63" s="383"/>
      <c r="AA63" s="383"/>
    </row>
    <row r="64" spans="1:67" x14ac:dyDescent="0.2">
      <c r="A64" s="385"/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94"/>
      <c r="O64" s="396" t="s">
        <v>70</v>
      </c>
      <c r="P64" s="397"/>
      <c r="Q64" s="397"/>
      <c r="R64" s="397"/>
      <c r="S64" s="397"/>
      <c r="T64" s="397"/>
      <c r="U64" s="398"/>
      <c r="V64" s="37" t="s">
        <v>66</v>
      </c>
      <c r="W64" s="382">
        <f>IFERROR(SUM(W59:W62),"0")</f>
        <v>350</v>
      </c>
      <c r="X64" s="382">
        <f>IFERROR(SUM(X59:X62),"0")</f>
        <v>351</v>
      </c>
      <c r="Y64" s="37"/>
      <c r="Z64" s="383"/>
      <c r="AA64" s="383"/>
    </row>
    <row r="65" spans="1:67" ht="16.5" customHeight="1" x14ac:dyDescent="0.25">
      <c r="A65" s="386" t="s">
        <v>103</v>
      </c>
      <c r="B65" s="385"/>
      <c r="C65" s="385"/>
      <c r="D65" s="385"/>
      <c r="E65" s="385"/>
      <c r="F65" s="385"/>
      <c r="G65" s="385"/>
      <c r="H65" s="385"/>
      <c r="I65" s="385"/>
      <c r="J65" s="385"/>
      <c r="K65" s="385"/>
      <c r="L65" s="385"/>
      <c r="M65" s="385"/>
      <c r="N65" s="385"/>
      <c r="O65" s="385"/>
      <c r="P65" s="385"/>
      <c r="Q65" s="385"/>
      <c r="R65" s="385"/>
      <c r="S65" s="385"/>
      <c r="T65" s="385"/>
      <c r="U65" s="385"/>
      <c r="V65" s="385"/>
      <c r="W65" s="385"/>
      <c r="X65" s="385"/>
      <c r="Y65" s="385"/>
      <c r="Z65" s="375"/>
      <c r="AA65" s="375"/>
    </row>
    <row r="66" spans="1:67" ht="14.25" customHeight="1" x14ac:dyDescent="0.25">
      <c r="A66" s="390" t="s">
        <v>113</v>
      </c>
      <c r="B66" s="385"/>
      <c r="C66" s="385"/>
      <c r="D66" s="385"/>
      <c r="E66" s="385"/>
      <c r="F66" s="385"/>
      <c r="G66" s="385"/>
      <c r="H66" s="385"/>
      <c r="I66" s="385"/>
      <c r="J66" s="385"/>
      <c r="K66" s="385"/>
      <c r="L66" s="385"/>
      <c r="M66" s="385"/>
      <c r="N66" s="385"/>
      <c r="O66" s="385"/>
      <c r="P66" s="385"/>
      <c r="Q66" s="385"/>
      <c r="R66" s="385"/>
      <c r="S66" s="385"/>
      <c r="T66" s="385"/>
      <c r="U66" s="385"/>
      <c r="V66" s="385"/>
      <c r="W66" s="385"/>
      <c r="X66" s="385"/>
      <c r="Y66" s="385"/>
      <c r="Z66" s="376"/>
      <c r="AA66" s="376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89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5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8"/>
      <c r="Q67" s="388"/>
      <c r="R67" s="388"/>
      <c r="S67" s="389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89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8"/>
      <c r="Q68" s="388"/>
      <c r="R68" s="388"/>
      <c r="S68" s="389"/>
      <c r="T68" s="34"/>
      <c r="U68" s="34"/>
      <c r="V68" s="35" t="s">
        <v>66</v>
      </c>
      <c r="W68" s="380">
        <v>1000</v>
      </c>
      <c r="X68" s="381">
        <f t="shared" si="6"/>
        <v>1004.4000000000001</v>
      </c>
      <c r="Y68" s="36">
        <f t="shared" si="7"/>
        <v>2.0227499999999998</v>
      </c>
      <c r="Z68" s="56"/>
      <c r="AA68" s="57"/>
      <c r="AE68" s="64"/>
      <c r="BB68" s="86" t="s">
        <v>1</v>
      </c>
      <c r="BL68" s="64">
        <f t="shared" si="8"/>
        <v>1044.4444444444443</v>
      </c>
      <c r="BM68" s="64">
        <f t="shared" si="9"/>
        <v>1049.04</v>
      </c>
      <c r="BN68" s="64">
        <f t="shared" si="10"/>
        <v>1.653439153439153</v>
      </c>
      <c r="BO68" s="64">
        <f t="shared" si="11"/>
        <v>1.6607142857142856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89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4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8"/>
      <c r="Q69" s="388"/>
      <c r="R69" s="388"/>
      <c r="S69" s="389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89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9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8"/>
      <c r="Q70" s="388"/>
      <c r="R70" s="388"/>
      <c r="S70" s="389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89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7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8"/>
      <c r="Q71" s="388"/>
      <c r="R71" s="388"/>
      <c r="S71" s="389"/>
      <c r="T71" s="34"/>
      <c r="U71" s="34"/>
      <c r="V71" s="35" t="s">
        <v>66</v>
      </c>
      <c r="W71" s="380">
        <v>500</v>
      </c>
      <c r="X71" s="381">
        <f t="shared" si="6"/>
        <v>507.6</v>
      </c>
      <c r="Y71" s="36">
        <f t="shared" si="7"/>
        <v>1.0222499999999999</v>
      </c>
      <c r="Z71" s="56"/>
      <c r="AA71" s="57"/>
      <c r="AE71" s="64"/>
      <c r="BB71" s="89" t="s">
        <v>1</v>
      </c>
      <c r="BL71" s="64">
        <f t="shared" si="8"/>
        <v>522.22222222222217</v>
      </c>
      <c r="BM71" s="64">
        <f t="shared" si="9"/>
        <v>530.16</v>
      </c>
      <c r="BN71" s="64">
        <f t="shared" si="10"/>
        <v>0.82671957671957652</v>
      </c>
      <c r="BO71" s="64">
        <f t="shared" si="11"/>
        <v>0.83928571428571419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89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8"/>
      <c r="Q72" s="388"/>
      <c r="R72" s="388"/>
      <c r="S72" s="389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89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8"/>
      <c r="Q73" s="388"/>
      <c r="R73" s="388"/>
      <c r="S73" s="389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89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8"/>
      <c r="Q74" s="388"/>
      <c r="R74" s="388"/>
      <c r="S74" s="389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89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8"/>
      <c r="Q75" s="388"/>
      <c r="R75" s="388"/>
      <c r="S75" s="389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89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8"/>
      <c r="Q76" s="388"/>
      <c r="R76" s="388"/>
      <c r="S76" s="389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89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8"/>
      <c r="Q77" s="388"/>
      <c r="R77" s="388"/>
      <c r="S77" s="389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89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8"/>
      <c r="Q78" s="388"/>
      <c r="R78" s="388"/>
      <c r="S78" s="389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89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1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8"/>
      <c r="Q79" s="388"/>
      <c r="R79" s="388"/>
      <c r="S79" s="389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95">
        <v>4680115881303</v>
      </c>
      <c r="E80" s="389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7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8"/>
      <c r="Q80" s="388"/>
      <c r="R80" s="388"/>
      <c r="S80" s="389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95">
        <v>4680115882577</v>
      </c>
      <c r="E81" s="389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72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8"/>
      <c r="Q81" s="388"/>
      <c r="R81" s="388"/>
      <c r="S81" s="389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95">
        <v>4680115882577</v>
      </c>
      <c r="E82" s="389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2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8"/>
      <c r="Q82" s="388"/>
      <c r="R82" s="388"/>
      <c r="S82" s="389"/>
      <c r="T82" s="34"/>
      <c r="U82" s="34"/>
      <c r="V82" s="35" t="s">
        <v>66</v>
      </c>
      <c r="W82" s="380">
        <v>50</v>
      </c>
      <c r="X82" s="381">
        <f t="shared" si="6"/>
        <v>51.2</v>
      </c>
      <c r="Y82" s="36">
        <f>IFERROR(IF(X82=0,"",ROUNDUP(X82/H82,0)*0.00753),"")</f>
        <v>0.12048</v>
      </c>
      <c r="Z82" s="56"/>
      <c r="AA82" s="57"/>
      <c r="AE82" s="64"/>
      <c r="BB82" s="100" t="s">
        <v>1</v>
      </c>
      <c r="BL82" s="64">
        <f t="shared" si="8"/>
        <v>53.125</v>
      </c>
      <c r="BM82" s="64">
        <f t="shared" si="9"/>
        <v>54.4</v>
      </c>
      <c r="BN82" s="64">
        <f t="shared" si="10"/>
        <v>0.1001602564102564</v>
      </c>
      <c r="BO82" s="64">
        <f t="shared" si="11"/>
        <v>0.10256410256410256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95">
        <v>4680115882720</v>
      </c>
      <c r="E83" s="389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48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8"/>
      <c r="Q83" s="388"/>
      <c r="R83" s="388"/>
      <c r="S83" s="389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95">
        <v>4680115880269</v>
      </c>
      <c r="E84" s="389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7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8"/>
      <c r="Q84" s="388"/>
      <c r="R84" s="388"/>
      <c r="S84" s="389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95">
        <v>4680115880429</v>
      </c>
      <c r="E85" s="389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8"/>
      <c r="Q85" s="388"/>
      <c r="R85" s="388"/>
      <c r="S85" s="389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95">
        <v>4680115881457</v>
      </c>
      <c r="E86" s="389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50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8"/>
      <c r="Q86" s="388"/>
      <c r="R86" s="388"/>
      <c r="S86" s="389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3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4"/>
      <c r="O87" s="396" t="s">
        <v>70</v>
      </c>
      <c r="P87" s="397"/>
      <c r="Q87" s="397"/>
      <c r="R87" s="397"/>
      <c r="S87" s="397"/>
      <c r="T87" s="397"/>
      <c r="U87" s="398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154.51388888888886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156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3.1654800000000001</v>
      </c>
      <c r="Z87" s="383"/>
      <c r="AA87" s="383"/>
    </row>
    <row r="88" spans="1:67" x14ac:dyDescent="0.2">
      <c r="A88" s="385"/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94"/>
      <c r="O88" s="396" t="s">
        <v>70</v>
      </c>
      <c r="P88" s="397"/>
      <c r="Q88" s="397"/>
      <c r="R88" s="397"/>
      <c r="S88" s="397"/>
      <c r="T88" s="397"/>
      <c r="U88" s="398"/>
      <c r="V88" s="37" t="s">
        <v>66</v>
      </c>
      <c r="W88" s="382">
        <f>IFERROR(SUM(W67:W86),"0")</f>
        <v>1550</v>
      </c>
      <c r="X88" s="382">
        <f>IFERROR(SUM(X67:X86),"0")</f>
        <v>1563.2</v>
      </c>
      <c r="Y88" s="37"/>
      <c r="Z88" s="383"/>
      <c r="AA88" s="383"/>
    </row>
    <row r="89" spans="1:67" ht="14.25" customHeight="1" x14ac:dyDescent="0.25">
      <c r="A89" s="390" t="s">
        <v>105</v>
      </c>
      <c r="B89" s="385"/>
      <c r="C89" s="385"/>
      <c r="D89" s="385"/>
      <c r="E89" s="385"/>
      <c r="F89" s="385"/>
      <c r="G89" s="385"/>
      <c r="H89" s="385"/>
      <c r="I89" s="385"/>
      <c r="J89" s="385"/>
      <c r="K89" s="385"/>
      <c r="L89" s="385"/>
      <c r="M89" s="385"/>
      <c r="N89" s="385"/>
      <c r="O89" s="385"/>
      <c r="P89" s="385"/>
      <c r="Q89" s="385"/>
      <c r="R89" s="385"/>
      <c r="S89" s="385"/>
      <c r="T89" s="385"/>
      <c r="U89" s="385"/>
      <c r="V89" s="385"/>
      <c r="W89" s="385"/>
      <c r="X89" s="385"/>
      <c r="Y89" s="385"/>
      <c r="Z89" s="376"/>
      <c r="AA89" s="376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95">
        <v>4680115881488</v>
      </c>
      <c r="E90" s="389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5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8"/>
      <c r="Q90" s="388"/>
      <c r="R90" s="388"/>
      <c r="S90" s="389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95">
        <v>4680115882775</v>
      </c>
      <c r="E91" s="389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7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8"/>
      <c r="Q91" s="388"/>
      <c r="R91" s="388"/>
      <c r="S91" s="389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95">
        <v>4680115880658</v>
      </c>
      <c r="E92" s="389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7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8"/>
      <c r="Q92" s="388"/>
      <c r="R92" s="388"/>
      <c r="S92" s="389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3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4"/>
      <c r="O93" s="396" t="s">
        <v>70</v>
      </c>
      <c r="P93" s="397"/>
      <c r="Q93" s="397"/>
      <c r="R93" s="397"/>
      <c r="S93" s="397"/>
      <c r="T93" s="397"/>
      <c r="U93" s="398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4"/>
      <c r="O94" s="396" t="s">
        <v>70</v>
      </c>
      <c r="P94" s="397"/>
      <c r="Q94" s="397"/>
      <c r="R94" s="397"/>
      <c r="S94" s="397"/>
      <c r="T94" s="397"/>
      <c r="U94" s="398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76"/>
      <c r="AA95" s="376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95">
        <v>4607091387667</v>
      </c>
      <c r="E96" s="389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8"/>
      <c r="Q96" s="388"/>
      <c r="R96" s="388"/>
      <c r="S96" s="389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95">
        <v>4607091387636</v>
      </c>
      <c r="E97" s="389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7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8"/>
      <c r="Q97" s="388"/>
      <c r="R97" s="388"/>
      <c r="S97" s="389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95">
        <v>4607091382426</v>
      </c>
      <c r="E98" s="389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8"/>
      <c r="Q98" s="388"/>
      <c r="R98" s="388"/>
      <c r="S98" s="389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95">
        <v>4607091386547</v>
      </c>
      <c r="E99" s="389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7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8"/>
      <c r="Q99" s="388"/>
      <c r="R99" s="388"/>
      <c r="S99" s="389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95">
        <v>4607091382464</v>
      </c>
      <c r="E100" s="389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8"/>
      <c r="Q100" s="388"/>
      <c r="R100" s="388"/>
      <c r="S100" s="389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95">
        <v>4680115883444</v>
      </c>
      <c r="E101" s="389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47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8"/>
      <c r="Q101" s="388"/>
      <c r="R101" s="388"/>
      <c r="S101" s="389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95">
        <v>4680115883444</v>
      </c>
      <c r="E102" s="389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7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8"/>
      <c r="Q102" s="388"/>
      <c r="R102" s="388"/>
      <c r="S102" s="389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3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4"/>
      <c r="O103" s="396" t="s">
        <v>70</v>
      </c>
      <c r="P103" s="397"/>
      <c r="Q103" s="397"/>
      <c r="R103" s="397"/>
      <c r="S103" s="397"/>
      <c r="T103" s="397"/>
      <c r="U103" s="398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4"/>
      <c r="O104" s="396" t="s">
        <v>70</v>
      </c>
      <c r="P104" s="397"/>
      <c r="Q104" s="397"/>
      <c r="R104" s="397"/>
      <c r="S104" s="397"/>
      <c r="T104" s="397"/>
      <c r="U104" s="398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76"/>
      <c r="AA105" s="376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95">
        <v>4607091386967</v>
      </c>
      <c r="E106" s="389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6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8"/>
      <c r="Q106" s="388"/>
      <c r="R106" s="388"/>
      <c r="S106" s="389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5">
        <v>4607091386967</v>
      </c>
      <c r="E107" s="389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46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8"/>
      <c r="Q107" s="388"/>
      <c r="R107" s="388"/>
      <c r="S107" s="389"/>
      <c r="T107" s="34"/>
      <c r="U107" s="34"/>
      <c r="V107" s="35" t="s">
        <v>66</v>
      </c>
      <c r="W107" s="380">
        <v>300</v>
      </c>
      <c r="X107" s="381">
        <f t="shared" si="18"/>
        <v>302.40000000000003</v>
      </c>
      <c r="Y107" s="36">
        <f>IFERROR(IF(X107=0,"",ROUNDUP(X107/H107,0)*0.02175),"")</f>
        <v>0.78299999999999992</v>
      </c>
      <c r="Z107" s="56"/>
      <c r="AA107" s="57"/>
      <c r="AE107" s="64"/>
      <c r="BB107" s="116" t="s">
        <v>1</v>
      </c>
      <c r="BL107" s="64">
        <f t="shared" si="19"/>
        <v>320.14285714285717</v>
      </c>
      <c r="BM107" s="64">
        <f t="shared" si="20"/>
        <v>322.70400000000006</v>
      </c>
      <c r="BN107" s="64">
        <f t="shared" si="21"/>
        <v>0.63775510204081631</v>
      </c>
      <c r="BO107" s="64">
        <f t="shared" si="22"/>
        <v>0.64285714285714279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95">
        <v>4607091385304</v>
      </c>
      <c r="E108" s="389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62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8"/>
      <c r="Q108" s="388"/>
      <c r="R108" s="388"/>
      <c r="S108" s="389"/>
      <c r="T108" s="34"/>
      <c r="U108" s="34"/>
      <c r="V108" s="35" t="s">
        <v>66</v>
      </c>
      <c r="W108" s="380">
        <v>100</v>
      </c>
      <c r="X108" s="381">
        <f t="shared" si="18"/>
        <v>100.80000000000001</v>
      </c>
      <c r="Y108" s="36">
        <f>IFERROR(IF(X108=0,"",ROUNDUP(X108/H108,0)*0.02175),"")</f>
        <v>0.26100000000000001</v>
      </c>
      <c r="Z108" s="56"/>
      <c r="AA108" s="57"/>
      <c r="AE108" s="64"/>
      <c r="BB108" s="117" t="s">
        <v>1</v>
      </c>
      <c r="BL108" s="64">
        <f t="shared" si="19"/>
        <v>106.71428571428572</v>
      </c>
      <c r="BM108" s="64">
        <f t="shared" si="20"/>
        <v>107.56800000000001</v>
      </c>
      <c r="BN108" s="64">
        <f t="shared" si="21"/>
        <v>0.21258503401360543</v>
      </c>
      <c r="BO108" s="64">
        <f t="shared" si="22"/>
        <v>0.21428571428571427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95">
        <v>4607091386264</v>
      </c>
      <c r="E109" s="389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8"/>
      <c r="Q109" s="388"/>
      <c r="R109" s="388"/>
      <c r="S109" s="389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95">
        <v>4680115882584</v>
      </c>
      <c r="E110" s="389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39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8"/>
      <c r="Q110" s="388"/>
      <c r="R110" s="388"/>
      <c r="S110" s="389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95">
        <v>4680115882584</v>
      </c>
      <c r="E111" s="389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0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8"/>
      <c r="Q111" s="388"/>
      <c r="R111" s="388"/>
      <c r="S111" s="389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95">
        <v>4607091385731</v>
      </c>
      <c r="E112" s="389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4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8"/>
      <c r="Q112" s="388"/>
      <c r="R112" s="388"/>
      <c r="S112" s="389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95">
        <v>4680115880894</v>
      </c>
      <c r="E113" s="389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6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8"/>
      <c r="Q113" s="388"/>
      <c r="R113" s="388"/>
      <c r="S113" s="389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95">
        <v>4680115880214</v>
      </c>
      <c r="E114" s="389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4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8"/>
      <c r="Q114" s="388"/>
      <c r="R114" s="388"/>
      <c r="S114" s="389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95">
        <v>4680115885233</v>
      </c>
      <c r="E115" s="389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673" t="s">
        <v>199</v>
      </c>
      <c r="P115" s="388"/>
      <c r="Q115" s="388"/>
      <c r="R115" s="388"/>
      <c r="S115" s="389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95">
        <v>4680115884915</v>
      </c>
      <c r="E116" s="389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644" t="s">
        <v>202</v>
      </c>
      <c r="P116" s="388"/>
      <c r="Q116" s="388"/>
      <c r="R116" s="388"/>
      <c r="S116" s="389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95">
        <v>4607091385427</v>
      </c>
      <c r="E117" s="389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4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8"/>
      <c r="Q117" s="388"/>
      <c r="R117" s="388"/>
      <c r="S117" s="389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95">
        <v>4680115882645</v>
      </c>
      <c r="E118" s="389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8"/>
      <c r="Q118" s="388"/>
      <c r="R118" s="388"/>
      <c r="S118" s="389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95">
        <v>4680115884311</v>
      </c>
      <c r="E119" s="389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623" t="s">
        <v>209</v>
      </c>
      <c r="P119" s="388"/>
      <c r="Q119" s="388"/>
      <c r="R119" s="388"/>
      <c r="S119" s="389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95">
        <v>4680115884403</v>
      </c>
      <c r="E120" s="389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685" t="s">
        <v>212</v>
      </c>
      <c r="P120" s="388"/>
      <c r="Q120" s="388"/>
      <c r="R120" s="388"/>
      <c r="S120" s="389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3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4"/>
      <c r="O121" s="396" t="s">
        <v>70</v>
      </c>
      <c r="P121" s="397"/>
      <c r="Q121" s="397"/>
      <c r="R121" s="397"/>
      <c r="S121" s="397"/>
      <c r="T121" s="397"/>
      <c r="U121" s="398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47.61904761904762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48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1.044</v>
      </c>
      <c r="Z121" s="383"/>
      <c r="AA121" s="383"/>
    </row>
    <row r="122" spans="1:67" x14ac:dyDescent="0.2">
      <c r="A122" s="385"/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94"/>
      <c r="O122" s="396" t="s">
        <v>70</v>
      </c>
      <c r="P122" s="397"/>
      <c r="Q122" s="397"/>
      <c r="R122" s="397"/>
      <c r="S122" s="397"/>
      <c r="T122" s="397"/>
      <c r="U122" s="398"/>
      <c r="V122" s="37" t="s">
        <v>66</v>
      </c>
      <c r="W122" s="382">
        <f>IFERROR(SUM(W106:W120),"0")</f>
        <v>400</v>
      </c>
      <c r="X122" s="382">
        <f>IFERROR(SUM(X106:X120),"0")</f>
        <v>403.20000000000005</v>
      </c>
      <c r="Y122" s="37"/>
      <c r="Z122" s="383"/>
      <c r="AA122" s="383"/>
    </row>
    <row r="123" spans="1:67" ht="14.25" customHeight="1" x14ac:dyDescent="0.25">
      <c r="A123" s="390" t="s">
        <v>213</v>
      </c>
      <c r="B123" s="385"/>
      <c r="C123" s="385"/>
      <c r="D123" s="385"/>
      <c r="E123" s="385"/>
      <c r="F123" s="385"/>
      <c r="G123" s="385"/>
      <c r="H123" s="385"/>
      <c r="I123" s="385"/>
      <c r="J123" s="385"/>
      <c r="K123" s="385"/>
      <c r="L123" s="385"/>
      <c r="M123" s="385"/>
      <c r="N123" s="385"/>
      <c r="O123" s="385"/>
      <c r="P123" s="385"/>
      <c r="Q123" s="385"/>
      <c r="R123" s="385"/>
      <c r="S123" s="385"/>
      <c r="T123" s="385"/>
      <c r="U123" s="385"/>
      <c r="V123" s="385"/>
      <c r="W123" s="385"/>
      <c r="X123" s="385"/>
      <c r="Y123" s="385"/>
      <c r="Z123" s="376"/>
      <c r="AA123" s="376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95">
        <v>4680115881532</v>
      </c>
      <c r="E124" s="389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8"/>
      <c r="Q124" s="388"/>
      <c r="R124" s="388"/>
      <c r="S124" s="389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95">
        <v>4680115881532</v>
      </c>
      <c r="E125" s="389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8"/>
      <c r="Q125" s="388"/>
      <c r="R125" s="388"/>
      <c r="S125" s="389"/>
      <c r="T125" s="34"/>
      <c r="U125" s="34"/>
      <c r="V125" s="35" t="s">
        <v>66</v>
      </c>
      <c r="W125" s="380">
        <v>100</v>
      </c>
      <c r="X125" s="381">
        <f>IFERROR(IF(W125="",0,CEILING((W125/$H125),1)*$H125),"")</f>
        <v>101.39999999999999</v>
      </c>
      <c r="Y125" s="36">
        <f>IFERROR(IF(X125=0,"",ROUNDUP(X125/H125,0)*0.02175),"")</f>
        <v>0.28275</v>
      </c>
      <c r="Z125" s="56"/>
      <c r="AA125" s="57"/>
      <c r="AE125" s="64"/>
      <c r="BB125" s="131" t="s">
        <v>1</v>
      </c>
      <c r="BL125" s="64">
        <f>IFERROR(W125*I125/H125,"0")</f>
        <v>106.15384615384615</v>
      </c>
      <c r="BM125" s="64">
        <f>IFERROR(X125*I125/H125,"0")</f>
        <v>107.63999999999999</v>
      </c>
      <c r="BN125" s="64">
        <f>IFERROR(1/J125*(W125/H125),"0")</f>
        <v>0.22893772893772893</v>
      </c>
      <c r="BO125" s="64">
        <f>IFERROR(1/J125*(X125/H125),"0")</f>
        <v>0.23214285714285712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95">
        <v>4680115882652</v>
      </c>
      <c r="E126" s="389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6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8"/>
      <c r="Q126" s="388"/>
      <c r="R126" s="388"/>
      <c r="S126" s="389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95">
        <v>4680115880238</v>
      </c>
      <c r="E127" s="389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7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8"/>
      <c r="Q127" s="388"/>
      <c r="R127" s="388"/>
      <c r="S127" s="389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95">
        <v>4680115881464</v>
      </c>
      <c r="E128" s="389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71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8"/>
      <c r="Q128" s="388"/>
      <c r="R128" s="388"/>
      <c r="S128" s="389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3"/>
      <c r="B129" s="385"/>
      <c r="C129" s="385"/>
      <c r="D129" s="385"/>
      <c r="E129" s="385"/>
      <c r="F129" s="385"/>
      <c r="G129" s="385"/>
      <c r="H129" s="385"/>
      <c r="I129" s="385"/>
      <c r="J129" s="385"/>
      <c r="K129" s="385"/>
      <c r="L129" s="385"/>
      <c r="M129" s="385"/>
      <c r="N129" s="394"/>
      <c r="O129" s="396" t="s">
        <v>70</v>
      </c>
      <c r="P129" s="397"/>
      <c r="Q129" s="397"/>
      <c r="R129" s="397"/>
      <c r="S129" s="397"/>
      <c r="T129" s="397"/>
      <c r="U129" s="398"/>
      <c r="V129" s="37" t="s">
        <v>71</v>
      </c>
      <c r="W129" s="382">
        <f>IFERROR(W124/H124,"0")+IFERROR(W125/H125,"0")+IFERROR(W126/H126,"0")+IFERROR(W127/H127,"0")+IFERROR(W128/H128,"0")</f>
        <v>12.820512820512821</v>
      </c>
      <c r="X129" s="382">
        <f>IFERROR(X124/H124,"0")+IFERROR(X125/H125,"0")+IFERROR(X126/H126,"0")+IFERROR(X127/H127,"0")+IFERROR(X128/H128,"0")</f>
        <v>13</v>
      </c>
      <c r="Y129" s="382">
        <f>IFERROR(IF(Y124="",0,Y124),"0")+IFERROR(IF(Y125="",0,Y125),"0")+IFERROR(IF(Y126="",0,Y126),"0")+IFERROR(IF(Y127="",0,Y127),"0")+IFERROR(IF(Y128="",0,Y128),"0")</f>
        <v>0.28275</v>
      </c>
      <c r="Z129" s="383"/>
      <c r="AA129" s="383"/>
    </row>
    <row r="130" spans="1:67" x14ac:dyDescent="0.2">
      <c r="A130" s="385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4"/>
      <c r="O130" s="396" t="s">
        <v>70</v>
      </c>
      <c r="P130" s="397"/>
      <c r="Q130" s="397"/>
      <c r="R130" s="397"/>
      <c r="S130" s="397"/>
      <c r="T130" s="397"/>
      <c r="U130" s="398"/>
      <c r="V130" s="37" t="s">
        <v>66</v>
      </c>
      <c r="W130" s="382">
        <f>IFERROR(SUM(W124:W128),"0")</f>
        <v>100</v>
      </c>
      <c r="X130" s="382">
        <f>IFERROR(SUM(X124:X128),"0")</f>
        <v>101.39999999999999</v>
      </c>
      <c r="Y130" s="37"/>
      <c r="Z130" s="383"/>
      <c r="AA130" s="383"/>
    </row>
    <row r="131" spans="1:67" ht="16.5" customHeight="1" x14ac:dyDescent="0.25">
      <c r="A131" s="386" t="s">
        <v>223</v>
      </c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85"/>
      <c r="O131" s="385"/>
      <c r="P131" s="385"/>
      <c r="Q131" s="385"/>
      <c r="R131" s="385"/>
      <c r="S131" s="385"/>
      <c r="T131" s="385"/>
      <c r="U131" s="385"/>
      <c r="V131" s="385"/>
      <c r="W131" s="385"/>
      <c r="X131" s="385"/>
      <c r="Y131" s="385"/>
      <c r="Z131" s="375"/>
      <c r="AA131" s="375"/>
    </row>
    <row r="132" spans="1:67" ht="14.25" customHeight="1" x14ac:dyDescent="0.25">
      <c r="A132" s="390" t="s">
        <v>72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76"/>
      <c r="AA132" s="376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95">
        <v>4607091385168</v>
      </c>
      <c r="E133" s="389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4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8"/>
      <c r="Q133" s="388"/>
      <c r="R133" s="388"/>
      <c r="S133" s="389"/>
      <c r="T133" s="34"/>
      <c r="U133" s="34"/>
      <c r="V133" s="35" t="s">
        <v>66</v>
      </c>
      <c r="W133" s="380">
        <v>1000</v>
      </c>
      <c r="X133" s="381">
        <f>IFERROR(IF(W133="",0,CEILING((W133/$H133),1)*$H133),"")</f>
        <v>1004.4</v>
      </c>
      <c r="Y133" s="36">
        <f>IFERROR(IF(X133=0,"",ROUNDUP(X133/H133,0)*0.02175),"")</f>
        <v>2.6969999999999996</v>
      </c>
      <c r="Z133" s="56"/>
      <c r="AA133" s="57"/>
      <c r="AE133" s="64"/>
      <c r="BB133" s="135" t="s">
        <v>1</v>
      </c>
      <c r="BL133" s="64">
        <f>IFERROR(W133*I133/H133,"0")</f>
        <v>1068.8888888888889</v>
      </c>
      <c r="BM133" s="64">
        <f>IFERROR(X133*I133/H133,"0")</f>
        <v>1073.5920000000001</v>
      </c>
      <c r="BN133" s="64">
        <f>IFERROR(1/J133*(W133/H133),"0")</f>
        <v>2.2045855379188715</v>
      </c>
      <c r="BO133" s="64">
        <f>IFERROR(1/J133*(X133/H133),"0")</f>
        <v>2.214285714285714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95">
        <v>4607091385168</v>
      </c>
      <c r="E134" s="389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57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8"/>
      <c r="Q134" s="388"/>
      <c r="R134" s="388"/>
      <c r="S134" s="389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95">
        <v>4607091383256</v>
      </c>
      <c r="E135" s="389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4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8"/>
      <c r="Q135" s="388"/>
      <c r="R135" s="388"/>
      <c r="S135" s="389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5">
        <v>4607091385748</v>
      </c>
      <c r="E136" s="389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7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8"/>
      <c r="Q136" s="388"/>
      <c r="R136" s="388"/>
      <c r="S136" s="389"/>
      <c r="T136" s="34"/>
      <c r="U136" s="34"/>
      <c r="V136" s="35" t="s">
        <v>66</v>
      </c>
      <c r="W136" s="380">
        <v>300</v>
      </c>
      <c r="X136" s="381">
        <f>IFERROR(IF(W136="",0,CEILING((W136/$H136),1)*$H136),"")</f>
        <v>302.40000000000003</v>
      </c>
      <c r="Y136" s="36">
        <f>IFERROR(IF(X136=0,"",ROUNDUP(X136/H136,0)*0.00753),"")</f>
        <v>0.84336</v>
      </c>
      <c r="Z136" s="56"/>
      <c r="AA136" s="57"/>
      <c r="AE136" s="64"/>
      <c r="BB136" s="138" t="s">
        <v>1</v>
      </c>
      <c r="BL136" s="64">
        <f>IFERROR(W136*I136/H136,"0")</f>
        <v>330.22222222222223</v>
      </c>
      <c r="BM136" s="64">
        <f>IFERROR(X136*I136/H136,"0")</f>
        <v>332.86400000000003</v>
      </c>
      <c r="BN136" s="64">
        <f>IFERROR(1/J136*(W136/H136),"0")</f>
        <v>0.71225071225071213</v>
      </c>
      <c r="BO136" s="64">
        <f>IFERROR(1/J136*(X136/H136),"0")</f>
        <v>0.71794871794871795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95">
        <v>4680115884533</v>
      </c>
      <c r="E137" s="389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1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8"/>
      <c r="Q137" s="388"/>
      <c r="R137" s="388"/>
      <c r="S137" s="389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3"/>
      <c r="B138" s="385"/>
      <c r="C138" s="385"/>
      <c r="D138" s="385"/>
      <c r="E138" s="385"/>
      <c r="F138" s="385"/>
      <c r="G138" s="385"/>
      <c r="H138" s="385"/>
      <c r="I138" s="385"/>
      <c r="J138" s="385"/>
      <c r="K138" s="385"/>
      <c r="L138" s="385"/>
      <c r="M138" s="385"/>
      <c r="N138" s="394"/>
      <c r="O138" s="396" t="s">
        <v>70</v>
      </c>
      <c r="P138" s="397"/>
      <c r="Q138" s="397"/>
      <c r="R138" s="397"/>
      <c r="S138" s="397"/>
      <c r="T138" s="397"/>
      <c r="U138" s="398"/>
      <c r="V138" s="37" t="s">
        <v>71</v>
      </c>
      <c r="W138" s="382">
        <f>IFERROR(W133/H133,"0")+IFERROR(W134/H134,"0")+IFERROR(W135/H135,"0")+IFERROR(W136/H136,"0")+IFERROR(W137/H137,"0")</f>
        <v>234.5679012345679</v>
      </c>
      <c r="X138" s="382">
        <f>IFERROR(X133/H133,"0")+IFERROR(X134/H134,"0")+IFERROR(X135/H135,"0")+IFERROR(X136/H136,"0")+IFERROR(X137/H137,"0")</f>
        <v>236</v>
      </c>
      <c r="Y138" s="382">
        <f>IFERROR(IF(Y133="",0,Y133),"0")+IFERROR(IF(Y134="",0,Y134),"0")+IFERROR(IF(Y135="",0,Y135),"0")+IFERROR(IF(Y136="",0,Y136),"0")+IFERROR(IF(Y137="",0,Y137),"0")</f>
        <v>3.5403599999999997</v>
      </c>
      <c r="Z138" s="383"/>
      <c r="AA138" s="383"/>
    </row>
    <row r="139" spans="1:67" x14ac:dyDescent="0.2">
      <c r="A139" s="385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4"/>
      <c r="O139" s="396" t="s">
        <v>70</v>
      </c>
      <c r="P139" s="397"/>
      <c r="Q139" s="397"/>
      <c r="R139" s="397"/>
      <c r="S139" s="397"/>
      <c r="T139" s="397"/>
      <c r="U139" s="398"/>
      <c r="V139" s="37" t="s">
        <v>66</v>
      </c>
      <c r="W139" s="382">
        <f>IFERROR(SUM(W133:W137),"0")</f>
        <v>1300</v>
      </c>
      <c r="X139" s="382">
        <f>IFERROR(SUM(X133:X137),"0")</f>
        <v>1306.8</v>
      </c>
      <c r="Y139" s="37"/>
      <c r="Z139" s="383"/>
      <c r="AA139" s="383"/>
    </row>
    <row r="140" spans="1:67" ht="27.75" customHeight="1" x14ac:dyDescent="0.2">
      <c r="A140" s="557" t="s">
        <v>233</v>
      </c>
      <c r="B140" s="558"/>
      <c r="C140" s="558"/>
      <c r="D140" s="558"/>
      <c r="E140" s="558"/>
      <c r="F140" s="558"/>
      <c r="G140" s="558"/>
      <c r="H140" s="558"/>
      <c r="I140" s="558"/>
      <c r="J140" s="558"/>
      <c r="K140" s="558"/>
      <c r="L140" s="558"/>
      <c r="M140" s="558"/>
      <c r="N140" s="558"/>
      <c r="O140" s="558"/>
      <c r="P140" s="558"/>
      <c r="Q140" s="558"/>
      <c r="R140" s="558"/>
      <c r="S140" s="558"/>
      <c r="T140" s="558"/>
      <c r="U140" s="558"/>
      <c r="V140" s="558"/>
      <c r="W140" s="558"/>
      <c r="X140" s="558"/>
      <c r="Y140" s="558"/>
      <c r="Z140" s="48"/>
      <c r="AA140" s="48"/>
    </row>
    <row r="141" spans="1:67" ht="16.5" customHeight="1" x14ac:dyDescent="0.25">
      <c r="A141" s="386" t="s">
        <v>234</v>
      </c>
      <c r="B141" s="385"/>
      <c r="C141" s="385"/>
      <c r="D141" s="385"/>
      <c r="E141" s="385"/>
      <c r="F141" s="385"/>
      <c r="G141" s="385"/>
      <c r="H141" s="385"/>
      <c r="I141" s="385"/>
      <c r="J141" s="385"/>
      <c r="K141" s="385"/>
      <c r="L141" s="385"/>
      <c r="M141" s="385"/>
      <c r="N141" s="385"/>
      <c r="O141" s="385"/>
      <c r="P141" s="385"/>
      <c r="Q141" s="385"/>
      <c r="R141" s="385"/>
      <c r="S141" s="385"/>
      <c r="T141" s="385"/>
      <c r="U141" s="385"/>
      <c r="V141" s="385"/>
      <c r="W141" s="385"/>
      <c r="X141" s="385"/>
      <c r="Y141" s="385"/>
      <c r="Z141" s="375"/>
      <c r="AA141" s="375"/>
    </row>
    <row r="142" spans="1:67" ht="14.25" customHeight="1" x14ac:dyDescent="0.25">
      <c r="A142" s="390" t="s">
        <v>113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76"/>
      <c r="AA142" s="376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95">
        <v>4607091383423</v>
      </c>
      <c r="E143" s="389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5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8"/>
      <c r="Q143" s="388"/>
      <c r="R143" s="388"/>
      <c r="S143" s="389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95">
        <v>4680115885707</v>
      </c>
      <c r="E144" s="389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719" t="s">
        <v>239</v>
      </c>
      <c r="P144" s="388"/>
      <c r="Q144" s="388"/>
      <c r="R144" s="388"/>
      <c r="S144" s="389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95">
        <v>4680115885660</v>
      </c>
      <c r="E145" s="389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683" t="s">
        <v>242</v>
      </c>
      <c r="P145" s="388"/>
      <c r="Q145" s="388"/>
      <c r="R145" s="388"/>
      <c r="S145" s="389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95">
        <v>4680115885691</v>
      </c>
      <c r="E146" s="389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447" t="s">
        <v>245</v>
      </c>
      <c r="P146" s="388"/>
      <c r="Q146" s="388"/>
      <c r="R146" s="388"/>
      <c r="S146" s="389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95">
        <v>4680115885714</v>
      </c>
      <c r="E147" s="389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688" t="s">
        <v>248</v>
      </c>
      <c r="P147" s="388"/>
      <c r="Q147" s="388"/>
      <c r="R147" s="388"/>
      <c r="S147" s="389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3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4"/>
      <c r="O148" s="396" t="s">
        <v>70</v>
      </c>
      <c r="P148" s="397"/>
      <c r="Q148" s="397"/>
      <c r="R148" s="397"/>
      <c r="S148" s="397"/>
      <c r="T148" s="397"/>
      <c r="U148" s="398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85"/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94"/>
      <c r="O149" s="396" t="s">
        <v>70</v>
      </c>
      <c r="P149" s="397"/>
      <c r="Q149" s="397"/>
      <c r="R149" s="397"/>
      <c r="S149" s="397"/>
      <c r="T149" s="397"/>
      <c r="U149" s="398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386" t="s">
        <v>249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75"/>
      <c r="AA150" s="375"/>
    </row>
    <row r="151" spans="1:67" ht="14.25" customHeight="1" x14ac:dyDescent="0.25">
      <c r="A151" s="390" t="s">
        <v>61</v>
      </c>
      <c r="B151" s="385"/>
      <c r="C151" s="385"/>
      <c r="D151" s="385"/>
      <c r="E151" s="385"/>
      <c r="F151" s="385"/>
      <c r="G151" s="385"/>
      <c r="H151" s="385"/>
      <c r="I151" s="385"/>
      <c r="J151" s="385"/>
      <c r="K151" s="385"/>
      <c r="L151" s="385"/>
      <c r="M151" s="385"/>
      <c r="N151" s="385"/>
      <c r="O151" s="385"/>
      <c r="P151" s="385"/>
      <c r="Q151" s="385"/>
      <c r="R151" s="385"/>
      <c r="S151" s="385"/>
      <c r="T151" s="385"/>
      <c r="U151" s="385"/>
      <c r="V151" s="385"/>
      <c r="W151" s="385"/>
      <c r="X151" s="385"/>
      <c r="Y151" s="385"/>
      <c r="Z151" s="376"/>
      <c r="AA151" s="376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95">
        <v>4680115880993</v>
      </c>
      <c r="E152" s="389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8"/>
      <c r="Q152" s="388"/>
      <c r="R152" s="388"/>
      <c r="S152" s="389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95">
        <v>4680115881761</v>
      </c>
      <c r="E153" s="389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8"/>
      <c r="Q153" s="388"/>
      <c r="R153" s="388"/>
      <c r="S153" s="389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95">
        <v>4680115881563</v>
      </c>
      <c r="E154" s="389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8"/>
      <c r="Q154" s="388"/>
      <c r="R154" s="388"/>
      <c r="S154" s="389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95">
        <v>4680115880986</v>
      </c>
      <c r="E155" s="389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8"/>
      <c r="Q155" s="388"/>
      <c r="R155" s="388"/>
      <c r="S155" s="389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95">
        <v>4680115881785</v>
      </c>
      <c r="E156" s="389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8"/>
      <c r="Q156" s="388"/>
      <c r="R156" s="388"/>
      <c r="S156" s="389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95">
        <v>4680115881679</v>
      </c>
      <c r="E157" s="389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8"/>
      <c r="Q157" s="388"/>
      <c r="R157" s="388"/>
      <c r="S157" s="389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95">
        <v>4680115880191</v>
      </c>
      <c r="E158" s="389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8"/>
      <c r="Q158" s="388"/>
      <c r="R158" s="388"/>
      <c r="S158" s="389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95">
        <v>4680115883963</v>
      </c>
      <c r="E159" s="389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2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8"/>
      <c r="Q159" s="388"/>
      <c r="R159" s="388"/>
      <c r="S159" s="389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3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4"/>
      <c r="O160" s="396" t="s">
        <v>70</v>
      </c>
      <c r="P160" s="397"/>
      <c r="Q160" s="397"/>
      <c r="R160" s="397"/>
      <c r="S160" s="397"/>
      <c r="T160" s="397"/>
      <c r="U160" s="398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4"/>
      <c r="O161" s="396" t="s">
        <v>70</v>
      </c>
      <c r="P161" s="397"/>
      <c r="Q161" s="397"/>
      <c r="R161" s="397"/>
      <c r="S161" s="397"/>
      <c r="T161" s="397"/>
      <c r="U161" s="398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customHeight="1" x14ac:dyDescent="0.25">
      <c r="A162" s="386" t="s">
        <v>266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75"/>
      <c r="AA162" s="375"/>
    </row>
    <row r="163" spans="1:67" ht="14.25" customHeight="1" x14ac:dyDescent="0.25">
      <c r="A163" s="390" t="s">
        <v>113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76"/>
      <c r="AA163" s="376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95">
        <v>4680115881402</v>
      </c>
      <c r="E164" s="389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8"/>
      <c r="Q164" s="388"/>
      <c r="R164" s="388"/>
      <c r="S164" s="389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95">
        <v>4680115881396</v>
      </c>
      <c r="E165" s="389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8"/>
      <c r="Q165" s="388"/>
      <c r="R165" s="388"/>
      <c r="S165" s="389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3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4"/>
      <c r="O166" s="396" t="s">
        <v>70</v>
      </c>
      <c r="P166" s="397"/>
      <c r="Q166" s="397"/>
      <c r="R166" s="397"/>
      <c r="S166" s="397"/>
      <c r="T166" s="397"/>
      <c r="U166" s="398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4"/>
      <c r="O167" s="396" t="s">
        <v>70</v>
      </c>
      <c r="P167" s="397"/>
      <c r="Q167" s="397"/>
      <c r="R167" s="397"/>
      <c r="S167" s="397"/>
      <c r="T167" s="397"/>
      <c r="U167" s="398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105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76"/>
      <c r="AA168" s="376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95">
        <v>4680115882935</v>
      </c>
      <c r="E169" s="389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6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8"/>
      <c r="Q169" s="388"/>
      <c r="R169" s="388"/>
      <c r="S169" s="389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95">
        <v>4680115880764</v>
      </c>
      <c r="E170" s="389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8"/>
      <c r="Q170" s="388"/>
      <c r="R170" s="388"/>
      <c r="S170" s="389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3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4"/>
      <c r="O171" s="396" t="s">
        <v>70</v>
      </c>
      <c r="P171" s="397"/>
      <c r="Q171" s="397"/>
      <c r="R171" s="397"/>
      <c r="S171" s="397"/>
      <c r="T171" s="397"/>
      <c r="U171" s="398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4"/>
      <c r="O172" s="396" t="s">
        <v>70</v>
      </c>
      <c r="P172" s="397"/>
      <c r="Q172" s="397"/>
      <c r="R172" s="397"/>
      <c r="S172" s="397"/>
      <c r="T172" s="397"/>
      <c r="U172" s="398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76"/>
      <c r="AA173" s="376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5">
        <v>4680115882683</v>
      </c>
      <c r="E174" s="389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8"/>
      <c r="Q174" s="388"/>
      <c r="R174" s="388"/>
      <c r="S174" s="389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5">
        <v>4680115882690</v>
      </c>
      <c r="E175" s="389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8"/>
      <c r="Q175" s="388"/>
      <c r="R175" s="388"/>
      <c r="S175" s="389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5">
        <v>4680115882669</v>
      </c>
      <c r="E176" s="389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8"/>
      <c r="Q176" s="388"/>
      <c r="R176" s="388"/>
      <c r="S176" s="389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5">
        <v>4680115882676</v>
      </c>
      <c r="E177" s="389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8"/>
      <c r="Q177" s="388"/>
      <c r="R177" s="388"/>
      <c r="S177" s="389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95">
        <v>4680115884014</v>
      </c>
      <c r="E178" s="389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8"/>
      <c r="Q178" s="388"/>
      <c r="R178" s="388"/>
      <c r="S178" s="389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95">
        <v>4680115884007</v>
      </c>
      <c r="E179" s="389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8"/>
      <c r="Q179" s="388"/>
      <c r="R179" s="388"/>
      <c r="S179" s="389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95">
        <v>4680115884038</v>
      </c>
      <c r="E180" s="389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8"/>
      <c r="Q180" s="388"/>
      <c r="R180" s="388"/>
      <c r="S180" s="389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95">
        <v>4680115884021</v>
      </c>
      <c r="E181" s="389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8"/>
      <c r="Q181" s="388"/>
      <c r="R181" s="388"/>
      <c r="S181" s="389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3"/>
      <c r="B182" s="385"/>
      <c r="C182" s="385"/>
      <c r="D182" s="385"/>
      <c r="E182" s="385"/>
      <c r="F182" s="385"/>
      <c r="G182" s="385"/>
      <c r="H182" s="385"/>
      <c r="I182" s="385"/>
      <c r="J182" s="385"/>
      <c r="K182" s="385"/>
      <c r="L182" s="385"/>
      <c r="M182" s="385"/>
      <c r="N182" s="394"/>
      <c r="O182" s="396" t="s">
        <v>70</v>
      </c>
      <c r="P182" s="397"/>
      <c r="Q182" s="397"/>
      <c r="R182" s="397"/>
      <c r="S182" s="397"/>
      <c r="T182" s="397"/>
      <c r="U182" s="398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x14ac:dyDescent="0.2">
      <c r="A183" s="385"/>
      <c r="B183" s="385"/>
      <c r="C183" s="385"/>
      <c r="D183" s="385"/>
      <c r="E183" s="385"/>
      <c r="F183" s="385"/>
      <c r="G183" s="385"/>
      <c r="H183" s="385"/>
      <c r="I183" s="385"/>
      <c r="J183" s="385"/>
      <c r="K183" s="385"/>
      <c r="L183" s="385"/>
      <c r="M183" s="385"/>
      <c r="N183" s="394"/>
      <c r="O183" s="396" t="s">
        <v>70</v>
      </c>
      <c r="P183" s="397"/>
      <c r="Q183" s="397"/>
      <c r="R183" s="397"/>
      <c r="S183" s="397"/>
      <c r="T183" s="397"/>
      <c r="U183" s="398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customHeight="1" x14ac:dyDescent="0.25">
      <c r="A184" s="390" t="s">
        <v>72</v>
      </c>
      <c r="B184" s="385"/>
      <c r="C184" s="385"/>
      <c r="D184" s="385"/>
      <c r="E184" s="385"/>
      <c r="F184" s="385"/>
      <c r="G184" s="385"/>
      <c r="H184" s="385"/>
      <c r="I184" s="385"/>
      <c r="J184" s="385"/>
      <c r="K184" s="385"/>
      <c r="L184" s="385"/>
      <c r="M184" s="385"/>
      <c r="N184" s="385"/>
      <c r="O184" s="385"/>
      <c r="P184" s="385"/>
      <c r="Q184" s="385"/>
      <c r="R184" s="385"/>
      <c r="S184" s="385"/>
      <c r="T184" s="385"/>
      <c r="U184" s="385"/>
      <c r="V184" s="385"/>
      <c r="W184" s="385"/>
      <c r="X184" s="385"/>
      <c r="Y184" s="385"/>
      <c r="Z184" s="376"/>
      <c r="AA184" s="376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95">
        <v>4680115881556</v>
      </c>
      <c r="E185" s="389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8"/>
      <c r="Q185" s="388"/>
      <c r="R185" s="388"/>
      <c r="S185" s="389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95">
        <v>4680115881594</v>
      </c>
      <c r="E186" s="389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4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8"/>
      <c r="Q186" s="388"/>
      <c r="R186" s="388"/>
      <c r="S186" s="389"/>
      <c r="T186" s="34"/>
      <c r="U186" s="34"/>
      <c r="V186" s="35" t="s">
        <v>66</v>
      </c>
      <c r="W186" s="380">
        <v>300</v>
      </c>
      <c r="X186" s="381">
        <f t="shared" si="33"/>
        <v>307.8</v>
      </c>
      <c r="Y186" s="36">
        <f>IFERROR(IF(X186=0,"",ROUNDUP(X186/H186,0)*0.02175),"")</f>
        <v>0.8264999999999999</v>
      </c>
      <c r="Z186" s="56"/>
      <c r="AA186" s="57"/>
      <c r="AE186" s="64"/>
      <c r="BB186" s="166" t="s">
        <v>1</v>
      </c>
      <c r="BL186" s="64">
        <f t="shared" si="34"/>
        <v>320.88888888888886</v>
      </c>
      <c r="BM186" s="64">
        <f t="shared" si="35"/>
        <v>329.23200000000003</v>
      </c>
      <c r="BN186" s="64">
        <f t="shared" si="36"/>
        <v>0.66137566137566139</v>
      </c>
      <c r="BO186" s="64">
        <f t="shared" si="37"/>
        <v>0.67857142857142849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95">
        <v>4680115880962</v>
      </c>
      <c r="E187" s="389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511" t="s">
        <v>297</v>
      </c>
      <c r="P187" s="388"/>
      <c r="Q187" s="388"/>
      <c r="R187" s="388"/>
      <c r="S187" s="389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95">
        <v>4680115881617</v>
      </c>
      <c r="E188" s="389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6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8"/>
      <c r="Q188" s="388"/>
      <c r="R188" s="388"/>
      <c r="S188" s="389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95">
        <v>4680115880573</v>
      </c>
      <c r="E189" s="389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515" t="s">
        <v>302</v>
      </c>
      <c r="P189" s="388"/>
      <c r="Q189" s="388"/>
      <c r="R189" s="388"/>
      <c r="S189" s="389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95">
        <v>4680115881228</v>
      </c>
      <c r="E190" s="389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47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8"/>
      <c r="Q190" s="388"/>
      <c r="R190" s="388"/>
      <c r="S190" s="389"/>
      <c r="T190" s="34"/>
      <c r="U190" s="34"/>
      <c r="V190" s="35" t="s">
        <v>66</v>
      </c>
      <c r="W190" s="380">
        <v>0</v>
      </c>
      <c r="X190" s="381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95">
        <v>4680115881037</v>
      </c>
      <c r="E191" s="389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70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8"/>
      <c r="Q191" s="388"/>
      <c r="R191" s="388"/>
      <c r="S191" s="389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95">
        <v>4680115881211</v>
      </c>
      <c r="E192" s="389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7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8"/>
      <c r="Q192" s="388"/>
      <c r="R192" s="388"/>
      <c r="S192" s="389"/>
      <c r="T192" s="34"/>
      <c r="U192" s="34"/>
      <c r="V192" s="35" t="s">
        <v>66</v>
      </c>
      <c r="W192" s="380">
        <v>200</v>
      </c>
      <c r="X192" s="381">
        <f t="shared" si="33"/>
        <v>201.6</v>
      </c>
      <c r="Y192" s="36">
        <f>IFERROR(IF(X192=0,"",ROUNDUP(X192/H192,0)*0.00753),"")</f>
        <v>0.63251999999999997</v>
      </c>
      <c r="Z192" s="56"/>
      <c r="AA192" s="57"/>
      <c r="AE192" s="64"/>
      <c r="BB192" s="172" t="s">
        <v>1</v>
      </c>
      <c r="BL192" s="64">
        <f t="shared" si="34"/>
        <v>216.66666666666669</v>
      </c>
      <c r="BM192" s="64">
        <f t="shared" si="35"/>
        <v>218.4</v>
      </c>
      <c r="BN192" s="64">
        <f t="shared" si="36"/>
        <v>0.53418803418803418</v>
      </c>
      <c r="BO192" s="64">
        <f t="shared" si="37"/>
        <v>0.53846153846153844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95">
        <v>4680115881020</v>
      </c>
      <c r="E193" s="389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5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8"/>
      <c r="Q193" s="388"/>
      <c r="R193" s="388"/>
      <c r="S193" s="389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5">
        <v>4680115882195</v>
      </c>
      <c r="E194" s="389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8"/>
      <c r="Q194" s="388"/>
      <c r="R194" s="388"/>
      <c r="S194" s="389"/>
      <c r="T194" s="34"/>
      <c r="U194" s="34"/>
      <c r="V194" s="35" t="s">
        <v>66</v>
      </c>
      <c r="W194" s="380">
        <v>200</v>
      </c>
      <c r="X194" s="381">
        <f t="shared" si="33"/>
        <v>201.6</v>
      </c>
      <c r="Y194" s="36">
        <f t="shared" ref="Y194:Y200" si="38">IFERROR(IF(X194=0,"",ROUNDUP(X194/H194,0)*0.00753),"")</f>
        <v>0.63251999999999997</v>
      </c>
      <c r="Z194" s="56"/>
      <c r="AA194" s="57"/>
      <c r="AE194" s="64"/>
      <c r="BB194" s="174" t="s">
        <v>1</v>
      </c>
      <c r="BL194" s="64">
        <f t="shared" si="34"/>
        <v>224.16666666666669</v>
      </c>
      <c r="BM194" s="64">
        <f t="shared" si="35"/>
        <v>225.96</v>
      </c>
      <c r="BN194" s="64">
        <f t="shared" si="36"/>
        <v>0.53418803418803418</v>
      </c>
      <c r="BO194" s="64">
        <f t="shared" si="37"/>
        <v>0.53846153846153844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95">
        <v>4680115882607</v>
      </c>
      <c r="E195" s="389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752" t="s">
        <v>315</v>
      </c>
      <c r="P195" s="388"/>
      <c r="Q195" s="388"/>
      <c r="R195" s="388"/>
      <c r="S195" s="389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95">
        <v>4680115880092</v>
      </c>
      <c r="E196" s="389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52" t="s">
        <v>318</v>
      </c>
      <c r="P196" s="388"/>
      <c r="Q196" s="388"/>
      <c r="R196" s="388"/>
      <c r="S196" s="389"/>
      <c r="T196" s="34"/>
      <c r="U196" s="34"/>
      <c r="V196" s="35" t="s">
        <v>66</v>
      </c>
      <c r="W196" s="380">
        <v>200</v>
      </c>
      <c r="X196" s="381">
        <f t="shared" si="33"/>
        <v>201.6</v>
      </c>
      <c r="Y196" s="36">
        <f t="shared" si="38"/>
        <v>0.63251999999999997</v>
      </c>
      <c r="Z196" s="56"/>
      <c r="AA196" s="57"/>
      <c r="AE196" s="64"/>
      <c r="BB196" s="176" t="s">
        <v>1</v>
      </c>
      <c r="BL196" s="64">
        <f t="shared" si="34"/>
        <v>222.66666666666666</v>
      </c>
      <c r="BM196" s="64">
        <f t="shared" si="35"/>
        <v>224.44800000000001</v>
      </c>
      <c r="BN196" s="64">
        <f t="shared" si="36"/>
        <v>0.53418803418803418</v>
      </c>
      <c r="BO196" s="64">
        <f t="shared" si="37"/>
        <v>0.53846153846153844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5">
        <v>4680115880221</v>
      </c>
      <c r="E197" s="389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2" t="s">
        <v>321</v>
      </c>
      <c r="P197" s="388"/>
      <c r="Q197" s="388"/>
      <c r="R197" s="388"/>
      <c r="S197" s="389"/>
      <c r="T197" s="34"/>
      <c r="U197" s="34"/>
      <c r="V197" s="35" t="s">
        <v>66</v>
      </c>
      <c r="W197" s="380">
        <v>200</v>
      </c>
      <c r="X197" s="381">
        <f t="shared" si="33"/>
        <v>201.6</v>
      </c>
      <c r="Y197" s="36">
        <f t="shared" si="38"/>
        <v>0.63251999999999997</v>
      </c>
      <c r="Z197" s="56"/>
      <c r="AA197" s="57"/>
      <c r="AE197" s="64"/>
      <c r="BB197" s="177" t="s">
        <v>1</v>
      </c>
      <c r="BL197" s="64">
        <f t="shared" si="34"/>
        <v>222.66666666666666</v>
      </c>
      <c r="BM197" s="64">
        <f t="shared" si="35"/>
        <v>224.44800000000001</v>
      </c>
      <c r="BN197" s="64">
        <f t="shared" si="36"/>
        <v>0.53418803418803418</v>
      </c>
      <c r="BO197" s="64">
        <f t="shared" si="37"/>
        <v>0.53846153846153844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95">
        <v>4680115882942</v>
      </c>
      <c r="E198" s="389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435" t="s">
        <v>324</v>
      </c>
      <c r="P198" s="388"/>
      <c r="Q198" s="388"/>
      <c r="R198" s="388"/>
      <c r="S198" s="389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5">
        <v>4680115880504</v>
      </c>
      <c r="E199" s="389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46" t="s">
        <v>327</v>
      </c>
      <c r="P199" s="388"/>
      <c r="Q199" s="388"/>
      <c r="R199" s="388"/>
      <c r="S199" s="389"/>
      <c r="T199" s="34"/>
      <c r="U199" s="34"/>
      <c r="V199" s="35" t="s">
        <v>66</v>
      </c>
      <c r="W199" s="380">
        <v>300</v>
      </c>
      <c r="X199" s="381">
        <f t="shared" si="33"/>
        <v>300</v>
      </c>
      <c r="Y199" s="36">
        <f t="shared" si="38"/>
        <v>0.94125000000000003</v>
      </c>
      <c r="Z199" s="56"/>
      <c r="AA199" s="57"/>
      <c r="AE199" s="64"/>
      <c r="BB199" s="179" t="s">
        <v>1</v>
      </c>
      <c r="BL199" s="64">
        <f t="shared" si="34"/>
        <v>334</v>
      </c>
      <c r="BM199" s="64">
        <f t="shared" si="35"/>
        <v>334</v>
      </c>
      <c r="BN199" s="64">
        <f t="shared" si="36"/>
        <v>0.80128205128205121</v>
      </c>
      <c r="BO199" s="64">
        <f t="shared" si="37"/>
        <v>0.80128205128205121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95">
        <v>4680115882164</v>
      </c>
      <c r="E200" s="389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7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8"/>
      <c r="Q200" s="388"/>
      <c r="R200" s="388"/>
      <c r="S200" s="389"/>
      <c r="T200" s="34"/>
      <c r="U200" s="34"/>
      <c r="V200" s="35" t="s">
        <v>66</v>
      </c>
      <c r="W200" s="380">
        <v>300</v>
      </c>
      <c r="X200" s="381">
        <f t="shared" si="33"/>
        <v>300</v>
      </c>
      <c r="Y200" s="36">
        <f t="shared" si="38"/>
        <v>0.94125000000000003</v>
      </c>
      <c r="Z200" s="56"/>
      <c r="AA200" s="57"/>
      <c r="AE200" s="64"/>
      <c r="BB200" s="180" t="s">
        <v>1</v>
      </c>
      <c r="BL200" s="64">
        <f t="shared" si="34"/>
        <v>334.75</v>
      </c>
      <c r="BM200" s="64">
        <f t="shared" si="35"/>
        <v>334.75</v>
      </c>
      <c r="BN200" s="64">
        <f t="shared" si="36"/>
        <v>0.80128205128205121</v>
      </c>
      <c r="BO200" s="64">
        <f t="shared" si="37"/>
        <v>0.80128205128205121</v>
      </c>
    </row>
    <row r="201" spans="1:67" x14ac:dyDescent="0.2">
      <c r="A201" s="393"/>
      <c r="B201" s="385"/>
      <c r="C201" s="385"/>
      <c r="D201" s="385"/>
      <c r="E201" s="385"/>
      <c r="F201" s="385"/>
      <c r="G201" s="385"/>
      <c r="H201" s="385"/>
      <c r="I201" s="385"/>
      <c r="J201" s="385"/>
      <c r="K201" s="385"/>
      <c r="L201" s="385"/>
      <c r="M201" s="385"/>
      <c r="N201" s="394"/>
      <c r="O201" s="396" t="s">
        <v>70</v>
      </c>
      <c r="P201" s="397"/>
      <c r="Q201" s="397"/>
      <c r="R201" s="397"/>
      <c r="S201" s="397"/>
      <c r="T201" s="397"/>
      <c r="U201" s="398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620.37037037037044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624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5.2390799999999995</v>
      </c>
      <c r="Z201" s="383"/>
      <c r="AA201" s="383"/>
    </row>
    <row r="202" spans="1:67" x14ac:dyDescent="0.2">
      <c r="A202" s="385"/>
      <c r="B202" s="385"/>
      <c r="C202" s="385"/>
      <c r="D202" s="385"/>
      <c r="E202" s="385"/>
      <c r="F202" s="385"/>
      <c r="G202" s="385"/>
      <c r="H202" s="385"/>
      <c r="I202" s="385"/>
      <c r="J202" s="385"/>
      <c r="K202" s="385"/>
      <c r="L202" s="385"/>
      <c r="M202" s="385"/>
      <c r="N202" s="394"/>
      <c r="O202" s="396" t="s">
        <v>70</v>
      </c>
      <c r="P202" s="397"/>
      <c r="Q202" s="397"/>
      <c r="R202" s="397"/>
      <c r="S202" s="397"/>
      <c r="T202" s="397"/>
      <c r="U202" s="398"/>
      <c r="V202" s="37" t="s">
        <v>66</v>
      </c>
      <c r="W202" s="382">
        <f>IFERROR(SUM(W185:W200),"0")</f>
        <v>1700</v>
      </c>
      <c r="X202" s="382">
        <f>IFERROR(SUM(X185:X200),"0")</f>
        <v>1714.2</v>
      </c>
      <c r="Y202" s="37"/>
      <c r="Z202" s="383"/>
      <c r="AA202" s="383"/>
    </row>
    <row r="203" spans="1:67" ht="14.25" customHeight="1" x14ac:dyDescent="0.25">
      <c r="A203" s="390" t="s">
        <v>213</v>
      </c>
      <c r="B203" s="385"/>
      <c r="C203" s="385"/>
      <c r="D203" s="385"/>
      <c r="E203" s="385"/>
      <c r="F203" s="385"/>
      <c r="G203" s="385"/>
      <c r="H203" s="385"/>
      <c r="I203" s="385"/>
      <c r="J203" s="385"/>
      <c r="K203" s="385"/>
      <c r="L203" s="385"/>
      <c r="M203" s="385"/>
      <c r="N203" s="385"/>
      <c r="O203" s="385"/>
      <c r="P203" s="385"/>
      <c r="Q203" s="385"/>
      <c r="R203" s="385"/>
      <c r="S203" s="385"/>
      <c r="T203" s="385"/>
      <c r="U203" s="385"/>
      <c r="V203" s="385"/>
      <c r="W203" s="385"/>
      <c r="X203" s="385"/>
      <c r="Y203" s="385"/>
      <c r="Z203" s="376"/>
      <c r="AA203" s="376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95">
        <v>4680115882874</v>
      </c>
      <c r="E204" s="389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0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8"/>
      <c r="Q204" s="388"/>
      <c r="R204" s="388"/>
      <c r="S204" s="389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95">
        <v>4680115882874</v>
      </c>
      <c r="E205" s="389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630" t="s">
        <v>333</v>
      </c>
      <c r="P205" s="388"/>
      <c r="Q205" s="388"/>
      <c r="R205" s="388"/>
      <c r="S205" s="389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95">
        <v>4680115884434</v>
      </c>
      <c r="E206" s="389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8"/>
      <c r="Q206" s="388"/>
      <c r="R206" s="388"/>
      <c r="S206" s="389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95">
        <v>4680115880818</v>
      </c>
      <c r="E207" s="389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72" t="s">
        <v>338</v>
      </c>
      <c r="P207" s="388"/>
      <c r="Q207" s="388"/>
      <c r="R207" s="388"/>
      <c r="S207" s="389"/>
      <c r="T207" s="34"/>
      <c r="U207" s="34"/>
      <c r="V207" s="35" t="s">
        <v>66</v>
      </c>
      <c r="W207" s="380">
        <v>0</v>
      </c>
      <c r="X207" s="381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95">
        <v>4680115880801</v>
      </c>
      <c r="E208" s="389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723" t="s">
        <v>341</v>
      </c>
      <c r="P208" s="388"/>
      <c r="Q208" s="388"/>
      <c r="R208" s="388"/>
      <c r="S208" s="389"/>
      <c r="T208" s="34"/>
      <c r="U208" s="34"/>
      <c r="V208" s="35" t="s">
        <v>66</v>
      </c>
      <c r="W208" s="380">
        <v>0</v>
      </c>
      <c r="X208" s="381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393"/>
      <c r="B209" s="385"/>
      <c r="C209" s="385"/>
      <c r="D209" s="385"/>
      <c r="E209" s="385"/>
      <c r="F209" s="385"/>
      <c r="G209" s="385"/>
      <c r="H209" s="385"/>
      <c r="I209" s="385"/>
      <c r="J209" s="385"/>
      <c r="K209" s="385"/>
      <c r="L209" s="385"/>
      <c r="M209" s="385"/>
      <c r="N209" s="394"/>
      <c r="O209" s="396" t="s">
        <v>70</v>
      </c>
      <c r="P209" s="397"/>
      <c r="Q209" s="397"/>
      <c r="R209" s="397"/>
      <c r="S209" s="397"/>
      <c r="T209" s="397"/>
      <c r="U209" s="398"/>
      <c r="V209" s="37" t="s">
        <v>71</v>
      </c>
      <c r="W209" s="382">
        <f>IFERROR(W204/H204,"0")+IFERROR(W205/H205,"0")+IFERROR(W206/H206,"0")+IFERROR(W207/H207,"0")+IFERROR(W208/H208,"0")</f>
        <v>0</v>
      </c>
      <c r="X209" s="382">
        <f>IFERROR(X204/H204,"0")+IFERROR(X205/H205,"0")+IFERROR(X206/H206,"0")+IFERROR(X207/H207,"0")+IFERROR(X208/H208,"0")</f>
        <v>0</v>
      </c>
      <c r="Y209" s="382">
        <f>IFERROR(IF(Y204="",0,Y204),"0")+IFERROR(IF(Y205="",0,Y205),"0")+IFERROR(IF(Y206="",0,Y206),"0")+IFERROR(IF(Y207="",0,Y207),"0")+IFERROR(IF(Y208="",0,Y208),"0")</f>
        <v>0</v>
      </c>
      <c r="Z209" s="383"/>
      <c r="AA209" s="383"/>
    </row>
    <row r="210" spans="1:67" x14ac:dyDescent="0.2">
      <c r="A210" s="385"/>
      <c r="B210" s="385"/>
      <c r="C210" s="385"/>
      <c r="D210" s="385"/>
      <c r="E210" s="385"/>
      <c r="F210" s="385"/>
      <c r="G210" s="385"/>
      <c r="H210" s="385"/>
      <c r="I210" s="385"/>
      <c r="J210" s="385"/>
      <c r="K210" s="385"/>
      <c r="L210" s="385"/>
      <c r="M210" s="385"/>
      <c r="N210" s="394"/>
      <c r="O210" s="396" t="s">
        <v>70</v>
      </c>
      <c r="P210" s="397"/>
      <c r="Q210" s="397"/>
      <c r="R210" s="397"/>
      <c r="S210" s="397"/>
      <c r="T210" s="397"/>
      <c r="U210" s="398"/>
      <c r="V210" s="37" t="s">
        <v>66</v>
      </c>
      <c r="W210" s="382">
        <f>IFERROR(SUM(W204:W208),"0")</f>
        <v>0</v>
      </c>
      <c r="X210" s="382">
        <f>IFERROR(SUM(X204:X208),"0")</f>
        <v>0</v>
      </c>
      <c r="Y210" s="37"/>
      <c r="Z210" s="383"/>
      <c r="AA210" s="383"/>
    </row>
    <row r="211" spans="1:67" ht="16.5" customHeight="1" x14ac:dyDescent="0.25">
      <c r="A211" s="386" t="s">
        <v>342</v>
      </c>
      <c r="B211" s="385"/>
      <c r="C211" s="385"/>
      <c r="D211" s="385"/>
      <c r="E211" s="385"/>
      <c r="F211" s="385"/>
      <c r="G211" s="385"/>
      <c r="H211" s="385"/>
      <c r="I211" s="385"/>
      <c r="J211" s="385"/>
      <c r="K211" s="385"/>
      <c r="L211" s="385"/>
      <c r="M211" s="385"/>
      <c r="N211" s="385"/>
      <c r="O211" s="385"/>
      <c r="P211" s="385"/>
      <c r="Q211" s="385"/>
      <c r="R211" s="385"/>
      <c r="S211" s="385"/>
      <c r="T211" s="385"/>
      <c r="U211" s="385"/>
      <c r="V211" s="385"/>
      <c r="W211" s="385"/>
      <c r="X211" s="385"/>
      <c r="Y211" s="385"/>
      <c r="Z211" s="375"/>
      <c r="AA211" s="375"/>
    </row>
    <row r="212" spans="1:67" ht="14.25" customHeight="1" x14ac:dyDescent="0.25">
      <c r="A212" s="390" t="s">
        <v>113</v>
      </c>
      <c r="B212" s="385"/>
      <c r="C212" s="385"/>
      <c r="D212" s="385"/>
      <c r="E212" s="385"/>
      <c r="F212" s="385"/>
      <c r="G212" s="385"/>
      <c r="H212" s="385"/>
      <c r="I212" s="385"/>
      <c r="J212" s="385"/>
      <c r="K212" s="385"/>
      <c r="L212" s="385"/>
      <c r="M212" s="385"/>
      <c r="N212" s="385"/>
      <c r="O212" s="385"/>
      <c r="P212" s="385"/>
      <c r="Q212" s="385"/>
      <c r="R212" s="385"/>
      <c r="S212" s="385"/>
      <c r="T212" s="385"/>
      <c r="U212" s="385"/>
      <c r="V212" s="385"/>
      <c r="W212" s="385"/>
      <c r="X212" s="385"/>
      <c r="Y212" s="385"/>
      <c r="Z212" s="376"/>
      <c r="AA212" s="376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95">
        <v>4680115884274</v>
      </c>
      <c r="E213" s="389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6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8"/>
      <c r="Q213" s="388"/>
      <c r="R213" s="388"/>
      <c r="S213" s="389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95">
        <v>4680115884274</v>
      </c>
      <c r="E214" s="389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550" t="s">
        <v>346</v>
      </c>
      <c r="P214" s="388"/>
      <c r="Q214" s="388"/>
      <c r="R214" s="388"/>
      <c r="S214" s="389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95">
        <v>4680115884298</v>
      </c>
      <c r="E215" s="389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7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8"/>
      <c r="Q215" s="388"/>
      <c r="R215" s="388"/>
      <c r="S215" s="389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95">
        <v>4680115884250</v>
      </c>
      <c r="E216" s="389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8"/>
      <c r="Q216" s="388"/>
      <c r="R216" s="388"/>
      <c r="S216" s="389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95">
        <v>4680115884250</v>
      </c>
      <c r="E217" s="389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765" t="s">
        <v>352</v>
      </c>
      <c r="P217" s="388"/>
      <c r="Q217" s="388"/>
      <c r="R217" s="388"/>
      <c r="S217" s="389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95">
        <v>4680115884281</v>
      </c>
      <c r="E218" s="389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56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8"/>
      <c r="Q218" s="388"/>
      <c r="R218" s="388"/>
      <c r="S218" s="389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95">
        <v>4680115884199</v>
      </c>
      <c r="E219" s="389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6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8"/>
      <c r="Q219" s="388"/>
      <c r="R219" s="388"/>
      <c r="S219" s="389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95">
        <v>4680115884267</v>
      </c>
      <c r="E220" s="389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75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8"/>
      <c r="Q220" s="388"/>
      <c r="R220" s="388"/>
      <c r="S220" s="389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95">
        <v>4680115882973</v>
      </c>
      <c r="E221" s="389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73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8"/>
      <c r="Q221" s="388"/>
      <c r="R221" s="388"/>
      <c r="S221" s="389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3"/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94"/>
      <c r="O222" s="396" t="s">
        <v>70</v>
      </c>
      <c r="P222" s="397"/>
      <c r="Q222" s="397"/>
      <c r="R222" s="397"/>
      <c r="S222" s="397"/>
      <c r="T222" s="397"/>
      <c r="U222" s="398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x14ac:dyDescent="0.2">
      <c r="A223" s="385"/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94"/>
      <c r="O223" s="396" t="s">
        <v>70</v>
      </c>
      <c r="P223" s="397"/>
      <c r="Q223" s="397"/>
      <c r="R223" s="397"/>
      <c r="S223" s="397"/>
      <c r="T223" s="397"/>
      <c r="U223" s="398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customHeight="1" x14ac:dyDescent="0.25">
      <c r="A224" s="390" t="s">
        <v>61</v>
      </c>
      <c r="B224" s="385"/>
      <c r="C224" s="385"/>
      <c r="D224" s="385"/>
      <c r="E224" s="385"/>
      <c r="F224" s="385"/>
      <c r="G224" s="385"/>
      <c r="H224" s="385"/>
      <c r="I224" s="385"/>
      <c r="J224" s="385"/>
      <c r="K224" s="385"/>
      <c r="L224" s="385"/>
      <c r="M224" s="385"/>
      <c r="N224" s="385"/>
      <c r="O224" s="385"/>
      <c r="P224" s="385"/>
      <c r="Q224" s="385"/>
      <c r="R224" s="385"/>
      <c r="S224" s="385"/>
      <c r="T224" s="385"/>
      <c r="U224" s="385"/>
      <c r="V224" s="385"/>
      <c r="W224" s="385"/>
      <c r="X224" s="385"/>
      <c r="Y224" s="385"/>
      <c r="Z224" s="376"/>
      <c r="AA224" s="376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95">
        <v>4607091389845</v>
      </c>
      <c r="E225" s="389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3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8"/>
      <c r="Q225" s="388"/>
      <c r="R225" s="388"/>
      <c r="S225" s="389"/>
      <c r="T225" s="34"/>
      <c r="U225" s="34"/>
      <c r="V225" s="35" t="s">
        <v>66</v>
      </c>
      <c r="W225" s="380">
        <v>50</v>
      </c>
      <c r="X225" s="381">
        <f>IFERROR(IF(W225="",0,CEILING((W225/$H225),1)*$H225),"")</f>
        <v>50.400000000000006</v>
      </c>
      <c r="Y225" s="36">
        <f>IFERROR(IF(X225=0,"",ROUNDUP(X225/H225,0)*0.00502),"")</f>
        <v>0.12048</v>
      </c>
      <c r="Z225" s="56"/>
      <c r="AA225" s="57"/>
      <c r="AE225" s="64"/>
      <c r="BB225" s="195" t="s">
        <v>1</v>
      </c>
      <c r="BL225" s="64">
        <f>IFERROR(W225*I225/H225,"0")</f>
        <v>52.380952380952387</v>
      </c>
      <c r="BM225" s="64">
        <f>IFERROR(X225*I225/H225,"0")</f>
        <v>52.800000000000011</v>
      </c>
      <c r="BN225" s="64">
        <f>IFERROR(1/J225*(W225/H225),"0")</f>
        <v>0.10175010175010177</v>
      </c>
      <c r="BO225" s="64">
        <f>IFERROR(1/J225*(X225/H225),"0")</f>
        <v>0.10256410256410257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95">
        <v>4680115882881</v>
      </c>
      <c r="E226" s="389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4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8"/>
      <c r="Q226" s="388"/>
      <c r="R226" s="388"/>
      <c r="S226" s="389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3"/>
      <c r="B227" s="385"/>
      <c r="C227" s="385"/>
      <c r="D227" s="385"/>
      <c r="E227" s="385"/>
      <c r="F227" s="385"/>
      <c r="G227" s="385"/>
      <c r="H227" s="385"/>
      <c r="I227" s="385"/>
      <c r="J227" s="385"/>
      <c r="K227" s="385"/>
      <c r="L227" s="385"/>
      <c r="M227" s="385"/>
      <c r="N227" s="394"/>
      <c r="O227" s="396" t="s">
        <v>70</v>
      </c>
      <c r="P227" s="397"/>
      <c r="Q227" s="397"/>
      <c r="R227" s="397"/>
      <c r="S227" s="397"/>
      <c r="T227" s="397"/>
      <c r="U227" s="398"/>
      <c r="V227" s="37" t="s">
        <v>71</v>
      </c>
      <c r="W227" s="382">
        <f>IFERROR(W225/H225,"0")+IFERROR(W226/H226,"0")</f>
        <v>23.80952380952381</v>
      </c>
      <c r="X227" s="382">
        <f>IFERROR(X225/H225,"0")+IFERROR(X226/H226,"0")</f>
        <v>24</v>
      </c>
      <c r="Y227" s="382">
        <f>IFERROR(IF(Y225="",0,Y225),"0")+IFERROR(IF(Y226="",0,Y226),"0")</f>
        <v>0.12048</v>
      </c>
      <c r="Z227" s="383"/>
      <c r="AA227" s="383"/>
    </row>
    <row r="228" spans="1:67" x14ac:dyDescent="0.2">
      <c r="A228" s="385"/>
      <c r="B228" s="385"/>
      <c r="C228" s="385"/>
      <c r="D228" s="385"/>
      <c r="E228" s="385"/>
      <c r="F228" s="385"/>
      <c r="G228" s="385"/>
      <c r="H228" s="385"/>
      <c r="I228" s="385"/>
      <c r="J228" s="385"/>
      <c r="K228" s="385"/>
      <c r="L228" s="385"/>
      <c r="M228" s="385"/>
      <c r="N228" s="394"/>
      <c r="O228" s="396" t="s">
        <v>70</v>
      </c>
      <c r="P228" s="397"/>
      <c r="Q228" s="397"/>
      <c r="R228" s="397"/>
      <c r="S228" s="397"/>
      <c r="T228" s="397"/>
      <c r="U228" s="398"/>
      <c r="V228" s="37" t="s">
        <v>66</v>
      </c>
      <c r="W228" s="382">
        <f>IFERROR(SUM(W225:W226),"0")</f>
        <v>50</v>
      </c>
      <c r="X228" s="382">
        <f>IFERROR(SUM(X225:X226),"0")</f>
        <v>50.400000000000006</v>
      </c>
      <c r="Y228" s="37"/>
      <c r="Z228" s="383"/>
      <c r="AA228" s="383"/>
    </row>
    <row r="229" spans="1:67" ht="16.5" customHeight="1" x14ac:dyDescent="0.25">
      <c r="A229" s="386" t="s">
        <v>365</v>
      </c>
      <c r="B229" s="385"/>
      <c r="C229" s="385"/>
      <c r="D229" s="385"/>
      <c r="E229" s="385"/>
      <c r="F229" s="385"/>
      <c r="G229" s="385"/>
      <c r="H229" s="385"/>
      <c r="I229" s="385"/>
      <c r="J229" s="385"/>
      <c r="K229" s="385"/>
      <c r="L229" s="385"/>
      <c r="M229" s="385"/>
      <c r="N229" s="385"/>
      <c r="O229" s="385"/>
      <c r="P229" s="385"/>
      <c r="Q229" s="385"/>
      <c r="R229" s="385"/>
      <c r="S229" s="385"/>
      <c r="T229" s="385"/>
      <c r="U229" s="385"/>
      <c r="V229" s="385"/>
      <c r="W229" s="385"/>
      <c r="X229" s="385"/>
      <c r="Y229" s="385"/>
      <c r="Z229" s="375"/>
      <c r="AA229" s="375"/>
    </row>
    <row r="230" spans="1:67" ht="14.25" customHeight="1" x14ac:dyDescent="0.25">
      <c r="A230" s="390" t="s">
        <v>113</v>
      </c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85"/>
      <c r="O230" s="385"/>
      <c r="P230" s="385"/>
      <c r="Q230" s="385"/>
      <c r="R230" s="385"/>
      <c r="S230" s="385"/>
      <c r="T230" s="385"/>
      <c r="U230" s="385"/>
      <c r="V230" s="385"/>
      <c r="W230" s="385"/>
      <c r="X230" s="385"/>
      <c r="Y230" s="385"/>
      <c r="Z230" s="376"/>
      <c r="AA230" s="376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95">
        <v>4680115884137</v>
      </c>
      <c r="E231" s="389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4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8"/>
      <c r="Q231" s="388"/>
      <c r="R231" s="388"/>
      <c r="S231" s="389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95">
        <v>4680115884137</v>
      </c>
      <c r="E232" s="389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18" t="s">
        <v>369</v>
      </c>
      <c r="P232" s="388"/>
      <c r="Q232" s="388"/>
      <c r="R232" s="388"/>
      <c r="S232" s="389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95">
        <v>4680115884236</v>
      </c>
      <c r="E233" s="389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4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8"/>
      <c r="Q233" s="388"/>
      <c r="R233" s="388"/>
      <c r="S233" s="389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95">
        <v>4680115884175</v>
      </c>
      <c r="E234" s="389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8"/>
      <c r="Q234" s="388"/>
      <c r="R234" s="388"/>
      <c r="S234" s="389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95">
        <v>4680115884144</v>
      </c>
      <c r="E235" s="389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78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8"/>
      <c r="Q235" s="388"/>
      <c r="R235" s="388"/>
      <c r="S235" s="389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95">
        <v>4680115885288</v>
      </c>
      <c r="E236" s="389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56" t="s">
        <v>378</v>
      </c>
      <c r="P236" s="388"/>
      <c r="Q236" s="388"/>
      <c r="R236" s="388"/>
      <c r="S236" s="389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95">
        <v>4680115884182</v>
      </c>
      <c r="E237" s="389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7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8"/>
      <c r="Q237" s="388"/>
      <c r="R237" s="388"/>
      <c r="S237" s="389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95">
        <v>4680115884205</v>
      </c>
      <c r="E238" s="389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51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8"/>
      <c r="Q238" s="388"/>
      <c r="R238" s="388"/>
      <c r="S238" s="389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3"/>
      <c r="B239" s="385"/>
      <c r="C239" s="385"/>
      <c r="D239" s="385"/>
      <c r="E239" s="385"/>
      <c r="F239" s="385"/>
      <c r="G239" s="385"/>
      <c r="H239" s="385"/>
      <c r="I239" s="385"/>
      <c r="J239" s="385"/>
      <c r="K239" s="385"/>
      <c r="L239" s="385"/>
      <c r="M239" s="385"/>
      <c r="N239" s="394"/>
      <c r="O239" s="396" t="s">
        <v>70</v>
      </c>
      <c r="P239" s="397"/>
      <c r="Q239" s="397"/>
      <c r="R239" s="397"/>
      <c r="S239" s="397"/>
      <c r="T239" s="397"/>
      <c r="U239" s="398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x14ac:dyDescent="0.2">
      <c r="A240" s="385"/>
      <c r="B240" s="385"/>
      <c r="C240" s="385"/>
      <c r="D240" s="385"/>
      <c r="E240" s="385"/>
      <c r="F240" s="385"/>
      <c r="G240" s="385"/>
      <c r="H240" s="385"/>
      <c r="I240" s="385"/>
      <c r="J240" s="385"/>
      <c r="K240" s="385"/>
      <c r="L240" s="385"/>
      <c r="M240" s="385"/>
      <c r="N240" s="394"/>
      <c r="O240" s="396" t="s">
        <v>70</v>
      </c>
      <c r="P240" s="397"/>
      <c r="Q240" s="397"/>
      <c r="R240" s="397"/>
      <c r="S240" s="397"/>
      <c r="T240" s="397"/>
      <c r="U240" s="398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customHeight="1" x14ac:dyDescent="0.25">
      <c r="A241" s="386" t="s">
        <v>383</v>
      </c>
      <c r="B241" s="385"/>
      <c r="C241" s="385"/>
      <c r="D241" s="385"/>
      <c r="E241" s="385"/>
      <c r="F241" s="385"/>
      <c r="G241" s="385"/>
      <c r="H241" s="385"/>
      <c r="I241" s="385"/>
      <c r="J241" s="385"/>
      <c r="K241" s="385"/>
      <c r="L241" s="385"/>
      <c r="M241" s="385"/>
      <c r="N241" s="385"/>
      <c r="O241" s="385"/>
      <c r="P241" s="385"/>
      <c r="Q241" s="385"/>
      <c r="R241" s="385"/>
      <c r="S241" s="385"/>
      <c r="T241" s="385"/>
      <c r="U241" s="385"/>
      <c r="V241" s="385"/>
      <c r="W241" s="385"/>
      <c r="X241" s="385"/>
      <c r="Y241" s="385"/>
      <c r="Z241" s="375"/>
      <c r="AA241" s="375"/>
    </row>
    <row r="242" spans="1:67" ht="14.25" customHeight="1" x14ac:dyDescent="0.25">
      <c r="A242" s="390" t="s">
        <v>113</v>
      </c>
      <c r="B242" s="385"/>
      <c r="C242" s="385"/>
      <c r="D242" s="385"/>
      <c r="E242" s="385"/>
      <c r="F242" s="385"/>
      <c r="G242" s="385"/>
      <c r="H242" s="385"/>
      <c r="I242" s="385"/>
      <c r="J242" s="385"/>
      <c r="K242" s="385"/>
      <c r="L242" s="385"/>
      <c r="M242" s="385"/>
      <c r="N242" s="385"/>
      <c r="O242" s="385"/>
      <c r="P242" s="385"/>
      <c r="Q242" s="385"/>
      <c r="R242" s="385"/>
      <c r="S242" s="385"/>
      <c r="T242" s="385"/>
      <c r="U242" s="385"/>
      <c r="V242" s="385"/>
      <c r="W242" s="385"/>
      <c r="X242" s="385"/>
      <c r="Y242" s="385"/>
      <c r="Z242" s="376"/>
      <c r="AA242" s="376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95">
        <v>4680115885806</v>
      </c>
      <c r="E243" s="389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501" t="s">
        <v>386</v>
      </c>
      <c r="P243" s="388"/>
      <c r="Q243" s="388"/>
      <c r="R243" s="388"/>
      <c r="S243" s="389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95">
        <v>4680115885820</v>
      </c>
      <c r="E244" s="389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666" t="s">
        <v>390</v>
      </c>
      <c r="P244" s="388"/>
      <c r="Q244" s="388"/>
      <c r="R244" s="388"/>
      <c r="S244" s="389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95">
        <v>4680115885844</v>
      </c>
      <c r="E245" s="389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645" t="s">
        <v>393</v>
      </c>
      <c r="P245" s="388"/>
      <c r="Q245" s="388"/>
      <c r="R245" s="388"/>
      <c r="S245" s="389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95">
        <v>4680115885837</v>
      </c>
      <c r="E246" s="389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508" t="s">
        <v>396</v>
      </c>
      <c r="P246" s="388"/>
      <c r="Q246" s="388"/>
      <c r="R246" s="388"/>
      <c r="S246" s="389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95">
        <v>4680115885851</v>
      </c>
      <c r="E247" s="389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474" t="s">
        <v>399</v>
      </c>
      <c r="P247" s="388"/>
      <c r="Q247" s="388"/>
      <c r="R247" s="388"/>
      <c r="S247" s="389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393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4"/>
      <c r="O248" s="396" t="s">
        <v>70</v>
      </c>
      <c r="P248" s="397"/>
      <c r="Q248" s="397"/>
      <c r="R248" s="397"/>
      <c r="S248" s="397"/>
      <c r="T248" s="397"/>
      <c r="U248" s="398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4"/>
      <c r="O249" s="396" t="s">
        <v>70</v>
      </c>
      <c r="P249" s="397"/>
      <c r="Q249" s="397"/>
      <c r="R249" s="397"/>
      <c r="S249" s="397"/>
      <c r="T249" s="397"/>
      <c r="U249" s="398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386" t="s">
        <v>400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75"/>
      <c r="AA250" s="375"/>
    </row>
    <row r="251" spans="1:67" ht="14.25" customHeight="1" x14ac:dyDescent="0.25">
      <c r="A251" s="390" t="s">
        <v>113</v>
      </c>
      <c r="B251" s="385"/>
      <c r="C251" s="385"/>
      <c r="D251" s="385"/>
      <c r="E251" s="385"/>
      <c r="F251" s="385"/>
      <c r="G251" s="385"/>
      <c r="H251" s="385"/>
      <c r="I251" s="385"/>
      <c r="J251" s="385"/>
      <c r="K251" s="385"/>
      <c r="L251" s="385"/>
      <c r="M251" s="385"/>
      <c r="N251" s="385"/>
      <c r="O251" s="385"/>
      <c r="P251" s="385"/>
      <c r="Q251" s="385"/>
      <c r="R251" s="385"/>
      <c r="S251" s="385"/>
      <c r="T251" s="385"/>
      <c r="U251" s="385"/>
      <c r="V251" s="385"/>
      <c r="W251" s="385"/>
      <c r="X251" s="385"/>
      <c r="Y251" s="385"/>
      <c r="Z251" s="376"/>
      <c r="AA251" s="376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95">
        <v>4680115885608</v>
      </c>
      <c r="E252" s="389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387" t="s">
        <v>403</v>
      </c>
      <c r="P252" s="388"/>
      <c r="Q252" s="388"/>
      <c r="R252" s="388"/>
      <c r="S252" s="389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95">
        <v>4680115885622</v>
      </c>
      <c r="E253" s="389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525" t="s">
        <v>406</v>
      </c>
      <c r="P253" s="388"/>
      <c r="Q253" s="388"/>
      <c r="R253" s="388"/>
      <c r="S253" s="389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95">
        <v>4680115885554</v>
      </c>
      <c r="E254" s="389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86" t="s">
        <v>409</v>
      </c>
      <c r="P254" s="388"/>
      <c r="Q254" s="388"/>
      <c r="R254" s="388"/>
      <c r="S254" s="389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95">
        <v>4680115885615</v>
      </c>
      <c r="E255" s="389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711" t="s">
        <v>412</v>
      </c>
      <c r="P255" s="388"/>
      <c r="Q255" s="388"/>
      <c r="R255" s="388"/>
      <c r="S255" s="389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95">
        <v>4680115885646</v>
      </c>
      <c r="E256" s="389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593" t="s">
        <v>415</v>
      </c>
      <c r="P256" s="388"/>
      <c r="Q256" s="388"/>
      <c r="R256" s="388"/>
      <c r="S256" s="389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95">
        <v>4607091387308</v>
      </c>
      <c r="E257" s="389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8"/>
      <c r="Q257" s="388"/>
      <c r="R257" s="388"/>
      <c r="S257" s="389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95">
        <v>4607091387339</v>
      </c>
      <c r="E258" s="389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64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8"/>
      <c r="Q258" s="388"/>
      <c r="R258" s="388"/>
      <c r="S258" s="389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95">
        <v>4680115881938</v>
      </c>
      <c r="E259" s="389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6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8"/>
      <c r="Q259" s="388"/>
      <c r="R259" s="388"/>
      <c r="S259" s="389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95">
        <v>4607091387346</v>
      </c>
      <c r="E260" s="389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6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8"/>
      <c r="Q260" s="388"/>
      <c r="R260" s="388"/>
      <c r="S260" s="389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393"/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94"/>
      <c r="O261" s="396" t="s">
        <v>70</v>
      </c>
      <c r="P261" s="397"/>
      <c r="Q261" s="397"/>
      <c r="R261" s="397"/>
      <c r="S261" s="397"/>
      <c r="T261" s="397"/>
      <c r="U261" s="398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85"/>
      <c r="B262" s="385"/>
      <c r="C262" s="385"/>
      <c r="D262" s="385"/>
      <c r="E262" s="385"/>
      <c r="F262" s="385"/>
      <c r="G262" s="385"/>
      <c r="H262" s="385"/>
      <c r="I262" s="385"/>
      <c r="J262" s="385"/>
      <c r="K262" s="385"/>
      <c r="L262" s="385"/>
      <c r="M262" s="385"/>
      <c r="N262" s="394"/>
      <c r="O262" s="396" t="s">
        <v>70</v>
      </c>
      <c r="P262" s="397"/>
      <c r="Q262" s="397"/>
      <c r="R262" s="397"/>
      <c r="S262" s="397"/>
      <c r="T262" s="397"/>
      <c r="U262" s="398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390" t="s">
        <v>61</v>
      </c>
      <c r="B263" s="385"/>
      <c r="C263" s="385"/>
      <c r="D263" s="385"/>
      <c r="E263" s="385"/>
      <c r="F263" s="385"/>
      <c r="G263" s="385"/>
      <c r="H263" s="385"/>
      <c r="I263" s="385"/>
      <c r="J263" s="385"/>
      <c r="K263" s="385"/>
      <c r="L263" s="385"/>
      <c r="M263" s="385"/>
      <c r="N263" s="385"/>
      <c r="O263" s="385"/>
      <c r="P263" s="385"/>
      <c r="Q263" s="385"/>
      <c r="R263" s="385"/>
      <c r="S263" s="385"/>
      <c r="T263" s="385"/>
      <c r="U263" s="385"/>
      <c r="V263" s="385"/>
      <c r="W263" s="385"/>
      <c r="X263" s="385"/>
      <c r="Y263" s="385"/>
      <c r="Z263" s="376"/>
      <c r="AA263" s="376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95">
        <v>4607091387193</v>
      </c>
      <c r="E264" s="389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4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8"/>
      <c r="Q264" s="388"/>
      <c r="R264" s="388"/>
      <c r="S264" s="389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95">
        <v>4607091387230</v>
      </c>
      <c r="E265" s="389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8"/>
      <c r="Q265" s="388"/>
      <c r="R265" s="388"/>
      <c r="S265" s="389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95">
        <v>4607091387285</v>
      </c>
      <c r="E266" s="389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6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8"/>
      <c r="Q266" s="388"/>
      <c r="R266" s="388"/>
      <c r="S266" s="389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3"/>
      <c r="B267" s="385"/>
      <c r="C267" s="385"/>
      <c r="D267" s="385"/>
      <c r="E267" s="385"/>
      <c r="F267" s="385"/>
      <c r="G267" s="385"/>
      <c r="H267" s="385"/>
      <c r="I267" s="385"/>
      <c r="J267" s="385"/>
      <c r="K267" s="385"/>
      <c r="L267" s="385"/>
      <c r="M267" s="385"/>
      <c r="N267" s="394"/>
      <c r="O267" s="396" t="s">
        <v>70</v>
      </c>
      <c r="P267" s="397"/>
      <c r="Q267" s="397"/>
      <c r="R267" s="397"/>
      <c r="S267" s="397"/>
      <c r="T267" s="397"/>
      <c r="U267" s="398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x14ac:dyDescent="0.2">
      <c r="A268" s="385"/>
      <c r="B268" s="385"/>
      <c r="C268" s="385"/>
      <c r="D268" s="385"/>
      <c r="E268" s="385"/>
      <c r="F268" s="385"/>
      <c r="G268" s="385"/>
      <c r="H268" s="385"/>
      <c r="I268" s="385"/>
      <c r="J268" s="385"/>
      <c r="K268" s="385"/>
      <c r="L268" s="385"/>
      <c r="M268" s="385"/>
      <c r="N268" s="394"/>
      <c r="O268" s="396" t="s">
        <v>70</v>
      </c>
      <c r="P268" s="397"/>
      <c r="Q268" s="397"/>
      <c r="R268" s="397"/>
      <c r="S268" s="397"/>
      <c r="T268" s="397"/>
      <c r="U268" s="398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customHeight="1" x14ac:dyDescent="0.25">
      <c r="A269" s="390" t="s">
        <v>72</v>
      </c>
      <c r="B269" s="385"/>
      <c r="C269" s="385"/>
      <c r="D269" s="385"/>
      <c r="E269" s="385"/>
      <c r="F269" s="385"/>
      <c r="G269" s="385"/>
      <c r="H269" s="385"/>
      <c r="I269" s="385"/>
      <c r="J269" s="385"/>
      <c r="K269" s="385"/>
      <c r="L269" s="385"/>
      <c r="M269" s="385"/>
      <c r="N269" s="385"/>
      <c r="O269" s="385"/>
      <c r="P269" s="385"/>
      <c r="Q269" s="385"/>
      <c r="R269" s="385"/>
      <c r="S269" s="385"/>
      <c r="T269" s="385"/>
      <c r="U269" s="385"/>
      <c r="V269" s="385"/>
      <c r="W269" s="385"/>
      <c r="X269" s="385"/>
      <c r="Y269" s="385"/>
      <c r="Z269" s="376"/>
      <c r="AA269" s="376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95">
        <v>4607091387766</v>
      </c>
      <c r="E270" s="389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7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8"/>
      <c r="Q270" s="388"/>
      <c r="R270" s="388"/>
      <c r="S270" s="389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95">
        <v>4607091387957</v>
      </c>
      <c r="E271" s="389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7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8"/>
      <c r="Q271" s="388"/>
      <c r="R271" s="388"/>
      <c r="S271" s="389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95">
        <v>4607091387964</v>
      </c>
      <c r="E272" s="389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4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8"/>
      <c r="Q272" s="388"/>
      <c r="R272" s="388"/>
      <c r="S272" s="389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95">
        <v>4680115884618</v>
      </c>
      <c r="E273" s="389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71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8"/>
      <c r="Q273" s="388"/>
      <c r="R273" s="388"/>
      <c r="S273" s="389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95">
        <v>4680115884588</v>
      </c>
      <c r="E274" s="389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4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8"/>
      <c r="Q274" s="388"/>
      <c r="R274" s="388"/>
      <c r="S274" s="389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95">
        <v>4607091387537</v>
      </c>
      <c r="E275" s="389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8"/>
      <c r="Q275" s="388"/>
      <c r="R275" s="388"/>
      <c r="S275" s="389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95">
        <v>4607091387513</v>
      </c>
      <c r="E276" s="389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8"/>
      <c r="Q276" s="388"/>
      <c r="R276" s="388"/>
      <c r="S276" s="389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x14ac:dyDescent="0.2">
      <c r="A277" s="393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4"/>
      <c r="O277" s="396" t="s">
        <v>70</v>
      </c>
      <c r="P277" s="397"/>
      <c r="Q277" s="397"/>
      <c r="R277" s="397"/>
      <c r="S277" s="397"/>
      <c r="T277" s="397"/>
      <c r="U277" s="398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4"/>
      <c r="O278" s="396" t="s">
        <v>70</v>
      </c>
      <c r="P278" s="397"/>
      <c r="Q278" s="397"/>
      <c r="R278" s="397"/>
      <c r="S278" s="397"/>
      <c r="T278" s="397"/>
      <c r="U278" s="398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customHeight="1" x14ac:dyDescent="0.25">
      <c r="A279" s="390" t="s">
        <v>213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76"/>
      <c r="AA279" s="376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95">
        <v>4607091380880</v>
      </c>
      <c r="E280" s="389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564" t="s">
        <v>446</v>
      </c>
      <c r="P280" s="388"/>
      <c r="Q280" s="388"/>
      <c r="R280" s="388"/>
      <c r="S280" s="389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95">
        <v>4607091384482</v>
      </c>
      <c r="E281" s="389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59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8"/>
      <c r="Q281" s="388"/>
      <c r="R281" s="388"/>
      <c r="S281" s="389"/>
      <c r="T281" s="34"/>
      <c r="U281" s="34"/>
      <c r="V281" s="35" t="s">
        <v>66</v>
      </c>
      <c r="W281" s="380">
        <v>600</v>
      </c>
      <c r="X281" s="381">
        <f>IFERROR(IF(W281="",0,CEILING((W281/$H281),1)*$H281),"")</f>
        <v>600.6</v>
      </c>
      <c r="Y281" s="36">
        <f>IFERROR(IF(X281=0,"",ROUNDUP(X281/H281,0)*0.02175),"")</f>
        <v>1.67475</v>
      </c>
      <c r="Z281" s="56"/>
      <c r="AA281" s="57"/>
      <c r="AE281" s="64"/>
      <c r="BB281" s="230" t="s">
        <v>1</v>
      </c>
      <c r="BL281" s="64">
        <f>IFERROR(W281*I281/H281,"0")</f>
        <v>643.38461538461547</v>
      </c>
      <c r="BM281" s="64">
        <f>IFERROR(X281*I281/H281,"0")</f>
        <v>644.02800000000002</v>
      </c>
      <c r="BN281" s="64">
        <f>IFERROR(1/J281*(W281/H281),"0")</f>
        <v>1.3736263736263734</v>
      </c>
      <c r="BO281" s="64">
        <f>IFERROR(1/J281*(X281/H281),"0")</f>
        <v>1.375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95">
        <v>4607091380897</v>
      </c>
      <c r="E282" s="389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5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8"/>
      <c r="Q282" s="388"/>
      <c r="R282" s="388"/>
      <c r="S282" s="389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3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4"/>
      <c r="O283" s="396" t="s">
        <v>70</v>
      </c>
      <c r="P283" s="397"/>
      <c r="Q283" s="397"/>
      <c r="R283" s="397"/>
      <c r="S283" s="397"/>
      <c r="T283" s="397"/>
      <c r="U283" s="398"/>
      <c r="V283" s="37" t="s">
        <v>71</v>
      </c>
      <c r="W283" s="382">
        <f>IFERROR(W280/H280,"0")+IFERROR(W281/H281,"0")+IFERROR(W282/H282,"0")</f>
        <v>76.92307692307692</v>
      </c>
      <c r="X283" s="382">
        <f>IFERROR(X280/H280,"0")+IFERROR(X281/H281,"0")+IFERROR(X282/H282,"0")</f>
        <v>77</v>
      </c>
      <c r="Y283" s="382">
        <f>IFERROR(IF(Y280="",0,Y280),"0")+IFERROR(IF(Y281="",0,Y281),"0")+IFERROR(IF(Y282="",0,Y282),"0")</f>
        <v>1.67475</v>
      </c>
      <c r="Z283" s="383"/>
      <c r="AA283" s="383"/>
    </row>
    <row r="284" spans="1:67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4"/>
      <c r="O284" s="396" t="s">
        <v>70</v>
      </c>
      <c r="P284" s="397"/>
      <c r="Q284" s="397"/>
      <c r="R284" s="397"/>
      <c r="S284" s="397"/>
      <c r="T284" s="397"/>
      <c r="U284" s="398"/>
      <c r="V284" s="37" t="s">
        <v>66</v>
      </c>
      <c r="W284" s="382">
        <f>IFERROR(SUM(W280:W282),"0")</f>
        <v>600</v>
      </c>
      <c r="X284" s="382">
        <f>IFERROR(SUM(X280:X282),"0")</f>
        <v>600.6</v>
      </c>
      <c r="Y284" s="37"/>
      <c r="Z284" s="383"/>
      <c r="AA284" s="383"/>
    </row>
    <row r="285" spans="1:67" ht="14.25" customHeight="1" x14ac:dyDescent="0.25">
      <c r="A285" s="390" t="s">
        <v>91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76"/>
      <c r="AA285" s="376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95">
        <v>4607091388374</v>
      </c>
      <c r="E286" s="389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741" t="s">
        <v>453</v>
      </c>
      <c r="P286" s="388"/>
      <c r="Q286" s="388"/>
      <c r="R286" s="388"/>
      <c r="S286" s="389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95">
        <v>4607091388381</v>
      </c>
      <c r="E287" s="389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670" t="s">
        <v>456</v>
      </c>
      <c r="P287" s="388"/>
      <c r="Q287" s="388"/>
      <c r="R287" s="388"/>
      <c r="S287" s="389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95">
        <v>4607091388404</v>
      </c>
      <c r="E288" s="389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8"/>
      <c r="Q288" s="388"/>
      <c r="R288" s="388"/>
      <c r="S288" s="389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3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4"/>
      <c r="O289" s="396" t="s">
        <v>70</v>
      </c>
      <c r="P289" s="397"/>
      <c r="Q289" s="397"/>
      <c r="R289" s="397"/>
      <c r="S289" s="397"/>
      <c r="T289" s="397"/>
      <c r="U289" s="398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85"/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94"/>
      <c r="O290" s="396" t="s">
        <v>70</v>
      </c>
      <c r="P290" s="397"/>
      <c r="Q290" s="397"/>
      <c r="R290" s="397"/>
      <c r="S290" s="397"/>
      <c r="T290" s="397"/>
      <c r="U290" s="398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customHeight="1" x14ac:dyDescent="0.25">
      <c r="A291" s="390" t="s">
        <v>459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76"/>
      <c r="AA291" s="376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95">
        <v>4680115881808</v>
      </c>
      <c r="E292" s="389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8"/>
      <c r="Q292" s="388"/>
      <c r="R292" s="388"/>
      <c r="S292" s="389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95">
        <v>4680115881822</v>
      </c>
      <c r="E293" s="389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7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8"/>
      <c r="Q293" s="388"/>
      <c r="R293" s="388"/>
      <c r="S293" s="389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95">
        <v>4680115880016</v>
      </c>
      <c r="E294" s="389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4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8"/>
      <c r="Q294" s="388"/>
      <c r="R294" s="388"/>
      <c r="S294" s="389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x14ac:dyDescent="0.2">
      <c r="A295" s="393"/>
      <c r="B295" s="385"/>
      <c r="C295" s="385"/>
      <c r="D295" s="385"/>
      <c r="E295" s="385"/>
      <c r="F295" s="385"/>
      <c r="G295" s="385"/>
      <c r="H295" s="385"/>
      <c r="I295" s="385"/>
      <c r="J295" s="385"/>
      <c r="K295" s="385"/>
      <c r="L295" s="385"/>
      <c r="M295" s="385"/>
      <c r="N295" s="394"/>
      <c r="O295" s="396" t="s">
        <v>70</v>
      </c>
      <c r="P295" s="397"/>
      <c r="Q295" s="397"/>
      <c r="R295" s="397"/>
      <c r="S295" s="397"/>
      <c r="T295" s="397"/>
      <c r="U295" s="398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x14ac:dyDescent="0.2">
      <c r="A296" s="385"/>
      <c r="B296" s="385"/>
      <c r="C296" s="385"/>
      <c r="D296" s="385"/>
      <c r="E296" s="385"/>
      <c r="F296" s="385"/>
      <c r="G296" s="385"/>
      <c r="H296" s="385"/>
      <c r="I296" s="385"/>
      <c r="J296" s="385"/>
      <c r="K296" s="385"/>
      <c r="L296" s="385"/>
      <c r="M296" s="385"/>
      <c r="N296" s="394"/>
      <c r="O296" s="396" t="s">
        <v>70</v>
      </c>
      <c r="P296" s="397"/>
      <c r="Q296" s="397"/>
      <c r="R296" s="397"/>
      <c r="S296" s="397"/>
      <c r="T296" s="397"/>
      <c r="U296" s="398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customHeight="1" x14ac:dyDescent="0.25">
      <c r="A297" s="386" t="s">
        <v>468</v>
      </c>
      <c r="B297" s="385"/>
      <c r="C297" s="385"/>
      <c r="D297" s="385"/>
      <c r="E297" s="385"/>
      <c r="F297" s="385"/>
      <c r="G297" s="385"/>
      <c r="H297" s="385"/>
      <c r="I297" s="385"/>
      <c r="J297" s="385"/>
      <c r="K297" s="385"/>
      <c r="L297" s="385"/>
      <c r="M297" s="385"/>
      <c r="N297" s="385"/>
      <c r="O297" s="385"/>
      <c r="P297" s="385"/>
      <c r="Q297" s="385"/>
      <c r="R297" s="385"/>
      <c r="S297" s="385"/>
      <c r="T297" s="385"/>
      <c r="U297" s="385"/>
      <c r="V297" s="385"/>
      <c r="W297" s="385"/>
      <c r="X297" s="385"/>
      <c r="Y297" s="385"/>
      <c r="Z297" s="375"/>
      <c r="AA297" s="375"/>
    </row>
    <row r="298" spans="1:67" ht="14.25" customHeight="1" x14ac:dyDescent="0.25">
      <c r="A298" s="390" t="s">
        <v>113</v>
      </c>
      <c r="B298" s="385"/>
      <c r="C298" s="385"/>
      <c r="D298" s="385"/>
      <c r="E298" s="385"/>
      <c r="F298" s="385"/>
      <c r="G298" s="385"/>
      <c r="H298" s="385"/>
      <c r="I298" s="385"/>
      <c r="J298" s="385"/>
      <c r="K298" s="385"/>
      <c r="L298" s="385"/>
      <c r="M298" s="385"/>
      <c r="N298" s="385"/>
      <c r="O298" s="385"/>
      <c r="P298" s="385"/>
      <c r="Q298" s="385"/>
      <c r="R298" s="385"/>
      <c r="S298" s="385"/>
      <c r="T298" s="385"/>
      <c r="U298" s="385"/>
      <c r="V298" s="385"/>
      <c r="W298" s="385"/>
      <c r="X298" s="385"/>
      <c r="Y298" s="385"/>
      <c r="Z298" s="376"/>
      <c r="AA298" s="376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95">
        <v>4607091387438</v>
      </c>
      <c r="E299" s="389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45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8"/>
      <c r="Q299" s="388"/>
      <c r="R299" s="388"/>
      <c r="S299" s="389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x14ac:dyDescent="0.2">
      <c r="A300" s="393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4"/>
      <c r="O300" s="396" t="s">
        <v>70</v>
      </c>
      <c r="P300" s="397"/>
      <c r="Q300" s="397"/>
      <c r="R300" s="397"/>
      <c r="S300" s="397"/>
      <c r="T300" s="397"/>
      <c r="U300" s="398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x14ac:dyDescent="0.2">
      <c r="A301" s="385"/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94"/>
      <c r="O301" s="396" t="s">
        <v>70</v>
      </c>
      <c r="P301" s="397"/>
      <c r="Q301" s="397"/>
      <c r="R301" s="397"/>
      <c r="S301" s="397"/>
      <c r="T301" s="397"/>
      <c r="U301" s="398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85"/>
      <c r="C302" s="385"/>
      <c r="D302" s="385"/>
      <c r="E302" s="385"/>
      <c r="F302" s="385"/>
      <c r="G302" s="385"/>
      <c r="H302" s="385"/>
      <c r="I302" s="385"/>
      <c r="J302" s="385"/>
      <c r="K302" s="385"/>
      <c r="L302" s="385"/>
      <c r="M302" s="385"/>
      <c r="N302" s="385"/>
      <c r="O302" s="385"/>
      <c r="P302" s="385"/>
      <c r="Q302" s="385"/>
      <c r="R302" s="385"/>
      <c r="S302" s="385"/>
      <c r="T302" s="385"/>
      <c r="U302" s="385"/>
      <c r="V302" s="385"/>
      <c r="W302" s="385"/>
      <c r="X302" s="385"/>
      <c r="Y302" s="385"/>
      <c r="Z302" s="376"/>
      <c r="AA302" s="376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95">
        <v>4607091387292</v>
      </c>
      <c r="E303" s="389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8"/>
      <c r="Q303" s="388"/>
      <c r="R303" s="388"/>
      <c r="S303" s="389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3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4"/>
      <c r="O304" s="396" t="s">
        <v>70</v>
      </c>
      <c r="P304" s="397"/>
      <c r="Q304" s="397"/>
      <c r="R304" s="397"/>
      <c r="S304" s="397"/>
      <c r="T304" s="397"/>
      <c r="U304" s="398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4"/>
      <c r="O305" s="396" t="s">
        <v>70</v>
      </c>
      <c r="P305" s="397"/>
      <c r="Q305" s="397"/>
      <c r="R305" s="397"/>
      <c r="S305" s="397"/>
      <c r="T305" s="397"/>
      <c r="U305" s="398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386" t="s">
        <v>473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75"/>
      <c r="AA306" s="375"/>
    </row>
    <row r="307" spans="1:67" ht="14.25" customHeight="1" x14ac:dyDescent="0.25">
      <c r="A307" s="390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76"/>
      <c r="AA307" s="376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5">
        <v>4607091383836</v>
      </c>
      <c r="E308" s="389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6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8"/>
      <c r="Q308" s="388"/>
      <c r="R308" s="388"/>
      <c r="S308" s="389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3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4"/>
      <c r="O309" s="396" t="s">
        <v>70</v>
      </c>
      <c r="P309" s="397"/>
      <c r="Q309" s="397"/>
      <c r="R309" s="397"/>
      <c r="S309" s="397"/>
      <c r="T309" s="397"/>
      <c r="U309" s="398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4"/>
      <c r="O310" s="396" t="s">
        <v>70</v>
      </c>
      <c r="P310" s="397"/>
      <c r="Q310" s="397"/>
      <c r="R310" s="397"/>
      <c r="S310" s="397"/>
      <c r="T310" s="397"/>
      <c r="U310" s="398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customHeight="1" x14ac:dyDescent="0.25">
      <c r="A311" s="390" t="s">
        <v>72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76"/>
      <c r="AA311" s="376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5">
        <v>4607091387919</v>
      </c>
      <c r="E312" s="389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6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8"/>
      <c r="Q312" s="388"/>
      <c r="R312" s="388"/>
      <c r="S312" s="389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5">
        <v>4680115883604</v>
      </c>
      <c r="E313" s="389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4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8"/>
      <c r="Q313" s="388"/>
      <c r="R313" s="388"/>
      <c r="S313" s="389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5">
        <v>4680115883567</v>
      </c>
      <c r="E314" s="389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6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8"/>
      <c r="Q314" s="388"/>
      <c r="R314" s="388"/>
      <c r="S314" s="389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393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4"/>
      <c r="O315" s="396" t="s">
        <v>70</v>
      </c>
      <c r="P315" s="397"/>
      <c r="Q315" s="397"/>
      <c r="R315" s="397"/>
      <c r="S315" s="397"/>
      <c r="T315" s="397"/>
      <c r="U315" s="398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4"/>
      <c r="O316" s="396" t="s">
        <v>70</v>
      </c>
      <c r="P316" s="397"/>
      <c r="Q316" s="397"/>
      <c r="R316" s="397"/>
      <c r="S316" s="397"/>
      <c r="T316" s="397"/>
      <c r="U316" s="398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customHeight="1" x14ac:dyDescent="0.25">
      <c r="A317" s="390" t="s">
        <v>91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76"/>
      <c r="AA317" s="376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95">
        <v>4607091383102</v>
      </c>
      <c r="E318" s="389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6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8"/>
      <c r="Q318" s="388"/>
      <c r="R318" s="388"/>
      <c r="S318" s="389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393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4"/>
      <c r="O319" s="396" t="s">
        <v>70</v>
      </c>
      <c r="P319" s="397"/>
      <c r="Q319" s="397"/>
      <c r="R319" s="397"/>
      <c r="S319" s="397"/>
      <c r="T319" s="397"/>
      <c r="U319" s="398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4"/>
      <c r="O320" s="396" t="s">
        <v>70</v>
      </c>
      <c r="P320" s="397"/>
      <c r="Q320" s="397"/>
      <c r="R320" s="397"/>
      <c r="S320" s="397"/>
      <c r="T320" s="397"/>
      <c r="U320" s="398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customHeight="1" x14ac:dyDescent="0.2">
      <c r="A321" s="557" t="s">
        <v>484</v>
      </c>
      <c r="B321" s="558"/>
      <c r="C321" s="558"/>
      <c r="D321" s="558"/>
      <c r="E321" s="558"/>
      <c r="F321" s="558"/>
      <c r="G321" s="558"/>
      <c r="H321" s="558"/>
      <c r="I321" s="558"/>
      <c r="J321" s="558"/>
      <c r="K321" s="558"/>
      <c r="L321" s="558"/>
      <c r="M321" s="558"/>
      <c r="N321" s="558"/>
      <c r="O321" s="558"/>
      <c r="P321" s="558"/>
      <c r="Q321" s="558"/>
      <c r="R321" s="558"/>
      <c r="S321" s="558"/>
      <c r="T321" s="558"/>
      <c r="U321" s="558"/>
      <c r="V321" s="558"/>
      <c r="W321" s="558"/>
      <c r="X321" s="558"/>
      <c r="Y321" s="558"/>
      <c r="Z321" s="48"/>
      <c r="AA321" s="48"/>
    </row>
    <row r="322" spans="1:67" ht="16.5" customHeight="1" x14ac:dyDescent="0.25">
      <c r="A322" s="386" t="s">
        <v>485</v>
      </c>
      <c r="B322" s="385"/>
      <c r="C322" s="385"/>
      <c r="D322" s="385"/>
      <c r="E322" s="385"/>
      <c r="F322" s="385"/>
      <c r="G322" s="385"/>
      <c r="H322" s="385"/>
      <c r="I322" s="385"/>
      <c r="J322" s="385"/>
      <c r="K322" s="385"/>
      <c r="L322" s="385"/>
      <c r="M322" s="385"/>
      <c r="N322" s="385"/>
      <c r="O322" s="385"/>
      <c r="P322" s="385"/>
      <c r="Q322" s="385"/>
      <c r="R322" s="385"/>
      <c r="S322" s="385"/>
      <c r="T322" s="385"/>
      <c r="U322" s="385"/>
      <c r="V322" s="385"/>
      <c r="W322" s="385"/>
      <c r="X322" s="385"/>
      <c r="Y322" s="385"/>
      <c r="Z322" s="375"/>
      <c r="AA322" s="375"/>
    </row>
    <row r="323" spans="1:67" ht="14.25" customHeight="1" x14ac:dyDescent="0.25">
      <c r="A323" s="390" t="s">
        <v>113</v>
      </c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85"/>
      <c r="O323" s="385"/>
      <c r="P323" s="385"/>
      <c r="Q323" s="385"/>
      <c r="R323" s="385"/>
      <c r="S323" s="385"/>
      <c r="T323" s="385"/>
      <c r="U323" s="385"/>
      <c r="V323" s="385"/>
      <c r="W323" s="385"/>
      <c r="X323" s="385"/>
      <c r="Y323" s="385"/>
      <c r="Z323" s="376"/>
      <c r="AA323" s="376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95">
        <v>4680115884885</v>
      </c>
      <c r="E324" s="389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61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8"/>
      <c r="Q324" s="388"/>
      <c r="R324" s="388"/>
      <c r="S324" s="389"/>
      <c r="T324" s="34"/>
      <c r="U324" s="34"/>
      <c r="V324" s="35" t="s">
        <v>66</v>
      </c>
      <c r="W324" s="380">
        <v>300</v>
      </c>
      <c r="X324" s="381">
        <f t="shared" ref="X324:X335" si="59">IFERROR(IF(W324="",0,CEILING((W324/$H324),1)*$H324),"")</f>
        <v>300</v>
      </c>
      <c r="Y324" s="36">
        <f>IFERROR(IF(X324=0,"",ROUNDUP(X324/H324,0)*0.02175),"")</f>
        <v>0.54374999999999996</v>
      </c>
      <c r="Z324" s="56"/>
      <c r="AA324" s="57"/>
      <c r="AE324" s="64"/>
      <c r="BB324" s="245" t="s">
        <v>1</v>
      </c>
      <c r="BL324" s="64">
        <f t="shared" ref="BL324:BL335" si="60">IFERROR(W324*I324/H324,"0")</f>
        <v>312</v>
      </c>
      <c r="BM324" s="64">
        <f t="shared" ref="BM324:BM335" si="61">IFERROR(X324*I324/H324,"0")</f>
        <v>312</v>
      </c>
      <c r="BN324" s="64">
        <f t="shared" ref="BN324:BN335" si="62">IFERROR(1/J324*(W324/H324),"0")</f>
        <v>0.4464285714285714</v>
      </c>
      <c r="BO324" s="64">
        <f t="shared" ref="BO324:BO335" si="63">IFERROR(1/J324*(X324/H324),"0")</f>
        <v>0.4464285714285714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95">
        <v>4680115884892</v>
      </c>
      <c r="E325" s="389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48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8"/>
      <c r="Q325" s="388"/>
      <c r="R325" s="388"/>
      <c r="S325" s="389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95">
        <v>4680115884830</v>
      </c>
      <c r="E326" s="389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7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8"/>
      <c r="Q326" s="388"/>
      <c r="R326" s="388"/>
      <c r="S326" s="389"/>
      <c r="T326" s="34"/>
      <c r="U326" s="34"/>
      <c r="V326" s="35" t="s">
        <v>66</v>
      </c>
      <c r="W326" s="380">
        <v>0</v>
      </c>
      <c r="X326" s="381">
        <f t="shared" si="59"/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si="60"/>
        <v>0</v>
      </c>
      <c r="BM326" s="64">
        <f t="shared" si="61"/>
        <v>0</v>
      </c>
      <c r="BN326" s="64">
        <f t="shared" si="62"/>
        <v>0</v>
      </c>
      <c r="BO326" s="64">
        <f t="shared" si="63"/>
        <v>0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95">
        <v>4680115884830</v>
      </c>
      <c r="E327" s="389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45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8"/>
      <c r="Q327" s="388"/>
      <c r="R327" s="388"/>
      <c r="S327" s="389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5">
        <v>4680115884847</v>
      </c>
      <c r="E328" s="389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48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8"/>
      <c r="Q328" s="388"/>
      <c r="R328" s="388"/>
      <c r="S328" s="389"/>
      <c r="T328" s="34"/>
      <c r="U328" s="34"/>
      <c r="V328" s="35" t="s">
        <v>66</v>
      </c>
      <c r="W328" s="380">
        <v>1500</v>
      </c>
      <c r="X328" s="381">
        <f t="shared" si="59"/>
        <v>1500</v>
      </c>
      <c r="Y328" s="36">
        <f>IFERROR(IF(X328=0,"",ROUNDUP(X328/H328,0)*0.02175),"")</f>
        <v>2.1749999999999998</v>
      </c>
      <c r="Z328" s="56"/>
      <c r="AA328" s="57"/>
      <c r="AE328" s="64"/>
      <c r="BB328" s="249" t="s">
        <v>1</v>
      </c>
      <c r="BL328" s="64">
        <f t="shared" si="60"/>
        <v>1548</v>
      </c>
      <c r="BM328" s="64">
        <f t="shared" si="61"/>
        <v>1548</v>
      </c>
      <c r="BN328" s="64">
        <f t="shared" si="62"/>
        <v>2.083333333333333</v>
      </c>
      <c r="BO328" s="64">
        <f t="shared" si="63"/>
        <v>2.083333333333333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95">
        <v>4680115884847</v>
      </c>
      <c r="E329" s="389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6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8"/>
      <c r="Q329" s="388"/>
      <c r="R329" s="388"/>
      <c r="S329" s="389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95">
        <v>4680115884854</v>
      </c>
      <c r="E330" s="389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1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8"/>
      <c r="Q330" s="388"/>
      <c r="R330" s="388"/>
      <c r="S330" s="389"/>
      <c r="T330" s="34"/>
      <c r="U330" s="34"/>
      <c r="V330" s="35" t="s">
        <v>66</v>
      </c>
      <c r="W330" s="380">
        <v>0</v>
      </c>
      <c r="X330" s="381">
        <f t="shared" si="59"/>
        <v>0</v>
      </c>
      <c r="Y330" s="36" t="str">
        <f>IFERROR(IF(X330=0,"",ROUNDUP(X330/H330,0)*0.02175),"")</f>
        <v/>
      </c>
      <c r="Z330" s="56"/>
      <c r="AA330" s="57"/>
      <c r="AE330" s="64"/>
      <c r="BB330" s="251" t="s">
        <v>1</v>
      </c>
      <c r="BL330" s="64">
        <f t="shared" si="60"/>
        <v>0</v>
      </c>
      <c r="BM330" s="64">
        <f t="shared" si="61"/>
        <v>0</v>
      </c>
      <c r="BN330" s="64">
        <f t="shared" si="62"/>
        <v>0</v>
      </c>
      <c r="BO330" s="64">
        <f t="shared" si="63"/>
        <v>0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95">
        <v>4680115884854</v>
      </c>
      <c r="E331" s="389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72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8"/>
      <c r="Q331" s="388"/>
      <c r="R331" s="388"/>
      <c r="S331" s="389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95">
        <v>4680115884908</v>
      </c>
      <c r="E332" s="389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8"/>
      <c r="Q332" s="388"/>
      <c r="R332" s="388"/>
      <c r="S332" s="389"/>
      <c r="T332" s="34"/>
      <c r="U332" s="34"/>
      <c r="V332" s="35" t="s">
        <v>66</v>
      </c>
      <c r="W332" s="380">
        <v>50</v>
      </c>
      <c r="X332" s="381">
        <f t="shared" si="59"/>
        <v>52</v>
      </c>
      <c r="Y332" s="36">
        <f>IFERROR(IF(X332=0,"",ROUNDUP(X332/H332,0)*0.00937),"")</f>
        <v>0.12181</v>
      </c>
      <c r="Z332" s="56"/>
      <c r="AA332" s="57"/>
      <c r="AE332" s="64"/>
      <c r="BB332" s="253" t="s">
        <v>1</v>
      </c>
      <c r="BL332" s="64">
        <f t="shared" si="60"/>
        <v>52.625</v>
      </c>
      <c r="BM332" s="64">
        <f t="shared" si="61"/>
        <v>54.73</v>
      </c>
      <c r="BN332" s="64">
        <f t="shared" si="62"/>
        <v>0.10416666666666667</v>
      </c>
      <c r="BO332" s="64">
        <f t="shared" si="63"/>
        <v>0.10833333333333334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95">
        <v>4680115884861</v>
      </c>
      <c r="E333" s="389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8"/>
      <c r="Q333" s="388"/>
      <c r="R333" s="388"/>
      <c r="S333" s="389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95">
        <v>4680115884922</v>
      </c>
      <c r="E334" s="389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7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8"/>
      <c r="Q334" s="388"/>
      <c r="R334" s="388"/>
      <c r="S334" s="389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95">
        <v>4680115882638</v>
      </c>
      <c r="E335" s="389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8"/>
      <c r="Q335" s="388"/>
      <c r="R335" s="388"/>
      <c r="S335" s="389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3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4"/>
      <c r="O336" s="396" t="s">
        <v>70</v>
      </c>
      <c r="P336" s="397"/>
      <c r="Q336" s="397"/>
      <c r="R336" s="397"/>
      <c r="S336" s="397"/>
      <c r="T336" s="397"/>
      <c r="U336" s="398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137.5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138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2.84056</v>
      </c>
      <c r="Z336" s="383"/>
      <c r="AA336" s="383"/>
    </row>
    <row r="337" spans="1:67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4"/>
      <c r="O337" s="396" t="s">
        <v>70</v>
      </c>
      <c r="P337" s="397"/>
      <c r="Q337" s="397"/>
      <c r="R337" s="397"/>
      <c r="S337" s="397"/>
      <c r="T337" s="397"/>
      <c r="U337" s="398"/>
      <c r="V337" s="37" t="s">
        <v>66</v>
      </c>
      <c r="W337" s="382">
        <f>IFERROR(SUM(W324:W335),"0")</f>
        <v>1850</v>
      </c>
      <c r="X337" s="382">
        <f>IFERROR(SUM(X324:X335),"0")</f>
        <v>1852</v>
      </c>
      <c r="Y337" s="37"/>
      <c r="Z337" s="383"/>
      <c r="AA337" s="383"/>
    </row>
    <row r="338" spans="1:67" ht="14.25" customHeight="1" x14ac:dyDescent="0.25">
      <c r="A338" s="390" t="s">
        <v>105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5">
        <v>4607091383980</v>
      </c>
      <c r="E339" s="389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8"/>
      <c r="Q339" s="388"/>
      <c r="R339" s="388"/>
      <c r="S339" s="389"/>
      <c r="T339" s="34"/>
      <c r="U339" s="34"/>
      <c r="V339" s="35" t="s">
        <v>66</v>
      </c>
      <c r="W339" s="380">
        <v>0</v>
      </c>
      <c r="X339" s="38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7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95">
        <v>4607091384178</v>
      </c>
      <c r="E340" s="389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8"/>
      <c r="Q340" s="388"/>
      <c r="R340" s="388"/>
      <c r="S340" s="389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3"/>
      <c r="B341" s="385"/>
      <c r="C341" s="385"/>
      <c r="D341" s="385"/>
      <c r="E341" s="385"/>
      <c r="F341" s="385"/>
      <c r="G341" s="385"/>
      <c r="H341" s="385"/>
      <c r="I341" s="385"/>
      <c r="J341" s="385"/>
      <c r="K341" s="385"/>
      <c r="L341" s="385"/>
      <c r="M341" s="385"/>
      <c r="N341" s="394"/>
      <c r="O341" s="396" t="s">
        <v>70</v>
      </c>
      <c r="P341" s="397"/>
      <c r="Q341" s="397"/>
      <c r="R341" s="397"/>
      <c r="S341" s="397"/>
      <c r="T341" s="397"/>
      <c r="U341" s="398"/>
      <c r="V341" s="37" t="s">
        <v>71</v>
      </c>
      <c r="W341" s="382">
        <f>IFERROR(W339/H339,"0")+IFERROR(W340/H340,"0")</f>
        <v>0</v>
      </c>
      <c r="X341" s="382">
        <f>IFERROR(X339/H339,"0")+IFERROR(X340/H340,"0")</f>
        <v>0</v>
      </c>
      <c r="Y341" s="382">
        <f>IFERROR(IF(Y339="",0,Y339),"0")+IFERROR(IF(Y340="",0,Y340),"0")</f>
        <v>0</v>
      </c>
      <c r="Z341" s="383"/>
      <c r="AA341" s="383"/>
    </row>
    <row r="342" spans="1:67" x14ac:dyDescent="0.2">
      <c r="A342" s="385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4"/>
      <c r="O342" s="396" t="s">
        <v>70</v>
      </c>
      <c r="P342" s="397"/>
      <c r="Q342" s="397"/>
      <c r="R342" s="397"/>
      <c r="S342" s="397"/>
      <c r="T342" s="397"/>
      <c r="U342" s="398"/>
      <c r="V342" s="37" t="s">
        <v>66</v>
      </c>
      <c r="W342" s="382">
        <f>IFERROR(SUM(W339:W340),"0")</f>
        <v>0</v>
      </c>
      <c r="X342" s="382">
        <f>IFERROR(SUM(X339:X340),"0")</f>
        <v>0</v>
      </c>
      <c r="Y342" s="37"/>
      <c r="Z342" s="383"/>
      <c r="AA342" s="383"/>
    </row>
    <row r="343" spans="1:67" ht="14.25" customHeight="1" x14ac:dyDescent="0.25">
      <c r="A343" s="390" t="s">
        <v>72</v>
      </c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85"/>
      <c r="O343" s="385"/>
      <c r="P343" s="385"/>
      <c r="Q343" s="385"/>
      <c r="R343" s="385"/>
      <c r="S343" s="385"/>
      <c r="T343" s="385"/>
      <c r="U343" s="385"/>
      <c r="V343" s="385"/>
      <c r="W343" s="385"/>
      <c r="X343" s="385"/>
      <c r="Y343" s="385"/>
      <c r="Z343" s="376"/>
      <c r="AA343" s="376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95">
        <v>4607091383928</v>
      </c>
      <c r="E344" s="389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39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8"/>
      <c r="Q344" s="388"/>
      <c r="R344" s="388"/>
      <c r="S344" s="389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95">
        <v>4607091383928</v>
      </c>
      <c r="E345" s="389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56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8"/>
      <c r="Q345" s="388"/>
      <c r="R345" s="388"/>
      <c r="S345" s="389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95">
        <v>4607091384260</v>
      </c>
      <c r="E346" s="389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5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8"/>
      <c r="Q346" s="388"/>
      <c r="R346" s="388"/>
      <c r="S346" s="389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3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4"/>
      <c r="O347" s="396" t="s">
        <v>70</v>
      </c>
      <c r="P347" s="397"/>
      <c r="Q347" s="397"/>
      <c r="R347" s="397"/>
      <c r="S347" s="397"/>
      <c r="T347" s="397"/>
      <c r="U347" s="398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4"/>
      <c r="O348" s="396" t="s">
        <v>70</v>
      </c>
      <c r="P348" s="397"/>
      <c r="Q348" s="397"/>
      <c r="R348" s="397"/>
      <c r="S348" s="397"/>
      <c r="T348" s="397"/>
      <c r="U348" s="398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customHeight="1" x14ac:dyDescent="0.25">
      <c r="A349" s="390" t="s">
        <v>213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95">
        <v>4607091384673</v>
      </c>
      <c r="E350" s="389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7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8"/>
      <c r="Q350" s="388"/>
      <c r="R350" s="388"/>
      <c r="S350" s="389"/>
      <c r="T350" s="34"/>
      <c r="U350" s="34"/>
      <c r="V350" s="35" t="s">
        <v>66</v>
      </c>
      <c r="W350" s="380">
        <v>100</v>
      </c>
      <c r="X350" s="381">
        <f>IFERROR(IF(W350="",0,CEILING((W350/$H350),1)*$H350),"")</f>
        <v>101.39999999999999</v>
      </c>
      <c r="Y350" s="36">
        <f>IFERROR(IF(X350=0,"",ROUNDUP(X350/H350,0)*0.02175),"")</f>
        <v>0.28275</v>
      </c>
      <c r="Z350" s="56"/>
      <c r="AA350" s="57"/>
      <c r="AE350" s="64"/>
      <c r="BB350" s="262" t="s">
        <v>1</v>
      </c>
      <c r="BL350" s="64">
        <f>IFERROR(W350*I350/H350,"0")</f>
        <v>107.23076923076924</v>
      </c>
      <c r="BM350" s="64">
        <f>IFERROR(X350*I350/H350,"0")</f>
        <v>108.732</v>
      </c>
      <c r="BN350" s="64">
        <f>IFERROR(1/J350*(W350/H350),"0")</f>
        <v>0.22893772893772893</v>
      </c>
      <c r="BO350" s="64">
        <f>IFERROR(1/J350*(X350/H350),"0")</f>
        <v>0.23214285714285712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95">
        <v>4607091384673</v>
      </c>
      <c r="E351" s="389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56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8"/>
      <c r="Q351" s="388"/>
      <c r="R351" s="388"/>
      <c r="S351" s="389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3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4"/>
      <c r="O352" s="396" t="s">
        <v>70</v>
      </c>
      <c r="P352" s="397"/>
      <c r="Q352" s="397"/>
      <c r="R352" s="397"/>
      <c r="S352" s="397"/>
      <c r="T352" s="397"/>
      <c r="U352" s="398"/>
      <c r="V352" s="37" t="s">
        <v>71</v>
      </c>
      <c r="W352" s="382">
        <f>IFERROR(W350/H350,"0")+IFERROR(W351/H351,"0")</f>
        <v>12.820512820512821</v>
      </c>
      <c r="X352" s="382">
        <f>IFERROR(X350/H350,"0")+IFERROR(X351/H351,"0")</f>
        <v>13</v>
      </c>
      <c r="Y352" s="382">
        <f>IFERROR(IF(Y350="",0,Y350),"0")+IFERROR(IF(Y351="",0,Y351),"0")</f>
        <v>0.28275</v>
      </c>
      <c r="Z352" s="383"/>
      <c r="AA352" s="383"/>
    </row>
    <row r="353" spans="1:67" x14ac:dyDescent="0.2">
      <c r="A353" s="385"/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94"/>
      <c r="O353" s="396" t="s">
        <v>70</v>
      </c>
      <c r="P353" s="397"/>
      <c r="Q353" s="397"/>
      <c r="R353" s="397"/>
      <c r="S353" s="397"/>
      <c r="T353" s="397"/>
      <c r="U353" s="398"/>
      <c r="V353" s="37" t="s">
        <v>66</v>
      </c>
      <c r="W353" s="382">
        <f>IFERROR(SUM(W350:W351),"0")</f>
        <v>100</v>
      </c>
      <c r="X353" s="382">
        <f>IFERROR(SUM(X350:X351),"0")</f>
        <v>101.39999999999999</v>
      </c>
      <c r="Y353" s="37"/>
      <c r="Z353" s="383"/>
      <c r="AA353" s="383"/>
    </row>
    <row r="354" spans="1:67" ht="16.5" customHeight="1" x14ac:dyDescent="0.25">
      <c r="A354" s="386" t="s">
        <v>519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75"/>
      <c r="AA354" s="375"/>
    </row>
    <row r="355" spans="1:67" ht="14.25" customHeight="1" x14ac:dyDescent="0.25">
      <c r="A355" s="390" t="s">
        <v>113</v>
      </c>
      <c r="B355" s="385"/>
      <c r="C355" s="385"/>
      <c r="D355" s="385"/>
      <c r="E355" s="385"/>
      <c r="F355" s="385"/>
      <c r="G355" s="385"/>
      <c r="H355" s="385"/>
      <c r="I355" s="385"/>
      <c r="J355" s="385"/>
      <c r="K355" s="385"/>
      <c r="L355" s="385"/>
      <c r="M355" s="385"/>
      <c r="N355" s="385"/>
      <c r="O355" s="385"/>
      <c r="P355" s="385"/>
      <c r="Q355" s="385"/>
      <c r="R355" s="385"/>
      <c r="S355" s="385"/>
      <c r="T355" s="385"/>
      <c r="U355" s="385"/>
      <c r="V355" s="385"/>
      <c r="W355" s="385"/>
      <c r="X355" s="385"/>
      <c r="Y355" s="385"/>
      <c r="Z355" s="376"/>
      <c r="AA355" s="376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95">
        <v>4680115881907</v>
      </c>
      <c r="E356" s="389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4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8"/>
      <c r="Q356" s="388"/>
      <c r="R356" s="388"/>
      <c r="S356" s="389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95">
        <v>4680115883925</v>
      </c>
      <c r="E357" s="389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7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8"/>
      <c r="Q357" s="388"/>
      <c r="R357" s="388"/>
      <c r="S357" s="389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3"/>
      <c r="B358" s="385"/>
      <c r="C358" s="385"/>
      <c r="D358" s="385"/>
      <c r="E358" s="385"/>
      <c r="F358" s="385"/>
      <c r="G358" s="385"/>
      <c r="H358" s="385"/>
      <c r="I358" s="385"/>
      <c r="J358" s="385"/>
      <c r="K358" s="385"/>
      <c r="L358" s="385"/>
      <c r="M358" s="385"/>
      <c r="N358" s="394"/>
      <c r="O358" s="396" t="s">
        <v>70</v>
      </c>
      <c r="P358" s="397"/>
      <c r="Q358" s="397"/>
      <c r="R358" s="397"/>
      <c r="S358" s="397"/>
      <c r="T358" s="397"/>
      <c r="U358" s="398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85"/>
      <c r="B359" s="385"/>
      <c r="C359" s="385"/>
      <c r="D359" s="385"/>
      <c r="E359" s="385"/>
      <c r="F359" s="385"/>
      <c r="G359" s="385"/>
      <c r="H359" s="385"/>
      <c r="I359" s="385"/>
      <c r="J359" s="385"/>
      <c r="K359" s="385"/>
      <c r="L359" s="385"/>
      <c r="M359" s="385"/>
      <c r="N359" s="394"/>
      <c r="O359" s="396" t="s">
        <v>70</v>
      </c>
      <c r="P359" s="397"/>
      <c r="Q359" s="397"/>
      <c r="R359" s="397"/>
      <c r="S359" s="397"/>
      <c r="T359" s="397"/>
      <c r="U359" s="398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390" t="s">
        <v>61</v>
      </c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85"/>
      <c r="O360" s="385"/>
      <c r="P360" s="385"/>
      <c r="Q360" s="385"/>
      <c r="R360" s="385"/>
      <c r="S360" s="385"/>
      <c r="T360" s="385"/>
      <c r="U360" s="385"/>
      <c r="V360" s="385"/>
      <c r="W360" s="385"/>
      <c r="X360" s="385"/>
      <c r="Y360" s="385"/>
      <c r="Z360" s="376"/>
      <c r="AA360" s="376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95">
        <v>4607091384802</v>
      </c>
      <c r="E361" s="389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58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8"/>
      <c r="Q361" s="388"/>
      <c r="R361" s="388"/>
      <c r="S361" s="389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95">
        <v>4607091384802</v>
      </c>
      <c r="E362" s="389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7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8"/>
      <c r="Q362" s="388"/>
      <c r="R362" s="388"/>
      <c r="S362" s="389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95">
        <v>4607091384826</v>
      </c>
      <c r="E363" s="389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7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8"/>
      <c r="Q363" s="388"/>
      <c r="R363" s="388"/>
      <c r="S363" s="389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3"/>
      <c r="B364" s="385"/>
      <c r="C364" s="385"/>
      <c r="D364" s="385"/>
      <c r="E364" s="385"/>
      <c r="F364" s="385"/>
      <c r="G364" s="385"/>
      <c r="H364" s="385"/>
      <c r="I364" s="385"/>
      <c r="J364" s="385"/>
      <c r="K364" s="385"/>
      <c r="L364" s="385"/>
      <c r="M364" s="385"/>
      <c r="N364" s="394"/>
      <c r="O364" s="396" t="s">
        <v>70</v>
      </c>
      <c r="P364" s="397"/>
      <c r="Q364" s="397"/>
      <c r="R364" s="397"/>
      <c r="S364" s="397"/>
      <c r="T364" s="397"/>
      <c r="U364" s="398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85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4"/>
      <c r="O365" s="396" t="s">
        <v>70</v>
      </c>
      <c r="P365" s="397"/>
      <c r="Q365" s="397"/>
      <c r="R365" s="397"/>
      <c r="S365" s="397"/>
      <c r="T365" s="397"/>
      <c r="U365" s="398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390" t="s">
        <v>72</v>
      </c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85"/>
      <c r="O366" s="385"/>
      <c r="P366" s="385"/>
      <c r="Q366" s="385"/>
      <c r="R366" s="385"/>
      <c r="S366" s="385"/>
      <c r="T366" s="385"/>
      <c r="U366" s="385"/>
      <c r="V366" s="385"/>
      <c r="W366" s="385"/>
      <c r="X366" s="385"/>
      <c r="Y366" s="385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5">
        <v>4607091384246</v>
      </c>
      <c r="E367" s="389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53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8"/>
      <c r="Q367" s="388"/>
      <c r="R367" s="388"/>
      <c r="S367" s="389"/>
      <c r="T367" s="34"/>
      <c r="U367" s="34"/>
      <c r="V367" s="35" t="s">
        <v>66</v>
      </c>
      <c r="W367" s="380">
        <v>1500</v>
      </c>
      <c r="X367" s="381">
        <f>IFERROR(IF(W367="",0,CEILING((W367/$H367),1)*$H367),"")</f>
        <v>1505.3999999999999</v>
      </c>
      <c r="Y367" s="36">
        <f>IFERROR(IF(X367=0,"",ROUNDUP(X367/H367,0)*0.02175),"")</f>
        <v>4.1977500000000001</v>
      </c>
      <c r="Z367" s="56"/>
      <c r="AA367" s="57"/>
      <c r="AE367" s="64"/>
      <c r="BB367" s="269" t="s">
        <v>1</v>
      </c>
      <c r="BL367" s="64">
        <f>IFERROR(W367*I367/H367,"0")</f>
        <v>1608.4615384615388</v>
      </c>
      <c r="BM367" s="64">
        <f>IFERROR(X367*I367/H367,"0")</f>
        <v>1614.2520000000002</v>
      </c>
      <c r="BN367" s="64">
        <f>IFERROR(1/J367*(W367/H367),"0")</f>
        <v>3.4340659340659343</v>
      </c>
      <c r="BO367" s="64">
        <f>IFERROR(1/J367*(X367/H367),"0")</f>
        <v>3.4464285714285712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95">
        <v>4680115881976</v>
      </c>
      <c r="E368" s="389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8"/>
      <c r="Q368" s="388"/>
      <c r="R368" s="388"/>
      <c r="S368" s="389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95">
        <v>4607091384253</v>
      </c>
      <c r="E369" s="389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4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8"/>
      <c r="Q369" s="388"/>
      <c r="R369" s="388"/>
      <c r="S369" s="389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95">
        <v>4607091384253</v>
      </c>
      <c r="E370" s="389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4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8"/>
      <c r="Q370" s="388"/>
      <c r="R370" s="388"/>
      <c r="S370" s="389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95">
        <v>4680115881969</v>
      </c>
      <c r="E371" s="389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6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8"/>
      <c r="Q371" s="388"/>
      <c r="R371" s="388"/>
      <c r="S371" s="389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3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4"/>
      <c r="O372" s="396" t="s">
        <v>70</v>
      </c>
      <c r="P372" s="397"/>
      <c r="Q372" s="397"/>
      <c r="R372" s="397"/>
      <c r="S372" s="397"/>
      <c r="T372" s="397"/>
      <c r="U372" s="398"/>
      <c r="V372" s="37" t="s">
        <v>71</v>
      </c>
      <c r="W372" s="382">
        <f>IFERROR(W367/H367,"0")+IFERROR(W368/H368,"0")+IFERROR(W369/H369,"0")+IFERROR(W370/H370,"0")+IFERROR(W371/H371,"0")</f>
        <v>192.30769230769232</v>
      </c>
      <c r="X372" s="382">
        <f>IFERROR(X367/H367,"0")+IFERROR(X368/H368,"0")+IFERROR(X369/H369,"0")+IFERROR(X370/H370,"0")+IFERROR(X371/H371,"0")</f>
        <v>193</v>
      </c>
      <c r="Y372" s="382">
        <f>IFERROR(IF(Y367="",0,Y367),"0")+IFERROR(IF(Y368="",0,Y368),"0")+IFERROR(IF(Y369="",0,Y369),"0")+IFERROR(IF(Y370="",0,Y370),"0")+IFERROR(IF(Y371="",0,Y371),"0")</f>
        <v>4.1977500000000001</v>
      </c>
      <c r="Z372" s="383"/>
      <c r="AA372" s="383"/>
    </row>
    <row r="373" spans="1:67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4"/>
      <c r="O373" s="396" t="s">
        <v>70</v>
      </c>
      <c r="P373" s="397"/>
      <c r="Q373" s="397"/>
      <c r="R373" s="397"/>
      <c r="S373" s="397"/>
      <c r="T373" s="397"/>
      <c r="U373" s="398"/>
      <c r="V373" s="37" t="s">
        <v>66</v>
      </c>
      <c r="W373" s="382">
        <f>IFERROR(SUM(W367:W371),"0")</f>
        <v>1500</v>
      </c>
      <c r="X373" s="382">
        <f>IFERROR(SUM(X367:X371),"0")</f>
        <v>1505.3999999999999</v>
      </c>
      <c r="Y373" s="37"/>
      <c r="Z373" s="383"/>
      <c r="AA373" s="383"/>
    </row>
    <row r="374" spans="1:67" ht="14.25" customHeight="1" x14ac:dyDescent="0.25">
      <c r="A374" s="390" t="s">
        <v>213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76"/>
      <c r="AA374" s="376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95">
        <v>4607091389357</v>
      </c>
      <c r="E375" s="389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8"/>
      <c r="Q375" s="388"/>
      <c r="R375" s="388"/>
      <c r="S375" s="389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95">
        <v>4607091389357</v>
      </c>
      <c r="E376" s="389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67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8"/>
      <c r="Q376" s="388"/>
      <c r="R376" s="388"/>
      <c r="S376" s="389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93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4"/>
      <c r="O377" s="396" t="s">
        <v>70</v>
      </c>
      <c r="P377" s="397"/>
      <c r="Q377" s="397"/>
      <c r="R377" s="397"/>
      <c r="S377" s="397"/>
      <c r="T377" s="397"/>
      <c r="U377" s="398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85"/>
      <c r="B378" s="385"/>
      <c r="C378" s="385"/>
      <c r="D378" s="385"/>
      <c r="E378" s="385"/>
      <c r="F378" s="385"/>
      <c r="G378" s="385"/>
      <c r="H378" s="385"/>
      <c r="I378" s="385"/>
      <c r="J378" s="385"/>
      <c r="K378" s="385"/>
      <c r="L378" s="385"/>
      <c r="M378" s="385"/>
      <c r="N378" s="394"/>
      <c r="O378" s="396" t="s">
        <v>70</v>
      </c>
      <c r="P378" s="397"/>
      <c r="Q378" s="397"/>
      <c r="R378" s="397"/>
      <c r="S378" s="397"/>
      <c r="T378" s="397"/>
      <c r="U378" s="398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557" t="s">
        <v>541</v>
      </c>
      <c r="B379" s="558"/>
      <c r="C379" s="558"/>
      <c r="D379" s="558"/>
      <c r="E379" s="558"/>
      <c r="F379" s="558"/>
      <c r="G379" s="558"/>
      <c r="H379" s="558"/>
      <c r="I379" s="558"/>
      <c r="J379" s="558"/>
      <c r="K379" s="558"/>
      <c r="L379" s="558"/>
      <c r="M379" s="558"/>
      <c r="N379" s="558"/>
      <c r="O379" s="558"/>
      <c r="P379" s="558"/>
      <c r="Q379" s="558"/>
      <c r="R379" s="558"/>
      <c r="S379" s="558"/>
      <c r="T379" s="558"/>
      <c r="U379" s="558"/>
      <c r="V379" s="558"/>
      <c r="W379" s="558"/>
      <c r="X379" s="558"/>
      <c r="Y379" s="558"/>
      <c r="Z379" s="48"/>
      <c r="AA379" s="48"/>
    </row>
    <row r="380" spans="1:67" ht="16.5" customHeight="1" x14ac:dyDescent="0.25">
      <c r="A380" s="386" t="s">
        <v>542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75"/>
      <c r="AA380" s="375"/>
    </row>
    <row r="381" spans="1:67" ht="14.25" customHeight="1" x14ac:dyDescent="0.25">
      <c r="A381" s="390" t="s">
        <v>113</v>
      </c>
      <c r="B381" s="385"/>
      <c r="C381" s="385"/>
      <c r="D381" s="385"/>
      <c r="E381" s="385"/>
      <c r="F381" s="385"/>
      <c r="G381" s="385"/>
      <c r="H381" s="385"/>
      <c r="I381" s="385"/>
      <c r="J381" s="385"/>
      <c r="K381" s="385"/>
      <c r="L381" s="385"/>
      <c r="M381" s="385"/>
      <c r="N381" s="385"/>
      <c r="O381" s="385"/>
      <c r="P381" s="385"/>
      <c r="Q381" s="385"/>
      <c r="R381" s="385"/>
      <c r="S381" s="385"/>
      <c r="T381" s="385"/>
      <c r="U381" s="385"/>
      <c r="V381" s="385"/>
      <c r="W381" s="385"/>
      <c r="X381" s="385"/>
      <c r="Y381" s="385"/>
      <c r="Z381" s="376"/>
      <c r="AA381" s="376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95">
        <v>4607091389708</v>
      </c>
      <c r="E382" s="389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5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8"/>
      <c r="Q382" s="388"/>
      <c r="R382" s="388"/>
      <c r="S382" s="389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95">
        <v>4607091389692</v>
      </c>
      <c r="E383" s="389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46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8"/>
      <c r="Q383" s="388"/>
      <c r="R383" s="388"/>
      <c r="S383" s="389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393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4"/>
      <c r="O384" s="396" t="s">
        <v>70</v>
      </c>
      <c r="P384" s="397"/>
      <c r="Q384" s="397"/>
      <c r="R384" s="397"/>
      <c r="S384" s="397"/>
      <c r="T384" s="397"/>
      <c r="U384" s="398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85"/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94"/>
      <c r="O385" s="396" t="s">
        <v>70</v>
      </c>
      <c r="P385" s="397"/>
      <c r="Q385" s="397"/>
      <c r="R385" s="397"/>
      <c r="S385" s="397"/>
      <c r="T385" s="397"/>
      <c r="U385" s="398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390" t="s">
        <v>61</v>
      </c>
      <c r="B386" s="385"/>
      <c r="C386" s="385"/>
      <c r="D386" s="385"/>
      <c r="E386" s="385"/>
      <c r="F386" s="385"/>
      <c r="G386" s="385"/>
      <c r="H386" s="385"/>
      <c r="I386" s="385"/>
      <c r="J386" s="385"/>
      <c r="K386" s="385"/>
      <c r="L386" s="385"/>
      <c r="M386" s="385"/>
      <c r="N386" s="385"/>
      <c r="O386" s="385"/>
      <c r="P386" s="385"/>
      <c r="Q386" s="385"/>
      <c r="R386" s="385"/>
      <c r="S386" s="385"/>
      <c r="T386" s="385"/>
      <c r="U386" s="385"/>
      <c r="V386" s="385"/>
      <c r="W386" s="385"/>
      <c r="X386" s="385"/>
      <c r="Y386" s="385"/>
      <c r="Z386" s="376"/>
      <c r="AA386" s="376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95">
        <v>4607091389753</v>
      </c>
      <c r="E387" s="389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6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8"/>
      <c r="Q387" s="388"/>
      <c r="R387" s="388"/>
      <c r="S387" s="389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95">
        <v>4607091389753</v>
      </c>
      <c r="E388" s="389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478" t="s">
        <v>550</v>
      </c>
      <c r="P388" s="388"/>
      <c r="Q388" s="388"/>
      <c r="R388" s="388"/>
      <c r="S388" s="389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95">
        <v>4607091389760</v>
      </c>
      <c r="E389" s="389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74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8"/>
      <c r="Q389" s="388"/>
      <c r="R389" s="388"/>
      <c r="S389" s="389"/>
      <c r="T389" s="34"/>
      <c r="U389" s="34"/>
      <c r="V389" s="35" t="s">
        <v>66</v>
      </c>
      <c r="W389" s="380">
        <v>100</v>
      </c>
      <c r="X389" s="381">
        <f t="shared" si="64"/>
        <v>100.80000000000001</v>
      </c>
      <c r="Y389" s="36">
        <f t="shared" si="65"/>
        <v>0.18071999999999999</v>
      </c>
      <c r="Z389" s="56"/>
      <c r="AA389" s="57"/>
      <c r="AE389" s="64"/>
      <c r="BB389" s="280" t="s">
        <v>1</v>
      </c>
      <c r="BL389" s="64">
        <f t="shared" si="66"/>
        <v>105.47619047619047</v>
      </c>
      <c r="BM389" s="64">
        <f t="shared" si="67"/>
        <v>106.32000000000001</v>
      </c>
      <c r="BN389" s="64">
        <f t="shared" si="68"/>
        <v>0.15262515262515264</v>
      </c>
      <c r="BO389" s="64">
        <f t="shared" si="69"/>
        <v>0.15384615384615385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95">
        <v>4607091389760</v>
      </c>
      <c r="E390" s="389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39" t="s">
        <v>554</v>
      </c>
      <c r="P390" s="388"/>
      <c r="Q390" s="388"/>
      <c r="R390" s="388"/>
      <c r="S390" s="389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95">
        <v>4607091389746</v>
      </c>
      <c r="E391" s="389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749" t="s">
        <v>557</v>
      </c>
      <c r="P391" s="388"/>
      <c r="Q391" s="388"/>
      <c r="R391" s="388"/>
      <c r="S391" s="389"/>
      <c r="T391" s="34"/>
      <c r="U391" s="34"/>
      <c r="V391" s="35" t="s">
        <v>66</v>
      </c>
      <c r="W391" s="380">
        <v>100</v>
      </c>
      <c r="X391" s="381">
        <f t="shared" si="64"/>
        <v>100.80000000000001</v>
      </c>
      <c r="Y391" s="36">
        <f t="shared" si="65"/>
        <v>0.18071999999999999</v>
      </c>
      <c r="Z391" s="56"/>
      <c r="AA391" s="57"/>
      <c r="AE391" s="64"/>
      <c r="BB391" s="282" t="s">
        <v>1</v>
      </c>
      <c r="BL391" s="64">
        <f t="shared" si="66"/>
        <v>105.47619047619047</v>
      </c>
      <c r="BM391" s="64">
        <f t="shared" si="67"/>
        <v>106.32000000000001</v>
      </c>
      <c r="BN391" s="64">
        <f t="shared" si="68"/>
        <v>0.15262515262515264</v>
      </c>
      <c r="BO391" s="64">
        <f t="shared" si="69"/>
        <v>0.15384615384615385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95">
        <v>4607091389746</v>
      </c>
      <c r="E392" s="389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466" t="s">
        <v>557</v>
      </c>
      <c r="P392" s="388"/>
      <c r="Q392" s="388"/>
      <c r="R392" s="388"/>
      <c r="S392" s="389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95">
        <v>4680115882928</v>
      </c>
      <c r="E393" s="389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7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8"/>
      <c r="Q393" s="388"/>
      <c r="R393" s="388"/>
      <c r="S393" s="389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95">
        <v>4680115883147</v>
      </c>
      <c r="E394" s="389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470" t="s">
        <v>563</v>
      </c>
      <c r="P394" s="388"/>
      <c r="Q394" s="388"/>
      <c r="R394" s="388"/>
      <c r="S394" s="389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95">
        <v>4680115883147</v>
      </c>
      <c r="E395" s="389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8"/>
      <c r="Q395" s="388"/>
      <c r="R395" s="388"/>
      <c r="S395" s="389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95">
        <v>4607091384338</v>
      </c>
      <c r="E396" s="389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8"/>
      <c r="Q396" s="388"/>
      <c r="R396" s="388"/>
      <c r="S396" s="389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95">
        <v>4607091384338</v>
      </c>
      <c r="E397" s="389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779" t="s">
        <v>568</v>
      </c>
      <c r="P397" s="388"/>
      <c r="Q397" s="388"/>
      <c r="R397" s="388"/>
      <c r="S397" s="389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95">
        <v>4680115883154</v>
      </c>
      <c r="E398" s="389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542" t="s">
        <v>571</v>
      </c>
      <c r="P398" s="388"/>
      <c r="Q398" s="388"/>
      <c r="R398" s="388"/>
      <c r="S398" s="389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95">
        <v>4680115883154</v>
      </c>
      <c r="E399" s="389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5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8"/>
      <c r="Q399" s="388"/>
      <c r="R399" s="388"/>
      <c r="S399" s="389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95">
        <v>4607091389524</v>
      </c>
      <c r="E400" s="389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8"/>
      <c r="Q400" s="388"/>
      <c r="R400" s="388"/>
      <c r="S400" s="389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95">
        <v>4607091389524</v>
      </c>
      <c r="E401" s="389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652" t="s">
        <v>576</v>
      </c>
      <c r="P401" s="388"/>
      <c r="Q401" s="388"/>
      <c r="R401" s="388"/>
      <c r="S401" s="389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95">
        <v>4680115883161</v>
      </c>
      <c r="E402" s="389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649" t="s">
        <v>579</v>
      </c>
      <c r="P402" s="388"/>
      <c r="Q402" s="388"/>
      <c r="R402" s="388"/>
      <c r="S402" s="389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95">
        <v>4680115883161</v>
      </c>
      <c r="E403" s="389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8"/>
      <c r="Q403" s="388"/>
      <c r="R403" s="388"/>
      <c r="S403" s="389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95">
        <v>4607091384345</v>
      </c>
      <c r="E404" s="389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699" t="s">
        <v>583</v>
      </c>
      <c r="P404" s="388"/>
      <c r="Q404" s="388"/>
      <c r="R404" s="388"/>
      <c r="S404" s="389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95">
        <v>4680115883178</v>
      </c>
      <c r="E405" s="389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6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8"/>
      <c r="Q405" s="388"/>
      <c r="R405" s="388"/>
      <c r="S405" s="389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95">
        <v>4607091389531</v>
      </c>
      <c r="E406" s="389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2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8"/>
      <c r="Q406" s="388"/>
      <c r="R406" s="388"/>
      <c r="S406" s="389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95">
        <v>4607091389531</v>
      </c>
      <c r="E407" s="389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449" t="s">
        <v>589</v>
      </c>
      <c r="P407" s="388"/>
      <c r="Q407" s="388"/>
      <c r="R407" s="388"/>
      <c r="S407" s="389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95">
        <v>4680115883185</v>
      </c>
      <c r="E408" s="389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648" t="s">
        <v>592</v>
      </c>
      <c r="P408" s="388"/>
      <c r="Q408" s="388"/>
      <c r="R408" s="388"/>
      <c r="S408" s="389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95">
        <v>4680115883185</v>
      </c>
      <c r="E409" s="389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5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8"/>
      <c r="Q409" s="388"/>
      <c r="R409" s="388"/>
      <c r="S409" s="389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3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4"/>
      <c r="O410" s="396" t="s">
        <v>70</v>
      </c>
      <c r="P410" s="397"/>
      <c r="Q410" s="397"/>
      <c r="R410" s="397"/>
      <c r="S410" s="397"/>
      <c r="T410" s="397"/>
      <c r="U410" s="398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47.61904761904762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48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0.36143999999999998</v>
      </c>
      <c r="Z410" s="383"/>
      <c r="AA410" s="383"/>
    </row>
    <row r="411" spans="1:67" x14ac:dyDescent="0.2">
      <c r="A411" s="385"/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94"/>
      <c r="O411" s="396" t="s">
        <v>70</v>
      </c>
      <c r="P411" s="397"/>
      <c r="Q411" s="397"/>
      <c r="R411" s="397"/>
      <c r="S411" s="397"/>
      <c r="T411" s="397"/>
      <c r="U411" s="398"/>
      <c r="V411" s="37" t="s">
        <v>66</v>
      </c>
      <c r="W411" s="382">
        <f>IFERROR(SUM(W387:W409),"0")</f>
        <v>200</v>
      </c>
      <c r="X411" s="382">
        <f>IFERROR(SUM(X387:X409),"0")</f>
        <v>201.60000000000002</v>
      </c>
      <c r="Y411" s="37"/>
      <c r="Z411" s="383"/>
      <c r="AA411" s="383"/>
    </row>
    <row r="412" spans="1:67" ht="14.25" customHeight="1" x14ac:dyDescent="0.25">
      <c r="A412" s="390" t="s">
        <v>72</v>
      </c>
      <c r="B412" s="385"/>
      <c r="C412" s="385"/>
      <c r="D412" s="385"/>
      <c r="E412" s="385"/>
      <c r="F412" s="385"/>
      <c r="G412" s="385"/>
      <c r="H412" s="385"/>
      <c r="I412" s="385"/>
      <c r="J412" s="385"/>
      <c r="K412" s="385"/>
      <c r="L412" s="385"/>
      <c r="M412" s="385"/>
      <c r="N412" s="385"/>
      <c r="O412" s="385"/>
      <c r="P412" s="385"/>
      <c r="Q412" s="385"/>
      <c r="R412" s="385"/>
      <c r="S412" s="385"/>
      <c r="T412" s="385"/>
      <c r="U412" s="385"/>
      <c r="V412" s="385"/>
      <c r="W412" s="385"/>
      <c r="X412" s="385"/>
      <c r="Y412" s="385"/>
      <c r="Z412" s="376"/>
      <c r="AA412" s="376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95">
        <v>4607091389654</v>
      </c>
      <c r="E413" s="389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7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8"/>
      <c r="Q413" s="388"/>
      <c r="R413" s="388"/>
      <c r="S413" s="389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95">
        <v>4607091384352</v>
      </c>
      <c r="E414" s="389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5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8"/>
      <c r="Q414" s="388"/>
      <c r="R414" s="388"/>
      <c r="S414" s="389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93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4"/>
      <c r="O415" s="396" t="s">
        <v>70</v>
      </c>
      <c r="P415" s="397"/>
      <c r="Q415" s="397"/>
      <c r="R415" s="397"/>
      <c r="S415" s="397"/>
      <c r="T415" s="397"/>
      <c r="U415" s="398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4"/>
      <c r="O416" s="396" t="s">
        <v>70</v>
      </c>
      <c r="P416" s="397"/>
      <c r="Q416" s="397"/>
      <c r="R416" s="397"/>
      <c r="S416" s="397"/>
      <c r="T416" s="397"/>
      <c r="U416" s="398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390" t="s">
        <v>91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76"/>
      <c r="AA417" s="376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95">
        <v>4680115884335</v>
      </c>
      <c r="E418" s="389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8"/>
      <c r="Q418" s="388"/>
      <c r="R418" s="388"/>
      <c r="S418" s="389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95">
        <v>4680115884342</v>
      </c>
      <c r="E419" s="389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4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8"/>
      <c r="Q419" s="388"/>
      <c r="R419" s="388"/>
      <c r="S419" s="389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95">
        <v>4680115884113</v>
      </c>
      <c r="E420" s="389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4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8"/>
      <c r="Q420" s="388"/>
      <c r="R420" s="388"/>
      <c r="S420" s="389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93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4"/>
      <c r="O421" s="396" t="s">
        <v>70</v>
      </c>
      <c r="P421" s="397"/>
      <c r="Q421" s="397"/>
      <c r="R421" s="397"/>
      <c r="S421" s="397"/>
      <c r="T421" s="397"/>
      <c r="U421" s="398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4"/>
      <c r="O422" s="396" t="s">
        <v>70</v>
      </c>
      <c r="P422" s="397"/>
      <c r="Q422" s="397"/>
      <c r="R422" s="397"/>
      <c r="S422" s="397"/>
      <c r="T422" s="397"/>
      <c r="U422" s="398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customHeight="1" x14ac:dyDescent="0.25">
      <c r="A423" s="386" t="s">
        <v>606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75"/>
      <c r="AA423" s="375"/>
    </row>
    <row r="424" spans="1:67" ht="14.25" customHeight="1" x14ac:dyDescent="0.25">
      <c r="A424" s="390" t="s">
        <v>105</v>
      </c>
      <c r="B424" s="385"/>
      <c r="C424" s="385"/>
      <c r="D424" s="385"/>
      <c r="E424" s="385"/>
      <c r="F424" s="385"/>
      <c r="G424" s="385"/>
      <c r="H424" s="385"/>
      <c r="I424" s="385"/>
      <c r="J424" s="385"/>
      <c r="K424" s="385"/>
      <c r="L424" s="385"/>
      <c r="M424" s="385"/>
      <c r="N424" s="385"/>
      <c r="O424" s="385"/>
      <c r="P424" s="385"/>
      <c r="Q424" s="385"/>
      <c r="R424" s="385"/>
      <c r="S424" s="385"/>
      <c r="T424" s="385"/>
      <c r="U424" s="385"/>
      <c r="V424" s="385"/>
      <c r="W424" s="385"/>
      <c r="X424" s="385"/>
      <c r="Y424" s="385"/>
      <c r="Z424" s="376"/>
      <c r="AA424" s="376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95">
        <v>4607091389364</v>
      </c>
      <c r="E425" s="389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599" t="s">
        <v>609</v>
      </c>
      <c r="P425" s="388"/>
      <c r="Q425" s="388"/>
      <c r="R425" s="388"/>
      <c r="S425" s="389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393"/>
      <c r="B426" s="385"/>
      <c r="C426" s="385"/>
      <c r="D426" s="385"/>
      <c r="E426" s="385"/>
      <c r="F426" s="385"/>
      <c r="G426" s="385"/>
      <c r="H426" s="385"/>
      <c r="I426" s="385"/>
      <c r="J426" s="385"/>
      <c r="K426" s="385"/>
      <c r="L426" s="385"/>
      <c r="M426" s="385"/>
      <c r="N426" s="394"/>
      <c r="O426" s="396" t="s">
        <v>70</v>
      </c>
      <c r="P426" s="397"/>
      <c r="Q426" s="397"/>
      <c r="R426" s="397"/>
      <c r="S426" s="397"/>
      <c r="T426" s="397"/>
      <c r="U426" s="398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85"/>
      <c r="B427" s="385"/>
      <c r="C427" s="385"/>
      <c r="D427" s="385"/>
      <c r="E427" s="385"/>
      <c r="F427" s="385"/>
      <c r="G427" s="385"/>
      <c r="H427" s="385"/>
      <c r="I427" s="385"/>
      <c r="J427" s="385"/>
      <c r="K427" s="385"/>
      <c r="L427" s="385"/>
      <c r="M427" s="385"/>
      <c r="N427" s="394"/>
      <c r="O427" s="396" t="s">
        <v>70</v>
      </c>
      <c r="P427" s="397"/>
      <c r="Q427" s="397"/>
      <c r="R427" s="397"/>
      <c r="S427" s="397"/>
      <c r="T427" s="397"/>
      <c r="U427" s="398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390" t="s">
        <v>61</v>
      </c>
      <c r="B428" s="385"/>
      <c r="C428" s="385"/>
      <c r="D428" s="385"/>
      <c r="E428" s="385"/>
      <c r="F428" s="385"/>
      <c r="G428" s="385"/>
      <c r="H428" s="385"/>
      <c r="I428" s="385"/>
      <c r="J428" s="385"/>
      <c r="K428" s="385"/>
      <c r="L428" s="385"/>
      <c r="M428" s="385"/>
      <c r="N428" s="385"/>
      <c r="O428" s="385"/>
      <c r="P428" s="385"/>
      <c r="Q428" s="385"/>
      <c r="R428" s="385"/>
      <c r="S428" s="385"/>
      <c r="T428" s="385"/>
      <c r="U428" s="385"/>
      <c r="V428" s="385"/>
      <c r="W428" s="385"/>
      <c r="X428" s="385"/>
      <c r="Y428" s="385"/>
      <c r="Z428" s="376"/>
      <c r="AA428" s="376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95">
        <v>4607091389739</v>
      </c>
      <c r="E429" s="389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6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8"/>
      <c r="Q429" s="388"/>
      <c r="R429" s="388"/>
      <c r="S429" s="389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95">
        <v>4607091389739</v>
      </c>
      <c r="E430" s="389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486" t="s">
        <v>613</v>
      </c>
      <c r="P430" s="388"/>
      <c r="Q430" s="388"/>
      <c r="R430" s="388"/>
      <c r="S430" s="389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95">
        <v>4607091389425</v>
      </c>
      <c r="E431" s="389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753" t="s">
        <v>616</v>
      </c>
      <c r="P431" s="388"/>
      <c r="Q431" s="388"/>
      <c r="R431" s="388"/>
      <c r="S431" s="389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95">
        <v>4680115882911</v>
      </c>
      <c r="E432" s="389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7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8"/>
      <c r="Q432" s="388"/>
      <c r="R432" s="388"/>
      <c r="S432" s="389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95">
        <v>4680115880771</v>
      </c>
      <c r="E433" s="389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4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8"/>
      <c r="Q433" s="388"/>
      <c r="R433" s="388"/>
      <c r="S433" s="389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95">
        <v>4680115880771</v>
      </c>
      <c r="E434" s="389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774" t="s">
        <v>622</v>
      </c>
      <c r="P434" s="388"/>
      <c r="Q434" s="388"/>
      <c r="R434" s="388"/>
      <c r="S434" s="389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95">
        <v>4607091389500</v>
      </c>
      <c r="E435" s="389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8"/>
      <c r="Q435" s="388"/>
      <c r="R435" s="388"/>
      <c r="S435" s="389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95">
        <v>4607091389500</v>
      </c>
      <c r="E436" s="389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762" t="s">
        <v>626</v>
      </c>
      <c r="P436" s="388"/>
      <c r="Q436" s="388"/>
      <c r="R436" s="388"/>
      <c r="S436" s="389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3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4"/>
      <c r="O437" s="396" t="s">
        <v>70</v>
      </c>
      <c r="P437" s="397"/>
      <c r="Q437" s="397"/>
      <c r="R437" s="397"/>
      <c r="S437" s="397"/>
      <c r="T437" s="397"/>
      <c r="U437" s="398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x14ac:dyDescent="0.2">
      <c r="A438" s="385"/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94"/>
      <c r="O438" s="396" t="s">
        <v>70</v>
      </c>
      <c r="P438" s="397"/>
      <c r="Q438" s="397"/>
      <c r="R438" s="397"/>
      <c r="S438" s="397"/>
      <c r="T438" s="397"/>
      <c r="U438" s="398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customHeight="1" x14ac:dyDescent="0.25">
      <c r="A439" s="390" t="s">
        <v>91</v>
      </c>
      <c r="B439" s="385"/>
      <c r="C439" s="385"/>
      <c r="D439" s="385"/>
      <c r="E439" s="385"/>
      <c r="F439" s="385"/>
      <c r="G439" s="385"/>
      <c r="H439" s="385"/>
      <c r="I439" s="385"/>
      <c r="J439" s="385"/>
      <c r="K439" s="385"/>
      <c r="L439" s="385"/>
      <c r="M439" s="385"/>
      <c r="N439" s="385"/>
      <c r="O439" s="385"/>
      <c r="P439" s="385"/>
      <c r="Q439" s="385"/>
      <c r="R439" s="385"/>
      <c r="S439" s="385"/>
      <c r="T439" s="385"/>
      <c r="U439" s="385"/>
      <c r="V439" s="385"/>
      <c r="W439" s="385"/>
      <c r="X439" s="385"/>
      <c r="Y439" s="385"/>
      <c r="Z439" s="376"/>
      <c r="AA439" s="376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95">
        <v>4680115884571</v>
      </c>
      <c r="E440" s="389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56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8"/>
      <c r="Q440" s="388"/>
      <c r="R440" s="388"/>
      <c r="S440" s="389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3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4"/>
      <c r="O441" s="396" t="s">
        <v>70</v>
      </c>
      <c r="P441" s="397"/>
      <c r="Q441" s="397"/>
      <c r="R441" s="397"/>
      <c r="S441" s="397"/>
      <c r="T441" s="397"/>
      <c r="U441" s="398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x14ac:dyDescent="0.2">
      <c r="A442" s="385"/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94"/>
      <c r="O442" s="396" t="s">
        <v>70</v>
      </c>
      <c r="P442" s="397"/>
      <c r="Q442" s="397"/>
      <c r="R442" s="397"/>
      <c r="S442" s="397"/>
      <c r="T442" s="397"/>
      <c r="U442" s="398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customHeight="1" x14ac:dyDescent="0.25">
      <c r="A443" s="390" t="s">
        <v>100</v>
      </c>
      <c r="B443" s="385"/>
      <c r="C443" s="385"/>
      <c r="D443" s="385"/>
      <c r="E443" s="385"/>
      <c r="F443" s="385"/>
      <c r="G443" s="385"/>
      <c r="H443" s="385"/>
      <c r="I443" s="385"/>
      <c r="J443" s="385"/>
      <c r="K443" s="385"/>
      <c r="L443" s="385"/>
      <c r="M443" s="385"/>
      <c r="N443" s="385"/>
      <c r="O443" s="385"/>
      <c r="P443" s="385"/>
      <c r="Q443" s="385"/>
      <c r="R443" s="385"/>
      <c r="S443" s="385"/>
      <c r="T443" s="385"/>
      <c r="U443" s="385"/>
      <c r="V443" s="385"/>
      <c r="W443" s="385"/>
      <c r="X443" s="385"/>
      <c r="Y443" s="385"/>
      <c r="Z443" s="376"/>
      <c r="AA443" s="376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95">
        <v>4680115884090</v>
      </c>
      <c r="E444" s="389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71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8"/>
      <c r="Q444" s="388"/>
      <c r="R444" s="388"/>
      <c r="S444" s="389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3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4"/>
      <c r="O445" s="396" t="s">
        <v>70</v>
      </c>
      <c r="P445" s="397"/>
      <c r="Q445" s="397"/>
      <c r="R445" s="397"/>
      <c r="S445" s="397"/>
      <c r="T445" s="397"/>
      <c r="U445" s="398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x14ac:dyDescent="0.2">
      <c r="A446" s="385"/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94"/>
      <c r="O446" s="396" t="s">
        <v>70</v>
      </c>
      <c r="P446" s="397"/>
      <c r="Q446" s="397"/>
      <c r="R446" s="397"/>
      <c r="S446" s="397"/>
      <c r="T446" s="397"/>
      <c r="U446" s="398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customHeight="1" x14ac:dyDescent="0.25">
      <c r="A447" s="390" t="s">
        <v>631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76"/>
      <c r="AA447" s="376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95">
        <v>4680115884564</v>
      </c>
      <c r="E448" s="389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54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8"/>
      <c r="Q448" s="388"/>
      <c r="R448" s="388"/>
      <c r="S448" s="389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3"/>
      <c r="B449" s="385"/>
      <c r="C449" s="385"/>
      <c r="D449" s="385"/>
      <c r="E449" s="385"/>
      <c r="F449" s="385"/>
      <c r="G449" s="385"/>
      <c r="H449" s="385"/>
      <c r="I449" s="385"/>
      <c r="J449" s="385"/>
      <c r="K449" s="385"/>
      <c r="L449" s="385"/>
      <c r="M449" s="385"/>
      <c r="N449" s="394"/>
      <c r="O449" s="396" t="s">
        <v>70</v>
      </c>
      <c r="P449" s="397"/>
      <c r="Q449" s="397"/>
      <c r="R449" s="397"/>
      <c r="S449" s="397"/>
      <c r="T449" s="397"/>
      <c r="U449" s="398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x14ac:dyDescent="0.2">
      <c r="A450" s="385"/>
      <c r="B450" s="385"/>
      <c r="C450" s="385"/>
      <c r="D450" s="385"/>
      <c r="E450" s="385"/>
      <c r="F450" s="385"/>
      <c r="G450" s="385"/>
      <c r="H450" s="385"/>
      <c r="I450" s="385"/>
      <c r="J450" s="385"/>
      <c r="K450" s="385"/>
      <c r="L450" s="385"/>
      <c r="M450" s="385"/>
      <c r="N450" s="394"/>
      <c r="O450" s="396" t="s">
        <v>70</v>
      </c>
      <c r="P450" s="397"/>
      <c r="Q450" s="397"/>
      <c r="R450" s="397"/>
      <c r="S450" s="397"/>
      <c r="T450" s="397"/>
      <c r="U450" s="398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customHeight="1" x14ac:dyDescent="0.25">
      <c r="A451" s="386" t="s">
        <v>634</v>
      </c>
      <c r="B451" s="385"/>
      <c r="C451" s="385"/>
      <c r="D451" s="385"/>
      <c r="E451" s="385"/>
      <c r="F451" s="385"/>
      <c r="G451" s="385"/>
      <c r="H451" s="385"/>
      <c r="I451" s="385"/>
      <c r="J451" s="385"/>
      <c r="K451" s="385"/>
      <c r="L451" s="385"/>
      <c r="M451" s="385"/>
      <c r="N451" s="385"/>
      <c r="O451" s="385"/>
      <c r="P451" s="385"/>
      <c r="Q451" s="385"/>
      <c r="R451" s="385"/>
      <c r="S451" s="385"/>
      <c r="T451" s="385"/>
      <c r="U451" s="385"/>
      <c r="V451" s="385"/>
      <c r="W451" s="385"/>
      <c r="X451" s="385"/>
      <c r="Y451" s="385"/>
      <c r="Z451" s="375"/>
      <c r="AA451" s="375"/>
    </row>
    <row r="452" spans="1:67" ht="14.25" customHeight="1" x14ac:dyDescent="0.25">
      <c r="A452" s="390" t="s">
        <v>61</v>
      </c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85"/>
      <c r="O452" s="385"/>
      <c r="P452" s="385"/>
      <c r="Q452" s="385"/>
      <c r="R452" s="385"/>
      <c r="S452" s="385"/>
      <c r="T452" s="385"/>
      <c r="U452" s="385"/>
      <c r="V452" s="385"/>
      <c r="W452" s="385"/>
      <c r="X452" s="385"/>
      <c r="Y452" s="385"/>
      <c r="Z452" s="376"/>
      <c r="AA452" s="376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95">
        <v>4680115885189</v>
      </c>
      <c r="E453" s="389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77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8"/>
      <c r="Q453" s="388"/>
      <c r="R453" s="388"/>
      <c r="S453" s="389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95">
        <v>4680115885172</v>
      </c>
      <c r="E454" s="389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74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8"/>
      <c r="Q454" s="388"/>
      <c r="R454" s="388"/>
      <c r="S454" s="389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95">
        <v>4680115885110</v>
      </c>
      <c r="E455" s="389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73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8"/>
      <c r="Q455" s="388"/>
      <c r="R455" s="388"/>
      <c r="S455" s="389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3"/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94"/>
      <c r="O456" s="396" t="s">
        <v>70</v>
      </c>
      <c r="P456" s="397"/>
      <c r="Q456" s="397"/>
      <c r="R456" s="397"/>
      <c r="S456" s="397"/>
      <c r="T456" s="397"/>
      <c r="U456" s="398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85"/>
      <c r="B457" s="385"/>
      <c r="C457" s="385"/>
      <c r="D457" s="385"/>
      <c r="E457" s="385"/>
      <c r="F457" s="385"/>
      <c r="G457" s="385"/>
      <c r="H457" s="385"/>
      <c r="I457" s="385"/>
      <c r="J457" s="385"/>
      <c r="K457" s="385"/>
      <c r="L457" s="385"/>
      <c r="M457" s="385"/>
      <c r="N457" s="394"/>
      <c r="O457" s="396" t="s">
        <v>70</v>
      </c>
      <c r="P457" s="397"/>
      <c r="Q457" s="397"/>
      <c r="R457" s="397"/>
      <c r="S457" s="397"/>
      <c r="T457" s="397"/>
      <c r="U457" s="398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386" t="s">
        <v>641</v>
      </c>
      <c r="B458" s="385"/>
      <c r="C458" s="385"/>
      <c r="D458" s="385"/>
      <c r="E458" s="385"/>
      <c r="F458" s="385"/>
      <c r="G458" s="385"/>
      <c r="H458" s="385"/>
      <c r="I458" s="385"/>
      <c r="J458" s="385"/>
      <c r="K458" s="385"/>
      <c r="L458" s="385"/>
      <c r="M458" s="385"/>
      <c r="N458" s="385"/>
      <c r="O458" s="385"/>
      <c r="P458" s="385"/>
      <c r="Q458" s="385"/>
      <c r="R458" s="385"/>
      <c r="S458" s="385"/>
      <c r="T458" s="385"/>
      <c r="U458" s="385"/>
      <c r="V458" s="385"/>
      <c r="W458" s="385"/>
      <c r="X458" s="385"/>
      <c r="Y458" s="385"/>
      <c r="Z458" s="375"/>
      <c r="AA458" s="375"/>
    </row>
    <row r="459" spans="1:67" ht="14.25" customHeight="1" x14ac:dyDescent="0.25">
      <c r="A459" s="390" t="s">
        <v>61</v>
      </c>
      <c r="B459" s="385"/>
      <c r="C459" s="385"/>
      <c r="D459" s="385"/>
      <c r="E459" s="385"/>
      <c r="F459" s="385"/>
      <c r="G459" s="385"/>
      <c r="H459" s="385"/>
      <c r="I459" s="385"/>
      <c r="J459" s="385"/>
      <c r="K459" s="385"/>
      <c r="L459" s="385"/>
      <c r="M459" s="385"/>
      <c r="N459" s="385"/>
      <c r="O459" s="385"/>
      <c r="P459" s="385"/>
      <c r="Q459" s="385"/>
      <c r="R459" s="385"/>
      <c r="S459" s="385"/>
      <c r="T459" s="385"/>
      <c r="U459" s="385"/>
      <c r="V459" s="385"/>
      <c r="W459" s="385"/>
      <c r="X459" s="385"/>
      <c r="Y459" s="385"/>
      <c r="Z459" s="376"/>
      <c r="AA459" s="376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95">
        <v>4680115885738</v>
      </c>
      <c r="E460" s="389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489" t="s">
        <v>644</v>
      </c>
      <c r="P460" s="388"/>
      <c r="Q460" s="388"/>
      <c r="R460" s="388"/>
      <c r="S460" s="389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95">
        <v>4680115885103</v>
      </c>
      <c r="E461" s="389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5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8"/>
      <c r="Q461" s="388"/>
      <c r="R461" s="388"/>
      <c r="S461" s="389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3"/>
      <c r="B462" s="385"/>
      <c r="C462" s="385"/>
      <c r="D462" s="385"/>
      <c r="E462" s="385"/>
      <c r="F462" s="385"/>
      <c r="G462" s="385"/>
      <c r="H462" s="385"/>
      <c r="I462" s="385"/>
      <c r="J462" s="385"/>
      <c r="K462" s="385"/>
      <c r="L462" s="385"/>
      <c r="M462" s="385"/>
      <c r="N462" s="394"/>
      <c r="O462" s="396" t="s">
        <v>70</v>
      </c>
      <c r="P462" s="397"/>
      <c r="Q462" s="397"/>
      <c r="R462" s="397"/>
      <c r="S462" s="397"/>
      <c r="T462" s="397"/>
      <c r="U462" s="398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85"/>
      <c r="B463" s="385"/>
      <c r="C463" s="385"/>
      <c r="D463" s="385"/>
      <c r="E463" s="385"/>
      <c r="F463" s="385"/>
      <c r="G463" s="385"/>
      <c r="H463" s="385"/>
      <c r="I463" s="385"/>
      <c r="J463" s="385"/>
      <c r="K463" s="385"/>
      <c r="L463" s="385"/>
      <c r="M463" s="385"/>
      <c r="N463" s="394"/>
      <c r="O463" s="396" t="s">
        <v>70</v>
      </c>
      <c r="P463" s="397"/>
      <c r="Q463" s="397"/>
      <c r="R463" s="397"/>
      <c r="S463" s="397"/>
      <c r="T463" s="397"/>
      <c r="U463" s="398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390" t="s">
        <v>213</v>
      </c>
      <c r="B464" s="385"/>
      <c r="C464" s="385"/>
      <c r="D464" s="385"/>
      <c r="E464" s="385"/>
      <c r="F464" s="385"/>
      <c r="G464" s="385"/>
      <c r="H464" s="385"/>
      <c r="I464" s="385"/>
      <c r="J464" s="385"/>
      <c r="K464" s="385"/>
      <c r="L464" s="385"/>
      <c r="M464" s="385"/>
      <c r="N464" s="385"/>
      <c r="O464" s="385"/>
      <c r="P464" s="385"/>
      <c r="Q464" s="385"/>
      <c r="R464" s="385"/>
      <c r="S464" s="385"/>
      <c r="T464" s="385"/>
      <c r="U464" s="385"/>
      <c r="V464" s="385"/>
      <c r="W464" s="385"/>
      <c r="X464" s="385"/>
      <c r="Y464" s="385"/>
      <c r="Z464" s="376"/>
      <c r="AA464" s="376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95">
        <v>4680115885509</v>
      </c>
      <c r="E465" s="389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462" t="s">
        <v>649</v>
      </c>
      <c r="P465" s="388"/>
      <c r="Q465" s="388"/>
      <c r="R465" s="388"/>
      <c r="S465" s="389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3"/>
      <c r="B466" s="385"/>
      <c r="C466" s="385"/>
      <c r="D466" s="385"/>
      <c r="E466" s="385"/>
      <c r="F466" s="385"/>
      <c r="G466" s="385"/>
      <c r="H466" s="385"/>
      <c r="I466" s="385"/>
      <c r="J466" s="385"/>
      <c r="K466" s="385"/>
      <c r="L466" s="385"/>
      <c r="M466" s="385"/>
      <c r="N466" s="394"/>
      <c r="O466" s="396" t="s">
        <v>70</v>
      </c>
      <c r="P466" s="397"/>
      <c r="Q466" s="397"/>
      <c r="R466" s="397"/>
      <c r="S466" s="397"/>
      <c r="T466" s="397"/>
      <c r="U466" s="398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85"/>
      <c r="B467" s="385"/>
      <c r="C467" s="385"/>
      <c r="D467" s="385"/>
      <c r="E467" s="385"/>
      <c r="F467" s="385"/>
      <c r="G467" s="385"/>
      <c r="H467" s="385"/>
      <c r="I467" s="385"/>
      <c r="J467" s="385"/>
      <c r="K467" s="385"/>
      <c r="L467" s="385"/>
      <c r="M467" s="385"/>
      <c r="N467" s="394"/>
      <c r="O467" s="396" t="s">
        <v>70</v>
      </c>
      <c r="P467" s="397"/>
      <c r="Q467" s="397"/>
      <c r="R467" s="397"/>
      <c r="S467" s="397"/>
      <c r="T467" s="397"/>
      <c r="U467" s="398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557" t="s">
        <v>650</v>
      </c>
      <c r="B468" s="558"/>
      <c r="C468" s="558"/>
      <c r="D468" s="558"/>
      <c r="E468" s="558"/>
      <c r="F468" s="558"/>
      <c r="G468" s="558"/>
      <c r="H468" s="558"/>
      <c r="I468" s="558"/>
      <c r="J468" s="558"/>
      <c r="K468" s="558"/>
      <c r="L468" s="558"/>
      <c r="M468" s="558"/>
      <c r="N468" s="558"/>
      <c r="O468" s="558"/>
      <c r="P468" s="558"/>
      <c r="Q468" s="558"/>
      <c r="R468" s="558"/>
      <c r="S468" s="558"/>
      <c r="T468" s="558"/>
      <c r="U468" s="558"/>
      <c r="V468" s="558"/>
      <c r="W468" s="558"/>
      <c r="X468" s="558"/>
      <c r="Y468" s="558"/>
      <c r="Z468" s="48"/>
      <c r="AA468" s="48"/>
    </row>
    <row r="469" spans="1:67" ht="16.5" customHeight="1" x14ac:dyDescent="0.25">
      <c r="A469" s="386" t="s">
        <v>650</v>
      </c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85"/>
      <c r="O469" s="385"/>
      <c r="P469" s="385"/>
      <c r="Q469" s="385"/>
      <c r="R469" s="385"/>
      <c r="S469" s="385"/>
      <c r="T469" s="385"/>
      <c r="U469" s="385"/>
      <c r="V469" s="385"/>
      <c r="W469" s="385"/>
      <c r="X469" s="385"/>
      <c r="Y469" s="385"/>
      <c r="Z469" s="375"/>
      <c r="AA469" s="375"/>
    </row>
    <row r="470" spans="1:67" ht="14.25" customHeight="1" x14ac:dyDescent="0.25">
      <c r="A470" s="390" t="s">
        <v>113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76"/>
      <c r="AA470" s="376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95">
        <v>4607091389067</v>
      </c>
      <c r="E471" s="389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5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8"/>
      <c r="Q471" s="388"/>
      <c r="R471" s="388"/>
      <c r="S471" s="389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95">
        <v>4680115885226</v>
      </c>
      <c r="E472" s="389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5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8"/>
      <c r="Q472" s="388"/>
      <c r="R472" s="388"/>
      <c r="S472" s="389"/>
      <c r="T472" s="34"/>
      <c r="U472" s="34"/>
      <c r="V472" s="35" t="s">
        <v>66</v>
      </c>
      <c r="W472" s="380">
        <v>2500</v>
      </c>
      <c r="X472" s="381">
        <f t="shared" si="77"/>
        <v>2502.7200000000003</v>
      </c>
      <c r="Y472" s="36">
        <f t="shared" si="78"/>
        <v>5.6690399999999999</v>
      </c>
      <c r="Z472" s="56"/>
      <c r="AA472" s="57"/>
      <c r="AE472" s="64"/>
      <c r="BB472" s="325" t="s">
        <v>1</v>
      </c>
      <c r="BL472" s="64">
        <f t="shared" si="79"/>
        <v>2670.4545454545455</v>
      </c>
      <c r="BM472" s="64">
        <f t="shared" si="80"/>
        <v>2673.3599999999997</v>
      </c>
      <c r="BN472" s="64">
        <f t="shared" si="81"/>
        <v>4.5527389277389272</v>
      </c>
      <c r="BO472" s="64">
        <f t="shared" si="82"/>
        <v>4.5576923076923084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95">
        <v>4680115885271</v>
      </c>
      <c r="E473" s="389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674" t="s">
        <v>657</v>
      </c>
      <c r="P473" s="388"/>
      <c r="Q473" s="388"/>
      <c r="R473" s="388"/>
      <c r="S473" s="389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95">
        <v>4680115884502</v>
      </c>
      <c r="E474" s="389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5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8"/>
      <c r="Q474" s="388"/>
      <c r="R474" s="388"/>
      <c r="S474" s="389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95">
        <v>4607091389104</v>
      </c>
      <c r="E475" s="389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4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8"/>
      <c r="Q475" s="388"/>
      <c r="R475" s="388"/>
      <c r="S475" s="389"/>
      <c r="T475" s="34"/>
      <c r="U475" s="34"/>
      <c r="V475" s="35" t="s">
        <v>66</v>
      </c>
      <c r="W475" s="380">
        <v>2500</v>
      </c>
      <c r="X475" s="381">
        <f t="shared" si="77"/>
        <v>2502.7200000000003</v>
      </c>
      <c r="Y475" s="36">
        <f t="shared" si="78"/>
        <v>5.6690399999999999</v>
      </c>
      <c r="Z475" s="56"/>
      <c r="AA475" s="57"/>
      <c r="AE475" s="64"/>
      <c r="BB475" s="328" t="s">
        <v>1</v>
      </c>
      <c r="BL475" s="64">
        <f t="shared" si="79"/>
        <v>2670.4545454545455</v>
      </c>
      <c r="BM475" s="64">
        <f t="shared" si="80"/>
        <v>2673.3599999999997</v>
      </c>
      <c r="BN475" s="64">
        <f t="shared" si="81"/>
        <v>4.5527389277389272</v>
      </c>
      <c r="BO475" s="64">
        <f t="shared" si="82"/>
        <v>4.5576923076923084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95">
        <v>4680115884519</v>
      </c>
      <c r="E476" s="389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7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8"/>
      <c r="Q476" s="388"/>
      <c r="R476" s="388"/>
      <c r="S476" s="389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95">
        <v>4680115880603</v>
      </c>
      <c r="E477" s="389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5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8"/>
      <c r="Q477" s="388"/>
      <c r="R477" s="388"/>
      <c r="S477" s="389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95">
        <v>4680115882782</v>
      </c>
      <c r="E478" s="389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713" t="s">
        <v>668</v>
      </c>
      <c r="P478" s="388"/>
      <c r="Q478" s="388"/>
      <c r="R478" s="388"/>
      <c r="S478" s="389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95">
        <v>4607091389098</v>
      </c>
      <c r="E479" s="389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6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8"/>
      <c r="Q479" s="388"/>
      <c r="R479" s="388"/>
      <c r="S479" s="389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95">
        <v>4607091389982</v>
      </c>
      <c r="E480" s="389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4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8"/>
      <c r="Q480" s="388"/>
      <c r="R480" s="388"/>
      <c r="S480" s="389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3"/>
      <c r="B481" s="385"/>
      <c r="C481" s="385"/>
      <c r="D481" s="385"/>
      <c r="E481" s="385"/>
      <c r="F481" s="385"/>
      <c r="G481" s="385"/>
      <c r="H481" s="385"/>
      <c r="I481" s="385"/>
      <c r="J481" s="385"/>
      <c r="K481" s="385"/>
      <c r="L481" s="385"/>
      <c r="M481" s="385"/>
      <c r="N481" s="394"/>
      <c r="O481" s="396" t="s">
        <v>70</v>
      </c>
      <c r="P481" s="397"/>
      <c r="Q481" s="397"/>
      <c r="R481" s="397"/>
      <c r="S481" s="397"/>
      <c r="T481" s="397"/>
      <c r="U481" s="398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946.96969696969688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948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11.33808</v>
      </c>
      <c r="Z481" s="383"/>
      <c r="AA481" s="383"/>
    </row>
    <row r="482" spans="1:67" x14ac:dyDescent="0.2">
      <c r="A482" s="385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4"/>
      <c r="O482" s="396" t="s">
        <v>70</v>
      </c>
      <c r="P482" s="397"/>
      <c r="Q482" s="397"/>
      <c r="R482" s="397"/>
      <c r="S482" s="397"/>
      <c r="T482" s="397"/>
      <c r="U482" s="398"/>
      <c r="V482" s="37" t="s">
        <v>66</v>
      </c>
      <c r="W482" s="382">
        <f>IFERROR(SUM(W471:W480),"0")</f>
        <v>5000</v>
      </c>
      <c r="X482" s="382">
        <f>IFERROR(SUM(X471:X480),"0")</f>
        <v>5005.4400000000005</v>
      </c>
      <c r="Y482" s="37"/>
      <c r="Z482" s="383"/>
      <c r="AA482" s="383"/>
    </row>
    <row r="483" spans="1:67" ht="14.25" customHeight="1" x14ac:dyDescent="0.25">
      <c r="A483" s="390" t="s">
        <v>105</v>
      </c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85"/>
      <c r="O483" s="385"/>
      <c r="P483" s="385"/>
      <c r="Q483" s="385"/>
      <c r="R483" s="385"/>
      <c r="S483" s="385"/>
      <c r="T483" s="385"/>
      <c r="U483" s="385"/>
      <c r="V483" s="385"/>
      <c r="W483" s="385"/>
      <c r="X483" s="385"/>
      <c r="Y483" s="385"/>
      <c r="Z483" s="376"/>
      <c r="AA483" s="376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95">
        <v>4607091388930</v>
      </c>
      <c r="E484" s="389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4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8"/>
      <c r="Q484" s="388"/>
      <c r="R484" s="388"/>
      <c r="S484" s="389"/>
      <c r="T484" s="34"/>
      <c r="U484" s="34"/>
      <c r="V484" s="35" t="s">
        <v>66</v>
      </c>
      <c r="W484" s="380">
        <v>1000</v>
      </c>
      <c r="X484" s="381">
        <f>IFERROR(IF(W484="",0,CEILING((W484/$H484),1)*$H484),"")</f>
        <v>1003.2</v>
      </c>
      <c r="Y484" s="36">
        <f>IFERROR(IF(X484=0,"",ROUNDUP(X484/H484,0)*0.01196),"")</f>
        <v>2.2724000000000002</v>
      </c>
      <c r="Z484" s="56"/>
      <c r="AA484" s="57"/>
      <c r="AE484" s="64"/>
      <c r="BB484" s="334" t="s">
        <v>1</v>
      </c>
      <c r="BL484" s="64">
        <f>IFERROR(W484*I484/H484,"0")</f>
        <v>1068.1818181818182</v>
      </c>
      <c r="BM484" s="64">
        <f>IFERROR(X484*I484/H484,"0")</f>
        <v>1071.5999999999999</v>
      </c>
      <c r="BN484" s="64">
        <f>IFERROR(1/J484*(W484/H484),"0")</f>
        <v>1.821095571095571</v>
      </c>
      <c r="BO484" s="64">
        <f>IFERROR(1/J484*(X484/H484),"0")</f>
        <v>1.8269230769230771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95">
        <v>4680115880054</v>
      </c>
      <c r="E485" s="389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8"/>
      <c r="Q485" s="388"/>
      <c r="R485" s="388"/>
      <c r="S485" s="389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3"/>
      <c r="B486" s="385"/>
      <c r="C486" s="385"/>
      <c r="D486" s="385"/>
      <c r="E486" s="385"/>
      <c r="F486" s="385"/>
      <c r="G486" s="385"/>
      <c r="H486" s="385"/>
      <c r="I486" s="385"/>
      <c r="J486" s="385"/>
      <c r="K486" s="385"/>
      <c r="L486" s="385"/>
      <c r="M486" s="385"/>
      <c r="N486" s="394"/>
      <c r="O486" s="396" t="s">
        <v>70</v>
      </c>
      <c r="P486" s="397"/>
      <c r="Q486" s="397"/>
      <c r="R486" s="397"/>
      <c r="S486" s="397"/>
      <c r="T486" s="397"/>
      <c r="U486" s="398"/>
      <c r="V486" s="37" t="s">
        <v>71</v>
      </c>
      <c r="W486" s="382">
        <f>IFERROR(W484/H484,"0")+IFERROR(W485/H485,"0")</f>
        <v>189.39393939393938</v>
      </c>
      <c r="X486" s="382">
        <f>IFERROR(X484/H484,"0")+IFERROR(X485/H485,"0")</f>
        <v>190</v>
      </c>
      <c r="Y486" s="382">
        <f>IFERROR(IF(Y484="",0,Y484),"0")+IFERROR(IF(Y485="",0,Y485),"0")</f>
        <v>2.2724000000000002</v>
      </c>
      <c r="Z486" s="383"/>
      <c r="AA486" s="383"/>
    </row>
    <row r="487" spans="1:67" x14ac:dyDescent="0.2">
      <c r="A487" s="385"/>
      <c r="B487" s="385"/>
      <c r="C487" s="385"/>
      <c r="D487" s="385"/>
      <c r="E487" s="385"/>
      <c r="F487" s="385"/>
      <c r="G487" s="385"/>
      <c r="H487" s="385"/>
      <c r="I487" s="385"/>
      <c r="J487" s="385"/>
      <c r="K487" s="385"/>
      <c r="L487" s="385"/>
      <c r="M487" s="385"/>
      <c r="N487" s="394"/>
      <c r="O487" s="396" t="s">
        <v>70</v>
      </c>
      <c r="P487" s="397"/>
      <c r="Q487" s="397"/>
      <c r="R487" s="397"/>
      <c r="S487" s="397"/>
      <c r="T487" s="397"/>
      <c r="U487" s="398"/>
      <c r="V487" s="37" t="s">
        <v>66</v>
      </c>
      <c r="W487" s="382">
        <f>IFERROR(SUM(W484:W485),"0")</f>
        <v>1000</v>
      </c>
      <c r="X487" s="382">
        <f>IFERROR(SUM(X484:X485),"0")</f>
        <v>1003.2</v>
      </c>
      <c r="Y487" s="37"/>
      <c r="Z487" s="383"/>
      <c r="AA487" s="383"/>
    </row>
    <row r="488" spans="1:67" ht="14.25" customHeight="1" x14ac:dyDescent="0.25">
      <c r="A488" s="390" t="s">
        <v>61</v>
      </c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85"/>
      <c r="O488" s="385"/>
      <c r="P488" s="385"/>
      <c r="Q488" s="385"/>
      <c r="R488" s="385"/>
      <c r="S488" s="385"/>
      <c r="T488" s="385"/>
      <c r="U488" s="385"/>
      <c r="V488" s="385"/>
      <c r="W488" s="385"/>
      <c r="X488" s="385"/>
      <c r="Y488" s="385"/>
      <c r="Z488" s="376"/>
      <c r="AA488" s="376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95">
        <v>4680115883116</v>
      </c>
      <c r="E489" s="389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4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8"/>
      <c r="Q489" s="388"/>
      <c r="R489" s="388"/>
      <c r="S489" s="389"/>
      <c r="T489" s="34"/>
      <c r="U489" s="34"/>
      <c r="V489" s="35" t="s">
        <v>66</v>
      </c>
      <c r="W489" s="380">
        <v>0</v>
      </c>
      <c r="X489" s="381">
        <f t="shared" ref="X489:X494" si="83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6" t="s">
        <v>1</v>
      </c>
      <c r="BL489" s="64">
        <f t="shared" ref="BL489:BL494" si="84">IFERROR(W489*I489/H489,"0")</f>
        <v>0</v>
      </c>
      <c r="BM489" s="64">
        <f t="shared" ref="BM489:BM494" si="85">IFERROR(X489*I489/H489,"0")</f>
        <v>0</v>
      </c>
      <c r="BN489" s="64">
        <f t="shared" ref="BN489:BN494" si="86">IFERROR(1/J489*(W489/H489),"0")</f>
        <v>0</v>
      </c>
      <c r="BO489" s="64">
        <f t="shared" ref="BO489:BO494" si="87">IFERROR(1/J489*(X489/H489),"0")</f>
        <v>0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95">
        <v>4680115883093</v>
      </c>
      <c r="E490" s="389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4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8"/>
      <c r="Q490" s="388"/>
      <c r="R490" s="388"/>
      <c r="S490" s="389"/>
      <c r="T490" s="34"/>
      <c r="U490" s="34"/>
      <c r="V490" s="35" t="s">
        <v>66</v>
      </c>
      <c r="W490" s="380">
        <v>0</v>
      </c>
      <c r="X490" s="381">
        <f t="shared" si="83"/>
        <v>0</v>
      </c>
      <c r="Y490" s="36" t="str">
        <f>IFERROR(IF(X490=0,"",ROUNDUP(X490/H490,0)*0.01196),"")</f>
        <v/>
      </c>
      <c r="Z490" s="56"/>
      <c r="AA490" s="57"/>
      <c r="AE490" s="64"/>
      <c r="BB490" s="337" t="s">
        <v>1</v>
      </c>
      <c r="BL490" s="64">
        <f t="shared" si="84"/>
        <v>0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95">
        <v>4680115883109</v>
      </c>
      <c r="E491" s="389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59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8"/>
      <c r="Q491" s="388"/>
      <c r="R491" s="388"/>
      <c r="S491" s="389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95">
        <v>4680115882072</v>
      </c>
      <c r="E492" s="389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63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8"/>
      <c r="Q492" s="388"/>
      <c r="R492" s="388"/>
      <c r="S492" s="389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95">
        <v>4680115882102</v>
      </c>
      <c r="E493" s="389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5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8"/>
      <c r="Q493" s="388"/>
      <c r="R493" s="388"/>
      <c r="S493" s="389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95">
        <v>4680115882096</v>
      </c>
      <c r="E494" s="389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6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8"/>
      <c r="Q494" s="388"/>
      <c r="R494" s="388"/>
      <c r="S494" s="389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3"/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94"/>
      <c r="O495" s="396" t="s">
        <v>70</v>
      </c>
      <c r="P495" s="397"/>
      <c r="Q495" s="397"/>
      <c r="R495" s="397"/>
      <c r="S495" s="397"/>
      <c r="T495" s="397"/>
      <c r="U495" s="398"/>
      <c r="V495" s="37" t="s">
        <v>71</v>
      </c>
      <c r="W495" s="382">
        <f>IFERROR(W489/H489,"0")+IFERROR(W490/H490,"0")+IFERROR(W491/H491,"0")+IFERROR(W492/H492,"0")+IFERROR(W493/H493,"0")+IFERROR(W494/H494,"0")</f>
        <v>0</v>
      </c>
      <c r="X495" s="382">
        <f>IFERROR(X489/H489,"0")+IFERROR(X490/H490,"0")+IFERROR(X491/H491,"0")+IFERROR(X492/H492,"0")+IFERROR(X493/H493,"0")+IFERROR(X494/H494,"0")</f>
        <v>0</v>
      </c>
      <c r="Y495" s="382">
        <f>IFERROR(IF(Y489="",0,Y489),"0")+IFERROR(IF(Y490="",0,Y490),"0")+IFERROR(IF(Y491="",0,Y491),"0")+IFERROR(IF(Y492="",0,Y492),"0")+IFERROR(IF(Y493="",0,Y493),"0")+IFERROR(IF(Y494="",0,Y494),"0")</f>
        <v>0</v>
      </c>
      <c r="Z495" s="383"/>
      <c r="AA495" s="383"/>
    </row>
    <row r="496" spans="1:67" x14ac:dyDescent="0.2">
      <c r="A496" s="385"/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94"/>
      <c r="O496" s="396" t="s">
        <v>70</v>
      </c>
      <c r="P496" s="397"/>
      <c r="Q496" s="397"/>
      <c r="R496" s="397"/>
      <c r="S496" s="397"/>
      <c r="T496" s="397"/>
      <c r="U496" s="398"/>
      <c r="V496" s="37" t="s">
        <v>66</v>
      </c>
      <c r="W496" s="382">
        <f>IFERROR(SUM(W489:W494),"0")</f>
        <v>0</v>
      </c>
      <c r="X496" s="382">
        <f>IFERROR(SUM(X489:X494),"0")</f>
        <v>0</v>
      </c>
      <c r="Y496" s="37"/>
      <c r="Z496" s="383"/>
      <c r="AA496" s="383"/>
    </row>
    <row r="497" spans="1:67" ht="14.25" customHeight="1" x14ac:dyDescent="0.25">
      <c r="A497" s="390" t="s">
        <v>72</v>
      </c>
      <c r="B497" s="385"/>
      <c r="C497" s="385"/>
      <c r="D497" s="385"/>
      <c r="E497" s="385"/>
      <c r="F497" s="385"/>
      <c r="G497" s="385"/>
      <c r="H497" s="385"/>
      <c r="I497" s="385"/>
      <c r="J497" s="385"/>
      <c r="K497" s="385"/>
      <c r="L497" s="385"/>
      <c r="M497" s="385"/>
      <c r="N497" s="385"/>
      <c r="O497" s="385"/>
      <c r="P497" s="385"/>
      <c r="Q497" s="385"/>
      <c r="R497" s="385"/>
      <c r="S497" s="385"/>
      <c r="T497" s="385"/>
      <c r="U497" s="385"/>
      <c r="V497" s="385"/>
      <c r="W497" s="385"/>
      <c r="X497" s="385"/>
      <c r="Y497" s="385"/>
      <c r="Z497" s="376"/>
      <c r="AA497" s="376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95">
        <v>4607091383409</v>
      </c>
      <c r="E498" s="389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45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8"/>
      <c r="Q498" s="388"/>
      <c r="R498" s="388"/>
      <c r="S498" s="389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95">
        <v>4607091383416</v>
      </c>
      <c r="E499" s="389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75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8"/>
      <c r="Q499" s="388"/>
      <c r="R499" s="388"/>
      <c r="S499" s="389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95">
        <v>4680115883536</v>
      </c>
      <c r="E500" s="389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8"/>
      <c r="Q500" s="388"/>
      <c r="R500" s="388"/>
      <c r="S500" s="389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3"/>
      <c r="B501" s="385"/>
      <c r="C501" s="385"/>
      <c r="D501" s="385"/>
      <c r="E501" s="385"/>
      <c r="F501" s="385"/>
      <c r="G501" s="385"/>
      <c r="H501" s="385"/>
      <c r="I501" s="385"/>
      <c r="J501" s="385"/>
      <c r="K501" s="385"/>
      <c r="L501" s="385"/>
      <c r="M501" s="385"/>
      <c r="N501" s="394"/>
      <c r="O501" s="396" t="s">
        <v>70</v>
      </c>
      <c r="P501" s="397"/>
      <c r="Q501" s="397"/>
      <c r="R501" s="397"/>
      <c r="S501" s="397"/>
      <c r="T501" s="397"/>
      <c r="U501" s="398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x14ac:dyDescent="0.2">
      <c r="A502" s="385"/>
      <c r="B502" s="385"/>
      <c r="C502" s="385"/>
      <c r="D502" s="385"/>
      <c r="E502" s="385"/>
      <c r="F502" s="385"/>
      <c r="G502" s="385"/>
      <c r="H502" s="385"/>
      <c r="I502" s="385"/>
      <c r="J502" s="385"/>
      <c r="K502" s="385"/>
      <c r="L502" s="385"/>
      <c r="M502" s="385"/>
      <c r="N502" s="394"/>
      <c r="O502" s="396" t="s">
        <v>70</v>
      </c>
      <c r="P502" s="397"/>
      <c r="Q502" s="397"/>
      <c r="R502" s="397"/>
      <c r="S502" s="397"/>
      <c r="T502" s="397"/>
      <c r="U502" s="398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customHeight="1" x14ac:dyDescent="0.25">
      <c r="A503" s="390" t="s">
        <v>213</v>
      </c>
      <c r="B503" s="385"/>
      <c r="C503" s="385"/>
      <c r="D503" s="385"/>
      <c r="E503" s="385"/>
      <c r="F503" s="385"/>
      <c r="G503" s="385"/>
      <c r="H503" s="385"/>
      <c r="I503" s="385"/>
      <c r="J503" s="385"/>
      <c r="K503" s="385"/>
      <c r="L503" s="385"/>
      <c r="M503" s="385"/>
      <c r="N503" s="385"/>
      <c r="O503" s="385"/>
      <c r="P503" s="385"/>
      <c r="Q503" s="385"/>
      <c r="R503" s="385"/>
      <c r="S503" s="385"/>
      <c r="T503" s="385"/>
      <c r="U503" s="385"/>
      <c r="V503" s="385"/>
      <c r="W503" s="385"/>
      <c r="X503" s="385"/>
      <c r="Y503" s="385"/>
      <c r="Z503" s="376"/>
      <c r="AA503" s="376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95">
        <v>4680115885035</v>
      </c>
      <c r="E504" s="389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4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8"/>
      <c r="Q504" s="388"/>
      <c r="R504" s="388"/>
      <c r="S504" s="389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3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4"/>
      <c r="O505" s="396" t="s">
        <v>70</v>
      </c>
      <c r="P505" s="397"/>
      <c r="Q505" s="397"/>
      <c r="R505" s="397"/>
      <c r="S505" s="397"/>
      <c r="T505" s="397"/>
      <c r="U505" s="398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85"/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94"/>
      <c r="O506" s="396" t="s">
        <v>70</v>
      </c>
      <c r="P506" s="397"/>
      <c r="Q506" s="397"/>
      <c r="R506" s="397"/>
      <c r="S506" s="397"/>
      <c r="T506" s="397"/>
      <c r="U506" s="398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557" t="s">
        <v>697</v>
      </c>
      <c r="B507" s="558"/>
      <c r="C507" s="558"/>
      <c r="D507" s="558"/>
      <c r="E507" s="558"/>
      <c r="F507" s="558"/>
      <c r="G507" s="558"/>
      <c r="H507" s="558"/>
      <c r="I507" s="558"/>
      <c r="J507" s="558"/>
      <c r="K507" s="558"/>
      <c r="L507" s="558"/>
      <c r="M507" s="558"/>
      <c r="N507" s="558"/>
      <c r="O507" s="558"/>
      <c r="P507" s="558"/>
      <c r="Q507" s="558"/>
      <c r="R507" s="558"/>
      <c r="S507" s="558"/>
      <c r="T507" s="558"/>
      <c r="U507" s="558"/>
      <c r="V507" s="558"/>
      <c r="W507" s="558"/>
      <c r="X507" s="558"/>
      <c r="Y507" s="558"/>
      <c r="Z507" s="48"/>
      <c r="AA507" s="48"/>
    </row>
    <row r="508" spans="1:67" ht="16.5" customHeight="1" x14ac:dyDescent="0.25">
      <c r="A508" s="386" t="s">
        <v>697</v>
      </c>
      <c r="B508" s="385"/>
      <c r="C508" s="385"/>
      <c r="D508" s="385"/>
      <c r="E508" s="385"/>
      <c r="F508" s="385"/>
      <c r="G508" s="385"/>
      <c r="H508" s="385"/>
      <c r="I508" s="385"/>
      <c r="J508" s="385"/>
      <c r="K508" s="385"/>
      <c r="L508" s="385"/>
      <c r="M508" s="385"/>
      <c r="N508" s="385"/>
      <c r="O508" s="385"/>
      <c r="P508" s="385"/>
      <c r="Q508" s="385"/>
      <c r="R508" s="385"/>
      <c r="S508" s="385"/>
      <c r="T508" s="385"/>
      <c r="U508" s="385"/>
      <c r="V508" s="385"/>
      <c r="W508" s="385"/>
      <c r="X508" s="385"/>
      <c r="Y508" s="385"/>
      <c r="Z508" s="375"/>
      <c r="AA508" s="375"/>
    </row>
    <row r="509" spans="1:67" ht="14.25" customHeight="1" x14ac:dyDescent="0.25">
      <c r="A509" s="390" t="s">
        <v>113</v>
      </c>
      <c r="B509" s="385"/>
      <c r="C509" s="385"/>
      <c r="D509" s="385"/>
      <c r="E509" s="385"/>
      <c r="F509" s="385"/>
      <c r="G509" s="385"/>
      <c r="H509" s="385"/>
      <c r="I509" s="385"/>
      <c r="J509" s="385"/>
      <c r="K509" s="385"/>
      <c r="L509" s="385"/>
      <c r="M509" s="385"/>
      <c r="N509" s="385"/>
      <c r="O509" s="385"/>
      <c r="P509" s="385"/>
      <c r="Q509" s="385"/>
      <c r="R509" s="385"/>
      <c r="S509" s="385"/>
      <c r="T509" s="385"/>
      <c r="U509" s="385"/>
      <c r="V509" s="385"/>
      <c r="W509" s="385"/>
      <c r="X509" s="385"/>
      <c r="Y509" s="385"/>
      <c r="Z509" s="376"/>
      <c r="AA509" s="376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95">
        <v>4640242181011</v>
      </c>
      <c r="E510" s="389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545" t="s">
        <v>700</v>
      </c>
      <c r="P510" s="388"/>
      <c r="Q510" s="388"/>
      <c r="R510" s="388"/>
      <c r="S510" s="389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95">
        <v>4640242180045</v>
      </c>
      <c r="E511" s="389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427" t="s">
        <v>703</v>
      </c>
      <c r="P511" s="388"/>
      <c r="Q511" s="388"/>
      <c r="R511" s="388"/>
      <c r="S511" s="389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95">
        <v>4640242180441</v>
      </c>
      <c r="E512" s="389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552" t="s">
        <v>706</v>
      </c>
      <c r="P512" s="388"/>
      <c r="Q512" s="388"/>
      <c r="R512" s="388"/>
      <c r="S512" s="389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95">
        <v>4640242180601</v>
      </c>
      <c r="E513" s="389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8" t="s">
        <v>709</v>
      </c>
      <c r="P513" s="388"/>
      <c r="Q513" s="388"/>
      <c r="R513" s="388"/>
      <c r="S513" s="389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95">
        <v>4640242180564</v>
      </c>
      <c r="E514" s="389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590" t="s">
        <v>712</v>
      </c>
      <c r="P514" s="388"/>
      <c r="Q514" s="388"/>
      <c r="R514" s="388"/>
      <c r="S514" s="389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95">
        <v>4640242180922</v>
      </c>
      <c r="E515" s="389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505" t="s">
        <v>715</v>
      </c>
      <c r="P515" s="388"/>
      <c r="Q515" s="388"/>
      <c r="R515" s="388"/>
      <c r="S515" s="389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95">
        <v>4640242181189</v>
      </c>
      <c r="E516" s="389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05" t="s">
        <v>718</v>
      </c>
      <c r="P516" s="388"/>
      <c r="Q516" s="388"/>
      <c r="R516" s="388"/>
      <c r="S516" s="389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95">
        <v>4640242180038</v>
      </c>
      <c r="E517" s="389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661" t="s">
        <v>721</v>
      </c>
      <c r="P517" s="388"/>
      <c r="Q517" s="388"/>
      <c r="R517" s="388"/>
      <c r="S517" s="389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95">
        <v>4640242181172</v>
      </c>
      <c r="E518" s="389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751" t="s">
        <v>724</v>
      </c>
      <c r="P518" s="388"/>
      <c r="Q518" s="388"/>
      <c r="R518" s="388"/>
      <c r="S518" s="389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393"/>
      <c r="B519" s="385"/>
      <c r="C519" s="385"/>
      <c r="D519" s="385"/>
      <c r="E519" s="385"/>
      <c r="F519" s="385"/>
      <c r="G519" s="385"/>
      <c r="H519" s="385"/>
      <c r="I519" s="385"/>
      <c r="J519" s="385"/>
      <c r="K519" s="385"/>
      <c r="L519" s="385"/>
      <c r="M519" s="385"/>
      <c r="N519" s="394"/>
      <c r="O519" s="396" t="s">
        <v>70</v>
      </c>
      <c r="P519" s="397"/>
      <c r="Q519" s="397"/>
      <c r="R519" s="397"/>
      <c r="S519" s="397"/>
      <c r="T519" s="397"/>
      <c r="U519" s="398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85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4"/>
      <c r="O520" s="396" t="s">
        <v>70</v>
      </c>
      <c r="P520" s="397"/>
      <c r="Q520" s="397"/>
      <c r="R520" s="397"/>
      <c r="S520" s="397"/>
      <c r="T520" s="397"/>
      <c r="U520" s="398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customHeight="1" x14ac:dyDescent="0.25">
      <c r="A521" s="390" t="s">
        <v>105</v>
      </c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85"/>
      <c r="O521" s="385"/>
      <c r="P521" s="385"/>
      <c r="Q521" s="385"/>
      <c r="R521" s="385"/>
      <c r="S521" s="385"/>
      <c r="T521" s="385"/>
      <c r="U521" s="385"/>
      <c r="V521" s="385"/>
      <c r="W521" s="385"/>
      <c r="X521" s="385"/>
      <c r="Y521" s="385"/>
      <c r="Z521" s="376"/>
      <c r="AA521" s="376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95">
        <v>4640242180526</v>
      </c>
      <c r="E522" s="389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04" t="s">
        <v>727</v>
      </c>
      <c r="P522" s="388"/>
      <c r="Q522" s="388"/>
      <c r="R522" s="388"/>
      <c r="S522" s="389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95">
        <v>4640242180519</v>
      </c>
      <c r="E523" s="389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671" t="s">
        <v>730</v>
      </c>
      <c r="P523" s="388"/>
      <c r="Q523" s="388"/>
      <c r="R523" s="388"/>
      <c r="S523" s="389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95">
        <v>4640242180090</v>
      </c>
      <c r="E524" s="389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06" t="s">
        <v>733</v>
      </c>
      <c r="P524" s="388"/>
      <c r="Q524" s="388"/>
      <c r="R524" s="388"/>
      <c r="S524" s="389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95">
        <v>4640242180090</v>
      </c>
      <c r="E525" s="389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492" t="s">
        <v>736</v>
      </c>
      <c r="P525" s="388"/>
      <c r="Q525" s="388"/>
      <c r="R525" s="388"/>
      <c r="S525" s="389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95">
        <v>4640242181363</v>
      </c>
      <c r="E526" s="389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735" t="s">
        <v>739</v>
      </c>
      <c r="P526" s="388"/>
      <c r="Q526" s="388"/>
      <c r="R526" s="388"/>
      <c r="S526" s="389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3"/>
      <c r="B527" s="385"/>
      <c r="C527" s="385"/>
      <c r="D527" s="385"/>
      <c r="E527" s="385"/>
      <c r="F527" s="385"/>
      <c r="G527" s="385"/>
      <c r="H527" s="385"/>
      <c r="I527" s="385"/>
      <c r="J527" s="385"/>
      <c r="K527" s="385"/>
      <c r="L527" s="385"/>
      <c r="M527" s="385"/>
      <c r="N527" s="394"/>
      <c r="O527" s="396" t="s">
        <v>70</v>
      </c>
      <c r="P527" s="397"/>
      <c r="Q527" s="397"/>
      <c r="R527" s="397"/>
      <c r="S527" s="397"/>
      <c r="T527" s="397"/>
      <c r="U527" s="398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85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4"/>
      <c r="O528" s="396" t="s">
        <v>70</v>
      </c>
      <c r="P528" s="397"/>
      <c r="Q528" s="397"/>
      <c r="R528" s="397"/>
      <c r="S528" s="397"/>
      <c r="T528" s="397"/>
      <c r="U528" s="398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390" t="s">
        <v>61</v>
      </c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85"/>
      <c r="O529" s="385"/>
      <c r="P529" s="385"/>
      <c r="Q529" s="385"/>
      <c r="R529" s="385"/>
      <c r="S529" s="385"/>
      <c r="T529" s="385"/>
      <c r="U529" s="385"/>
      <c r="V529" s="385"/>
      <c r="W529" s="385"/>
      <c r="X529" s="385"/>
      <c r="Y529" s="385"/>
      <c r="Z529" s="376"/>
      <c r="AA529" s="376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95">
        <v>4640242180816</v>
      </c>
      <c r="E530" s="389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27" t="s">
        <v>742</v>
      </c>
      <c r="P530" s="388"/>
      <c r="Q530" s="388"/>
      <c r="R530" s="388"/>
      <c r="S530" s="389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95">
        <v>4640242180595</v>
      </c>
      <c r="E531" s="389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490" t="s">
        <v>745</v>
      </c>
      <c r="P531" s="388"/>
      <c r="Q531" s="388"/>
      <c r="R531" s="388"/>
      <c r="S531" s="389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95">
        <v>4640242180076</v>
      </c>
      <c r="E532" s="389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33" t="s">
        <v>748</v>
      </c>
      <c r="P532" s="388"/>
      <c r="Q532" s="388"/>
      <c r="R532" s="388"/>
      <c r="S532" s="389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95">
        <v>4640242180489</v>
      </c>
      <c r="E533" s="389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498" t="s">
        <v>751</v>
      </c>
      <c r="P533" s="388"/>
      <c r="Q533" s="388"/>
      <c r="R533" s="388"/>
      <c r="S533" s="389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3"/>
      <c r="B534" s="385"/>
      <c r="C534" s="385"/>
      <c r="D534" s="385"/>
      <c r="E534" s="385"/>
      <c r="F534" s="385"/>
      <c r="G534" s="385"/>
      <c r="H534" s="385"/>
      <c r="I534" s="385"/>
      <c r="J534" s="385"/>
      <c r="K534" s="385"/>
      <c r="L534" s="385"/>
      <c r="M534" s="385"/>
      <c r="N534" s="394"/>
      <c r="O534" s="396" t="s">
        <v>70</v>
      </c>
      <c r="P534" s="397"/>
      <c r="Q534" s="397"/>
      <c r="R534" s="397"/>
      <c r="S534" s="397"/>
      <c r="T534" s="397"/>
      <c r="U534" s="398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x14ac:dyDescent="0.2">
      <c r="A535" s="385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4"/>
      <c r="O535" s="396" t="s">
        <v>70</v>
      </c>
      <c r="P535" s="397"/>
      <c r="Q535" s="397"/>
      <c r="R535" s="397"/>
      <c r="S535" s="397"/>
      <c r="T535" s="397"/>
      <c r="U535" s="398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customHeight="1" x14ac:dyDescent="0.25">
      <c r="A536" s="390" t="s">
        <v>72</v>
      </c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85"/>
      <c r="O536" s="385"/>
      <c r="P536" s="385"/>
      <c r="Q536" s="385"/>
      <c r="R536" s="385"/>
      <c r="S536" s="385"/>
      <c r="T536" s="385"/>
      <c r="U536" s="385"/>
      <c r="V536" s="385"/>
      <c r="W536" s="385"/>
      <c r="X536" s="385"/>
      <c r="Y536" s="385"/>
      <c r="Z536" s="376"/>
      <c r="AA536" s="376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95">
        <v>4640242180533</v>
      </c>
      <c r="E537" s="389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514" t="s">
        <v>754</v>
      </c>
      <c r="P537" s="388"/>
      <c r="Q537" s="388"/>
      <c r="R537" s="388"/>
      <c r="S537" s="389"/>
      <c r="T537" s="34"/>
      <c r="U537" s="34"/>
      <c r="V537" s="35" t="s">
        <v>66</v>
      </c>
      <c r="W537" s="380">
        <v>100</v>
      </c>
      <c r="X537" s="381">
        <f>IFERROR(IF(W537="",0,CEILING((W537/$H537),1)*$H537),"")</f>
        <v>101.39999999999999</v>
      </c>
      <c r="Y537" s="36">
        <f>IFERROR(IF(X537=0,"",ROUNDUP(X537/H537,0)*0.02175),"")</f>
        <v>0.28275</v>
      </c>
      <c r="Z537" s="56"/>
      <c r="AA537" s="57"/>
      <c r="AE537" s="64"/>
      <c r="BB537" s="364" t="s">
        <v>1</v>
      </c>
      <c r="BL537" s="64">
        <f>IFERROR(W537*I537/H537,"0")</f>
        <v>107.23076923076924</v>
      </c>
      <c r="BM537" s="64">
        <f>IFERROR(X537*I537/H537,"0")</f>
        <v>108.732</v>
      </c>
      <c r="BN537" s="64">
        <f>IFERROR(1/J537*(W537/H537),"0")</f>
        <v>0.22893772893772893</v>
      </c>
      <c r="BO537" s="64">
        <f>IFERROR(1/J537*(X537/H537),"0")</f>
        <v>0.23214285714285712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95">
        <v>4640242180106</v>
      </c>
      <c r="E538" s="389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622" t="s">
        <v>757</v>
      </c>
      <c r="P538" s="388"/>
      <c r="Q538" s="388"/>
      <c r="R538" s="388"/>
      <c r="S538" s="389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95">
        <v>4640242180540</v>
      </c>
      <c r="E539" s="389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682" t="s">
        <v>760</v>
      </c>
      <c r="P539" s="388"/>
      <c r="Q539" s="388"/>
      <c r="R539" s="388"/>
      <c r="S539" s="389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3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394"/>
      <c r="O540" s="396" t="s">
        <v>70</v>
      </c>
      <c r="P540" s="397"/>
      <c r="Q540" s="397"/>
      <c r="R540" s="397"/>
      <c r="S540" s="397"/>
      <c r="T540" s="397"/>
      <c r="U540" s="398"/>
      <c r="V540" s="37" t="s">
        <v>71</v>
      </c>
      <c r="W540" s="382">
        <f>IFERROR(W537/H537,"0")+IFERROR(W538/H538,"0")+IFERROR(W539/H539,"0")</f>
        <v>12.820512820512821</v>
      </c>
      <c r="X540" s="382">
        <f>IFERROR(X537/H537,"0")+IFERROR(X538/H538,"0")+IFERROR(X539/H539,"0")</f>
        <v>13</v>
      </c>
      <c r="Y540" s="382">
        <f>IFERROR(IF(Y537="",0,Y537),"0")+IFERROR(IF(Y538="",0,Y538),"0")+IFERROR(IF(Y539="",0,Y539),"0")</f>
        <v>0.28275</v>
      </c>
      <c r="Z540" s="383"/>
      <c r="AA540" s="383"/>
    </row>
    <row r="541" spans="1:67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394"/>
      <c r="O541" s="396" t="s">
        <v>70</v>
      </c>
      <c r="P541" s="397"/>
      <c r="Q541" s="397"/>
      <c r="R541" s="397"/>
      <c r="S541" s="397"/>
      <c r="T541" s="397"/>
      <c r="U541" s="398"/>
      <c r="V541" s="37" t="s">
        <v>66</v>
      </c>
      <c r="W541" s="382">
        <f>IFERROR(SUM(W537:W539),"0")</f>
        <v>100</v>
      </c>
      <c r="X541" s="382">
        <f>IFERROR(SUM(X537:X539),"0")</f>
        <v>101.39999999999999</v>
      </c>
      <c r="Y541" s="37"/>
      <c r="Z541" s="383"/>
      <c r="AA541" s="383"/>
    </row>
    <row r="542" spans="1:67" ht="14.25" customHeight="1" x14ac:dyDescent="0.25">
      <c r="A542" s="390" t="s">
        <v>213</v>
      </c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385"/>
      <c r="O542" s="385"/>
      <c r="P542" s="385"/>
      <c r="Q542" s="385"/>
      <c r="R542" s="385"/>
      <c r="S542" s="385"/>
      <c r="T542" s="385"/>
      <c r="U542" s="385"/>
      <c r="V542" s="385"/>
      <c r="W542" s="385"/>
      <c r="X542" s="385"/>
      <c r="Y542" s="385"/>
      <c r="Z542" s="376"/>
      <c r="AA542" s="376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95">
        <v>4640242180120</v>
      </c>
      <c r="E543" s="389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642" t="s">
        <v>763</v>
      </c>
      <c r="P543" s="388"/>
      <c r="Q543" s="388"/>
      <c r="R543" s="388"/>
      <c r="S543" s="389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95">
        <v>4640242180120</v>
      </c>
      <c r="E544" s="389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665" t="s">
        <v>765</v>
      </c>
      <c r="P544" s="388"/>
      <c r="Q544" s="388"/>
      <c r="R544" s="388"/>
      <c r="S544" s="389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95">
        <v>4640242180137</v>
      </c>
      <c r="E545" s="389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51" t="s">
        <v>768</v>
      </c>
      <c r="P545" s="388"/>
      <c r="Q545" s="388"/>
      <c r="R545" s="388"/>
      <c r="S545" s="389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95">
        <v>4640242180137</v>
      </c>
      <c r="E546" s="389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81" t="s">
        <v>770</v>
      </c>
      <c r="P546" s="388"/>
      <c r="Q546" s="388"/>
      <c r="R546" s="388"/>
      <c r="S546" s="389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3"/>
      <c r="B547" s="385"/>
      <c r="C547" s="385"/>
      <c r="D547" s="385"/>
      <c r="E547" s="385"/>
      <c r="F547" s="385"/>
      <c r="G547" s="385"/>
      <c r="H547" s="385"/>
      <c r="I547" s="385"/>
      <c r="J547" s="385"/>
      <c r="K547" s="385"/>
      <c r="L547" s="385"/>
      <c r="M547" s="385"/>
      <c r="N547" s="394"/>
      <c r="O547" s="396" t="s">
        <v>70</v>
      </c>
      <c r="P547" s="397"/>
      <c r="Q547" s="397"/>
      <c r="R547" s="397"/>
      <c r="S547" s="397"/>
      <c r="T547" s="397"/>
      <c r="U547" s="398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x14ac:dyDescent="0.2">
      <c r="A548" s="385"/>
      <c r="B548" s="385"/>
      <c r="C548" s="385"/>
      <c r="D548" s="385"/>
      <c r="E548" s="385"/>
      <c r="F548" s="385"/>
      <c r="G548" s="385"/>
      <c r="H548" s="385"/>
      <c r="I548" s="385"/>
      <c r="J548" s="385"/>
      <c r="K548" s="385"/>
      <c r="L548" s="385"/>
      <c r="M548" s="385"/>
      <c r="N548" s="394"/>
      <c r="O548" s="396" t="s">
        <v>70</v>
      </c>
      <c r="P548" s="397"/>
      <c r="Q548" s="397"/>
      <c r="R548" s="397"/>
      <c r="S548" s="397"/>
      <c r="T548" s="397"/>
      <c r="U548" s="398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662"/>
      <c r="B549" s="385"/>
      <c r="C549" s="385"/>
      <c r="D549" s="385"/>
      <c r="E549" s="385"/>
      <c r="F549" s="385"/>
      <c r="G549" s="385"/>
      <c r="H549" s="385"/>
      <c r="I549" s="385"/>
      <c r="J549" s="385"/>
      <c r="K549" s="385"/>
      <c r="L549" s="385"/>
      <c r="M549" s="385"/>
      <c r="N549" s="578"/>
      <c r="O549" s="402" t="s">
        <v>771</v>
      </c>
      <c r="P549" s="403"/>
      <c r="Q549" s="403"/>
      <c r="R549" s="403"/>
      <c r="S549" s="403"/>
      <c r="T549" s="403"/>
      <c r="U549" s="404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15810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15871.44</v>
      </c>
      <c r="Y549" s="37"/>
      <c r="Z549" s="383"/>
      <c r="AA549" s="383"/>
    </row>
    <row r="550" spans="1:67" x14ac:dyDescent="0.2">
      <c r="A550" s="385"/>
      <c r="B550" s="385"/>
      <c r="C550" s="385"/>
      <c r="D550" s="385"/>
      <c r="E550" s="385"/>
      <c r="F550" s="385"/>
      <c r="G550" s="385"/>
      <c r="H550" s="385"/>
      <c r="I550" s="385"/>
      <c r="J550" s="385"/>
      <c r="K550" s="385"/>
      <c r="L550" s="385"/>
      <c r="M550" s="385"/>
      <c r="N550" s="578"/>
      <c r="O550" s="402" t="s">
        <v>772</v>
      </c>
      <c r="P550" s="403"/>
      <c r="Q550" s="403"/>
      <c r="R550" s="403"/>
      <c r="S550" s="403"/>
      <c r="T550" s="403"/>
      <c r="U550" s="404"/>
      <c r="V550" s="37" t="s">
        <v>66</v>
      </c>
      <c r="W550" s="382">
        <f>IFERROR(SUM(BL22:BL546),"0")</f>
        <v>16861.776257076261</v>
      </c>
      <c r="X550" s="382">
        <f>IFERROR(SUM(BM22:BM546),"0")</f>
        <v>16927.473999999998</v>
      </c>
      <c r="Y550" s="37"/>
      <c r="Z550" s="383"/>
      <c r="AA550" s="383"/>
    </row>
    <row r="551" spans="1:67" x14ac:dyDescent="0.2">
      <c r="A551" s="385"/>
      <c r="B551" s="385"/>
      <c r="C551" s="385"/>
      <c r="D551" s="385"/>
      <c r="E551" s="385"/>
      <c r="F551" s="385"/>
      <c r="G551" s="385"/>
      <c r="H551" s="385"/>
      <c r="I551" s="385"/>
      <c r="J551" s="385"/>
      <c r="K551" s="385"/>
      <c r="L551" s="385"/>
      <c r="M551" s="385"/>
      <c r="N551" s="578"/>
      <c r="O551" s="402" t="s">
        <v>773</v>
      </c>
      <c r="P551" s="403"/>
      <c r="Q551" s="403"/>
      <c r="R551" s="403"/>
      <c r="S551" s="403"/>
      <c r="T551" s="403"/>
      <c r="U551" s="404"/>
      <c r="V551" s="37" t="s">
        <v>774</v>
      </c>
      <c r="W551" s="38">
        <f>ROUNDUP(SUM(BN22:BN546),0)</f>
        <v>31</v>
      </c>
      <c r="X551" s="38">
        <f>ROUNDUP(SUM(BO22:BO546),0)</f>
        <v>32</v>
      </c>
      <c r="Y551" s="37"/>
      <c r="Z551" s="383"/>
      <c r="AA551" s="383"/>
    </row>
    <row r="552" spans="1:67" x14ac:dyDescent="0.2">
      <c r="A552" s="385"/>
      <c r="B552" s="385"/>
      <c r="C552" s="385"/>
      <c r="D552" s="385"/>
      <c r="E552" s="385"/>
      <c r="F552" s="385"/>
      <c r="G552" s="385"/>
      <c r="H552" s="385"/>
      <c r="I552" s="385"/>
      <c r="J552" s="385"/>
      <c r="K552" s="385"/>
      <c r="L552" s="385"/>
      <c r="M552" s="385"/>
      <c r="N552" s="578"/>
      <c r="O552" s="402" t="s">
        <v>775</v>
      </c>
      <c r="P552" s="403"/>
      <c r="Q552" s="403"/>
      <c r="R552" s="403"/>
      <c r="S552" s="403"/>
      <c r="T552" s="403"/>
      <c r="U552" s="404"/>
      <c r="V552" s="37" t="s">
        <v>66</v>
      </c>
      <c r="W552" s="382">
        <f>GrossWeightTotal+PalletQtyTotal*25</f>
        <v>17636.776257076261</v>
      </c>
      <c r="X552" s="382">
        <f>GrossWeightTotalR+PalletQtyTotalR*25</f>
        <v>17727.473999999998</v>
      </c>
      <c r="Y552" s="37"/>
      <c r="Z552" s="383"/>
      <c r="AA552" s="383"/>
    </row>
    <row r="553" spans="1:67" x14ac:dyDescent="0.2">
      <c r="A553" s="385"/>
      <c r="B553" s="385"/>
      <c r="C553" s="385"/>
      <c r="D553" s="385"/>
      <c r="E553" s="385"/>
      <c r="F553" s="385"/>
      <c r="G553" s="385"/>
      <c r="H553" s="385"/>
      <c r="I553" s="385"/>
      <c r="J553" s="385"/>
      <c r="K553" s="385"/>
      <c r="L553" s="385"/>
      <c r="M553" s="385"/>
      <c r="N553" s="578"/>
      <c r="O553" s="402" t="s">
        <v>776</v>
      </c>
      <c r="P553" s="403"/>
      <c r="Q553" s="403"/>
      <c r="R553" s="403"/>
      <c r="S553" s="403"/>
      <c r="T553" s="403"/>
      <c r="U553" s="404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2804.500168041835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2816</v>
      </c>
      <c r="Y553" s="37"/>
      <c r="Z553" s="383"/>
      <c r="AA553" s="383"/>
    </row>
    <row r="554" spans="1:67" ht="14.25" customHeight="1" x14ac:dyDescent="0.2">
      <c r="A554" s="385"/>
      <c r="B554" s="385"/>
      <c r="C554" s="385"/>
      <c r="D554" s="385"/>
      <c r="E554" s="385"/>
      <c r="F554" s="385"/>
      <c r="G554" s="385"/>
      <c r="H554" s="385"/>
      <c r="I554" s="385"/>
      <c r="J554" s="385"/>
      <c r="K554" s="385"/>
      <c r="L554" s="385"/>
      <c r="M554" s="385"/>
      <c r="N554" s="578"/>
      <c r="O554" s="402" t="s">
        <v>777</v>
      </c>
      <c r="P554" s="403"/>
      <c r="Q554" s="403"/>
      <c r="R554" s="403"/>
      <c r="S554" s="403"/>
      <c r="T554" s="403"/>
      <c r="U554" s="404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37.501499999999993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399" t="s">
        <v>103</v>
      </c>
      <c r="D556" s="608"/>
      <c r="E556" s="608"/>
      <c r="F556" s="418"/>
      <c r="G556" s="399" t="s">
        <v>233</v>
      </c>
      <c r="H556" s="608"/>
      <c r="I556" s="608"/>
      <c r="J556" s="608"/>
      <c r="K556" s="608"/>
      <c r="L556" s="608"/>
      <c r="M556" s="608"/>
      <c r="N556" s="608"/>
      <c r="O556" s="608"/>
      <c r="P556" s="418"/>
      <c r="Q556" s="399" t="s">
        <v>484</v>
      </c>
      <c r="R556" s="418"/>
      <c r="S556" s="399" t="s">
        <v>541</v>
      </c>
      <c r="T556" s="608"/>
      <c r="U556" s="608"/>
      <c r="V556" s="418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583" t="s">
        <v>780</v>
      </c>
      <c r="B557" s="399" t="s">
        <v>60</v>
      </c>
      <c r="C557" s="399" t="s">
        <v>104</v>
      </c>
      <c r="D557" s="399" t="s">
        <v>112</v>
      </c>
      <c r="E557" s="399" t="s">
        <v>103</v>
      </c>
      <c r="F557" s="399" t="s">
        <v>223</v>
      </c>
      <c r="G557" s="399" t="s">
        <v>234</v>
      </c>
      <c r="H557" s="399" t="s">
        <v>249</v>
      </c>
      <c r="I557" s="399" t="s">
        <v>266</v>
      </c>
      <c r="J557" s="399" t="s">
        <v>342</v>
      </c>
      <c r="K557" s="399" t="s">
        <v>365</v>
      </c>
      <c r="L557" s="399" t="s">
        <v>383</v>
      </c>
      <c r="M557" s="378"/>
      <c r="N557" s="399" t="s">
        <v>400</v>
      </c>
      <c r="O557" s="399" t="s">
        <v>468</v>
      </c>
      <c r="P557" s="399" t="s">
        <v>473</v>
      </c>
      <c r="Q557" s="399" t="s">
        <v>485</v>
      </c>
      <c r="R557" s="399" t="s">
        <v>519</v>
      </c>
      <c r="S557" s="399" t="s">
        <v>542</v>
      </c>
      <c r="T557" s="399" t="s">
        <v>606</v>
      </c>
      <c r="U557" s="399" t="s">
        <v>634</v>
      </c>
      <c r="V557" s="399" t="s">
        <v>641</v>
      </c>
      <c r="W557" s="399" t="s">
        <v>650</v>
      </c>
      <c r="X557" s="399" t="s">
        <v>697</v>
      </c>
      <c r="AA557" s="52"/>
      <c r="AD557" s="378"/>
    </row>
    <row r="558" spans="1:67" ht="13.5" customHeight="1" thickBot="1" x14ac:dyDescent="0.25">
      <c r="A558" s="584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378"/>
      <c r="N558" s="400"/>
      <c r="O558" s="400"/>
      <c r="P558" s="400"/>
      <c r="Q558" s="400"/>
      <c r="R558" s="400"/>
      <c r="S558" s="400"/>
      <c r="T558" s="400"/>
      <c r="U558" s="400"/>
      <c r="V558" s="400"/>
      <c r="W558" s="400"/>
      <c r="X558" s="400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10.199999999999999</v>
      </c>
      <c r="C559" s="46">
        <f>IFERROR(X53*1,"0")+IFERROR(X54*1,"0")</f>
        <v>0</v>
      </c>
      <c r="D559" s="46">
        <f>IFERROR(X59*1,"0")+IFERROR(X60*1,"0")+IFERROR(X61*1,"0")+IFERROR(X62*1,"0")</f>
        <v>351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2067.8000000000002</v>
      </c>
      <c r="F559" s="46">
        <f>IFERROR(X133*1,"0")+IFERROR(X134*1,"0")+IFERROR(X135*1,"0")+IFERROR(X136*1,"0")+IFERROR(X137*1,"0")</f>
        <v>1306.8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1714.2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50.400000000000006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600.6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1953.4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1505.3999999999999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201.60000000000002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6008.64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101.39999999999999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70:S270"/>
    <mergeCell ref="O326:S326"/>
    <mergeCell ref="H5:L5"/>
    <mergeCell ref="O305:U305"/>
    <mergeCell ref="O293:S293"/>
    <mergeCell ref="O391:S391"/>
    <mergeCell ref="O220:S220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H9:I9"/>
    <mergeCell ref="O499:S499"/>
    <mergeCell ref="D281:E281"/>
    <mergeCell ref="P6:Q6"/>
    <mergeCell ref="O200:S200"/>
    <mergeCell ref="O29:S29"/>
    <mergeCell ref="O436:S436"/>
    <mergeCell ref="O28:S28"/>
    <mergeCell ref="D174:E174"/>
    <mergeCell ref="S6:T9"/>
    <mergeCell ref="D493:E493"/>
    <mergeCell ref="O438:U438"/>
    <mergeCell ref="D431:E431"/>
    <mergeCell ref="D189:E189"/>
    <mergeCell ref="D287:E287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17:S18"/>
    <mergeCell ref="O234:S234"/>
    <mergeCell ref="O221:S221"/>
    <mergeCell ref="O99:S99"/>
    <mergeCell ref="O286:S286"/>
    <mergeCell ref="A171:N172"/>
    <mergeCell ref="D98:E98"/>
    <mergeCell ref="D73:E73"/>
    <mergeCell ref="O91:S91"/>
    <mergeCell ref="O362:S362"/>
    <mergeCell ref="O389:S389"/>
    <mergeCell ref="O85:S85"/>
    <mergeCell ref="O454:S454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A24:N25"/>
    <mergeCell ref="A46:Y46"/>
    <mergeCell ref="D260:E260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543:E543"/>
    <mergeCell ref="D518:E518"/>
    <mergeCell ref="D124:E124"/>
    <mergeCell ref="O530:S530"/>
    <mergeCell ref="O215:S215"/>
    <mergeCell ref="D195:E195"/>
    <mergeCell ref="P9:Q9"/>
    <mergeCell ref="A529:Y529"/>
    <mergeCell ref="D390:E390"/>
    <mergeCell ref="O408:S408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D9:E9"/>
    <mergeCell ref="D118:E118"/>
    <mergeCell ref="F9:G9"/>
    <mergeCell ref="A48:N49"/>
    <mergeCell ref="A319:N320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P12:Q12"/>
    <mergeCell ref="O169:S169"/>
    <mergeCell ref="O538:S538"/>
    <mergeCell ref="O119:S119"/>
    <mergeCell ref="O183:U183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O32:S32"/>
    <mergeCell ref="D371:E371"/>
    <mergeCell ref="O74:S74"/>
    <mergeCell ref="D43:E43"/>
    <mergeCell ref="D485:E485"/>
    <mergeCell ref="D137:E137"/>
    <mergeCell ref="A40:N41"/>
    <mergeCell ref="A138:N139"/>
    <mergeCell ref="O257:S257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D383:E383"/>
    <mergeCell ref="D207:E207"/>
    <mergeCell ref="O249:U249"/>
    <mergeCell ref="O39:S39"/>
    <mergeCell ref="O219:S219"/>
    <mergeCell ref="A421:N422"/>
    <mergeCell ref="D472:E472"/>
    <mergeCell ref="A141:Y141"/>
    <mergeCell ref="A439:Y439"/>
    <mergeCell ref="O136:S136"/>
    <mergeCell ref="O207:S207"/>
    <mergeCell ref="O92:S92"/>
    <mergeCell ref="O434:S434"/>
    <mergeCell ref="O77:S77"/>
    <mergeCell ref="O375:S375"/>
    <mergeCell ref="O204:S204"/>
    <mergeCell ref="O33:S3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A495:N496"/>
    <mergeCell ref="O517:S517"/>
    <mergeCell ref="O526:S526"/>
    <mergeCell ref="O541:U541"/>
    <mergeCell ref="A501:N502"/>
    <mergeCell ref="C556:F556"/>
    <mergeCell ref="O491:S491"/>
    <mergeCell ref="A466:N467"/>
    <mergeCell ref="D477:E477"/>
    <mergeCell ref="A295:N296"/>
    <mergeCell ref="A142:Y142"/>
    <mergeCell ref="D125:E125"/>
    <mergeCell ref="O36:U36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151:Y151"/>
    <mergeCell ref="O152:S152"/>
    <mergeCell ref="A424:Y424"/>
    <mergeCell ref="O254:S254"/>
    <mergeCell ref="O410:U410"/>
    <mergeCell ref="O216:S216"/>
    <mergeCell ref="D7:L7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O345:S345"/>
    <mergeCell ref="O218:S218"/>
    <mergeCell ref="D181:E181"/>
    <mergeCell ref="O158:S158"/>
    <mergeCell ref="O59:S59"/>
    <mergeCell ref="D273:E273"/>
    <mergeCell ref="A343:Y343"/>
    <mergeCell ref="O482:U482"/>
    <mergeCell ref="O282:S282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A557:A558"/>
    <mergeCell ref="O552:U552"/>
    <mergeCell ref="O514:S514"/>
    <mergeCell ref="O441:U441"/>
    <mergeCell ref="D490:E490"/>
    <mergeCell ref="O193:S193"/>
    <mergeCell ref="D346:E346"/>
    <mergeCell ref="O22:S22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U557:U558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G17:G18"/>
    <mergeCell ref="O288:S288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O415:U415"/>
    <mergeCell ref="O493:S493"/>
    <mergeCell ref="O185:S185"/>
    <mergeCell ref="O167:U167"/>
    <mergeCell ref="A103:N104"/>
    <mergeCell ref="D265:E265"/>
    <mergeCell ref="D216:E216"/>
    <mergeCell ref="D29:E29"/>
    <mergeCell ref="A469:Y469"/>
    <mergeCell ref="D461:E461"/>
    <mergeCell ref="D200:E200"/>
    <mergeCell ref="A462:N463"/>
    <mergeCell ref="D436:E436"/>
    <mergeCell ref="O187:S187"/>
    <mergeCell ref="D292:E292"/>
    <mergeCell ref="O378:U378"/>
    <mergeCell ref="A534:N535"/>
    <mergeCell ref="O174:S174"/>
    <mergeCell ref="O472:S472"/>
    <mergeCell ref="D525:E525"/>
    <mergeCell ref="O353:U353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533:S533"/>
    <mergeCell ref="A162:Y162"/>
    <mergeCell ref="O70:S70"/>
    <mergeCell ref="D531:E531"/>
    <mergeCell ref="O399:S399"/>
    <mergeCell ref="D177:E177"/>
    <mergeCell ref="O315:U315"/>
    <mergeCell ref="D33:E33"/>
    <mergeCell ref="D226:E226"/>
    <mergeCell ref="D164:E164"/>
    <mergeCell ref="O243:S243"/>
    <mergeCell ref="A267:N268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D257:E257"/>
    <mergeCell ref="A230:Y230"/>
    <mergeCell ref="D86:E86"/>
    <mergeCell ref="D213:E213"/>
    <mergeCell ref="O289:U289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D10:E10"/>
    <mergeCell ref="O101:S101"/>
    <mergeCell ref="A251:Y251"/>
    <mergeCell ref="F10:G10"/>
    <mergeCell ref="A322:Y322"/>
    <mergeCell ref="D34:E34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D22:E22"/>
    <mergeCell ref="O239:U239"/>
    <mergeCell ref="O175:S175"/>
    <mergeCell ref="O368:S368"/>
    <mergeCell ref="O246:S246"/>
    <mergeCell ref="A289:N29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20:E120"/>
    <mergeCell ref="O87:U87"/>
    <mergeCell ref="F17:F18"/>
    <mergeCell ref="O504:S504"/>
    <mergeCell ref="D478:E478"/>
    <mergeCell ref="D107:E107"/>
    <mergeCell ref="D405:E405"/>
    <mergeCell ref="D234:E234"/>
    <mergeCell ref="O421:U421"/>
    <mergeCell ref="O481:U481"/>
    <mergeCell ref="O24:U24"/>
    <mergeCell ref="O69:S69"/>
    <mergeCell ref="D244:E244"/>
    <mergeCell ref="O456:U456"/>
    <mergeCell ref="O196:S196"/>
    <mergeCell ref="O498:S498"/>
    <mergeCell ref="O327:S327"/>
    <mergeCell ref="A481:N482"/>
    <mergeCell ref="D407:E407"/>
    <mergeCell ref="A132:Y132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BB17:BB18"/>
    <mergeCell ref="O264:S264"/>
    <mergeCell ref="O369:S369"/>
    <mergeCell ref="A417:Y417"/>
    <mergeCell ref="O198:S198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A13:L13"/>
    <mergeCell ref="O133:S133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2024-07-24T09:40:48Z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