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DD6BFA8-CABA-47D0-A763-C5C4070587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Y286" i="1" s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4" i="1"/>
  <c r="X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Y231" i="1" s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O99" i="1"/>
  <c r="BM99" i="1"/>
  <c r="Y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B556" i="1" s="1"/>
  <c r="P22" i="1"/>
  <c r="H10" i="1"/>
  <c r="A9" i="1"/>
  <c r="F10" i="1" s="1"/>
  <c r="D7" i="1"/>
  <c r="Q6" i="1"/>
  <c r="P2" i="1"/>
  <c r="BP95" i="1" l="1"/>
  <c r="BN95" i="1"/>
  <c r="Z95" i="1"/>
  <c r="BP97" i="1"/>
  <c r="BN97" i="1"/>
  <c r="Z97" i="1"/>
  <c r="BP99" i="1"/>
  <c r="BN99" i="1"/>
  <c r="Z99" i="1"/>
  <c r="BP122" i="1"/>
  <c r="BN122" i="1"/>
  <c r="Z122" i="1"/>
  <c r="BP198" i="1"/>
  <c r="BN198" i="1"/>
  <c r="Z198" i="1"/>
  <c r="BP200" i="1"/>
  <c r="BN200" i="1"/>
  <c r="Z200" i="1"/>
  <c r="BP202" i="1"/>
  <c r="BN202" i="1"/>
  <c r="Z202" i="1"/>
  <c r="BP210" i="1"/>
  <c r="BN210" i="1"/>
  <c r="Z210" i="1"/>
  <c r="BP212" i="1"/>
  <c r="BN212" i="1"/>
  <c r="Z212" i="1"/>
  <c r="BP225" i="1"/>
  <c r="BN225" i="1"/>
  <c r="Z225" i="1"/>
  <c r="BP240" i="1"/>
  <c r="BN240" i="1"/>
  <c r="Z240" i="1"/>
  <c r="BP295" i="1"/>
  <c r="BN295" i="1"/>
  <c r="Z295" i="1"/>
  <c r="BP367" i="1"/>
  <c r="BN367" i="1"/>
  <c r="Z367" i="1"/>
  <c r="BP76" i="1"/>
  <c r="BN76" i="1"/>
  <c r="Z76" i="1"/>
  <c r="BP96" i="1"/>
  <c r="BN96" i="1"/>
  <c r="Z96" i="1"/>
  <c r="BP98" i="1"/>
  <c r="BN98" i="1"/>
  <c r="Z98" i="1"/>
  <c r="BP100" i="1"/>
  <c r="BN100" i="1"/>
  <c r="Z100" i="1"/>
  <c r="BP168" i="1"/>
  <c r="BN168" i="1"/>
  <c r="Z168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20" i="1"/>
  <c r="BN220" i="1"/>
  <c r="Z220" i="1"/>
  <c r="BP239" i="1"/>
  <c r="BN239" i="1"/>
  <c r="Z239" i="1"/>
  <c r="BP276" i="1"/>
  <c r="BN276" i="1"/>
  <c r="Z276" i="1"/>
  <c r="BP337" i="1"/>
  <c r="BN337" i="1"/>
  <c r="Z337" i="1"/>
  <c r="BP484" i="1"/>
  <c r="BN484" i="1"/>
  <c r="Z484" i="1"/>
  <c r="X548" i="1"/>
  <c r="Y35" i="1"/>
  <c r="Y214" i="1"/>
  <c r="Y227" i="1"/>
  <c r="BP256" i="1"/>
  <c r="BN256" i="1"/>
  <c r="Z256" i="1"/>
  <c r="BP258" i="1"/>
  <c r="BN258" i="1"/>
  <c r="Z258" i="1"/>
  <c r="BP260" i="1"/>
  <c r="BN260" i="1"/>
  <c r="Z260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Z29" i="1"/>
  <c r="BN29" i="1"/>
  <c r="Z30" i="1"/>
  <c r="BN30" i="1"/>
  <c r="Z31" i="1"/>
  <c r="BN31" i="1"/>
  <c r="E556" i="1"/>
  <c r="Z72" i="1"/>
  <c r="BN72" i="1"/>
  <c r="Z82" i="1"/>
  <c r="BN82" i="1"/>
  <c r="Z85" i="1"/>
  <c r="BN85" i="1"/>
  <c r="Y92" i="1"/>
  <c r="Z104" i="1"/>
  <c r="BN104" i="1"/>
  <c r="Z116" i="1"/>
  <c r="BN116" i="1"/>
  <c r="Z132" i="1"/>
  <c r="BN132" i="1"/>
  <c r="F556" i="1"/>
  <c r="Z161" i="1"/>
  <c r="BN161" i="1"/>
  <c r="Z178" i="1"/>
  <c r="BN178" i="1"/>
  <c r="Z190" i="1"/>
  <c r="BN190" i="1"/>
  <c r="Z191" i="1"/>
  <c r="BN191" i="1"/>
  <c r="Z194" i="1"/>
  <c r="BN194" i="1"/>
  <c r="BP221" i="1"/>
  <c r="BN221" i="1"/>
  <c r="Z221" i="1"/>
  <c r="BP257" i="1"/>
  <c r="BN257" i="1"/>
  <c r="Z257" i="1"/>
  <c r="BP259" i="1"/>
  <c r="BN259" i="1"/>
  <c r="Z259" i="1"/>
  <c r="BP272" i="1"/>
  <c r="BN272" i="1"/>
  <c r="Z272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M556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X547" i="1"/>
  <c r="X550" i="1"/>
  <c r="Z27" i="1"/>
  <c r="BN27" i="1"/>
  <c r="Z33" i="1"/>
  <c r="BN33" i="1"/>
  <c r="Z58" i="1"/>
  <c r="BN58" i="1"/>
  <c r="Z66" i="1"/>
  <c r="BN66" i="1"/>
  <c r="Z70" i="1"/>
  <c r="BN70" i="1"/>
  <c r="Z74" i="1"/>
  <c r="BN74" i="1"/>
  <c r="Z80" i="1"/>
  <c r="BN80" i="1"/>
  <c r="Z89" i="1"/>
  <c r="BN89" i="1"/>
  <c r="BP89" i="1"/>
  <c r="Y108" i="1"/>
  <c r="Z102" i="1"/>
  <c r="BN102" i="1"/>
  <c r="Z106" i="1"/>
  <c r="BN106" i="1"/>
  <c r="Y126" i="1"/>
  <c r="Z114" i="1"/>
  <c r="BN114" i="1"/>
  <c r="Z118" i="1"/>
  <c r="BN118" i="1"/>
  <c r="Z130" i="1"/>
  <c r="BN130" i="1"/>
  <c r="Z139" i="1"/>
  <c r="BN139" i="1"/>
  <c r="H556" i="1"/>
  <c r="Z159" i="1"/>
  <c r="BN159" i="1"/>
  <c r="Z163" i="1"/>
  <c r="BN163" i="1"/>
  <c r="Z174" i="1"/>
  <c r="BN174" i="1"/>
  <c r="Y186" i="1"/>
  <c r="Z180" i="1"/>
  <c r="BN180" i="1"/>
  <c r="Z184" i="1"/>
  <c r="BN184" i="1"/>
  <c r="Y205" i="1"/>
  <c r="Z196" i="1"/>
  <c r="BN196" i="1"/>
  <c r="Z217" i="1"/>
  <c r="BN217" i="1"/>
  <c r="BP217" i="1"/>
  <c r="Z218" i="1"/>
  <c r="BN218" i="1"/>
  <c r="Z223" i="1"/>
  <c r="BN223" i="1"/>
  <c r="Z229" i="1"/>
  <c r="BN229" i="1"/>
  <c r="BP229" i="1"/>
  <c r="K556" i="1"/>
  <c r="Z237" i="1"/>
  <c r="BN237" i="1"/>
  <c r="Z242" i="1"/>
  <c r="BN242" i="1"/>
  <c r="Z262" i="1"/>
  <c r="BN262" i="1"/>
  <c r="Y270" i="1"/>
  <c r="Z268" i="1"/>
  <c r="BN268" i="1"/>
  <c r="Z274" i="1"/>
  <c r="BN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Y418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BP284" i="1"/>
  <c r="BN284" i="1"/>
  <c r="Z284" i="1"/>
  <c r="BP290" i="1"/>
  <c r="BN290" i="1"/>
  <c r="Z290" i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BP428" i="1"/>
  <c r="BN428" i="1"/>
  <c r="Z428" i="1"/>
  <c r="Y432" i="1"/>
  <c r="BP449" i="1"/>
  <c r="BN449" i="1"/>
  <c r="Z449" i="1"/>
  <c r="Y451" i="1"/>
  <c r="J556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BN261" i="1"/>
  <c r="Y264" i="1"/>
  <c r="Z267" i="1"/>
  <c r="Z269" i="1" s="1"/>
  <c r="BN267" i="1"/>
  <c r="Y280" i="1"/>
  <c r="Z273" i="1"/>
  <c r="BN273" i="1"/>
  <c r="Z275" i="1"/>
  <c r="BN275" i="1"/>
  <c r="Z277" i="1"/>
  <c r="BN277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339" i="1" l="1"/>
  <c r="X549" i="1"/>
  <c r="Z263" i="1"/>
  <c r="Z411" i="1"/>
  <c r="Z291" i="1"/>
  <c r="Z451" i="1"/>
  <c r="Z226" i="1"/>
  <c r="Z186" i="1"/>
  <c r="Z417" i="1"/>
  <c r="Z313" i="1"/>
  <c r="Z285" i="1"/>
  <c r="Z279" i="1"/>
  <c r="Z213" i="1"/>
  <c r="Z175" i="1"/>
  <c r="Z164" i="1"/>
  <c r="Z152" i="1"/>
  <c r="Z143" i="1"/>
  <c r="Z126" i="1"/>
  <c r="Z108" i="1"/>
  <c r="Z92" i="1"/>
  <c r="Z86" i="1"/>
  <c r="Z61" i="1"/>
  <c r="Z432" i="1"/>
  <c r="Z406" i="1"/>
  <c r="Z489" i="1"/>
  <c r="Y548" i="1"/>
  <c r="Z334" i="1"/>
  <c r="Z513" i="1"/>
  <c r="Z544" i="1"/>
  <c r="Z531" i="1"/>
  <c r="Z475" i="1"/>
  <c r="Z369" i="1"/>
  <c r="Z252" i="1"/>
  <c r="Z243" i="1"/>
  <c r="Z205" i="1"/>
  <c r="Z134" i="1"/>
  <c r="Z34" i="1"/>
  <c r="Y550" i="1"/>
  <c r="Y547" i="1"/>
  <c r="Z361" i="1"/>
  <c r="Z345" i="1"/>
  <c r="Z297" i="1"/>
  <c r="Y546" i="1"/>
  <c r="Y549" i="1" l="1"/>
  <c r="Z551" i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<sst xmlns="http://schemas.openxmlformats.org/spreadsheetml/2006/main" count="2437" uniqueCount="828">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</sst>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1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461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1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65" t="s">
        <v>0</v>
      </c>
      <c r="E1" s="415"/>
      <c r="F1" s="415"/>
      <c r="G1" s="12" t="s">
        <v>1</v>
      </c>
      <c r="H1" s="465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7" t="s">
        <v>8</v>
      </c>
      <c r="B5" s="441"/>
      <c r="C5" s="442"/>
      <c r="D5" s="472"/>
      <c r="E5" s="473"/>
      <c r="F5" s="729" t="s">
        <v>9</v>
      </c>
      <c r="G5" s="442"/>
      <c r="H5" s="472"/>
      <c r="I5" s="663"/>
      <c r="J5" s="663"/>
      <c r="K5" s="663"/>
      <c r="L5" s="663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8" t="s">
        <v>12</v>
      </c>
      <c r="W5" s="526"/>
      <c r="AB5" s="51"/>
      <c r="AC5" s="51"/>
      <c r="AD5" s="51"/>
      <c r="AE5" s="51"/>
    </row>
    <row r="6" spans="1:32" s="379" customFormat="1" ht="24" customHeight="1" x14ac:dyDescent="0.2">
      <c r="A6" s="527" t="s">
        <v>13</v>
      </c>
      <c r="B6" s="441"/>
      <c r="C6" s="442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1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576"/>
      <c r="V7" s="650"/>
      <c r="W7" s="651"/>
      <c r="AB7" s="51"/>
      <c r="AC7" s="51"/>
      <c r="AD7" s="51"/>
      <c r="AE7" s="51"/>
    </row>
    <row r="8" spans="1:32" s="379" customFormat="1" ht="25.5" customHeight="1" x14ac:dyDescent="0.2">
      <c r="A8" s="768" t="s">
        <v>18</v>
      </c>
      <c r="B8" s="396"/>
      <c r="C8" s="397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3"/>
      <c r="U8" s="576"/>
      <c r="V8" s="650"/>
      <c r="W8" s="651"/>
      <c r="AB8" s="51"/>
      <c r="AC8" s="51"/>
      <c r="AD8" s="51"/>
      <c r="AE8" s="51"/>
    </row>
    <row r="9" spans="1:32" s="379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7"/>
      <c r="E9" s="40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0"/>
      <c r="P9" s="26" t="s">
        <v>20</v>
      </c>
      <c r="Q9" s="521"/>
      <c r="R9" s="522"/>
      <c r="T9" s="393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7"/>
      <c r="E10" s="40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7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586"/>
      <c r="R10" s="587"/>
      <c r="U10" s="24" t="s">
        <v>22</v>
      </c>
      <c r="V10" s="430" t="s">
        <v>23</v>
      </c>
      <c r="W10" s="431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0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3"/>
      <c r="AB12" s="51"/>
      <c r="AC12" s="51"/>
      <c r="AD12" s="51"/>
      <c r="AE12" s="51"/>
    </row>
    <row r="13" spans="1:32" s="379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0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6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7"/>
      <c r="Q16" s="557"/>
      <c r="R16" s="557"/>
      <c r="S16" s="557"/>
      <c r="T16" s="5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1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65" t="s">
        <v>50</v>
      </c>
      <c r="V17" s="442"/>
      <c r="W17" s="426" t="s">
        <v>51</v>
      </c>
      <c r="X17" s="426" t="s">
        <v>52</v>
      </c>
      <c r="Y17" s="766" t="s">
        <v>53</v>
      </c>
      <c r="Z17" s="426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4"/>
      <c r="AF17" s="725"/>
      <c r="AG17" s="514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7" t="s">
        <v>60</v>
      </c>
      <c r="V18" s="377" t="s">
        <v>61</v>
      </c>
      <c r="W18" s="427"/>
      <c r="X18" s="427"/>
      <c r="Y18" s="767"/>
      <c r="Z18" s="427"/>
      <c r="AA18" s="639"/>
      <c r="AB18" s="639"/>
      <c r="AC18" s="639"/>
      <c r="AD18" s="726"/>
      <c r="AE18" s="727"/>
      <c r="AF18" s="728"/>
      <c r="AG18" s="515"/>
      <c r="BD18" s="393"/>
    </row>
    <row r="19" spans="1:68" ht="27.75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customHeight="1" x14ac:dyDescent="0.25">
      <c r="A20" s="398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6"/>
      <c r="AB20" s="376"/>
      <c r="AC20" s="376"/>
    </row>
    <row r="21" spans="1:68" ht="14.25" customHeight="1" x14ac:dyDescent="0.25">
      <c r="A21" s="401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5" t="s">
        <v>69</v>
      </c>
      <c r="Q23" s="396"/>
      <c r="R23" s="396"/>
      <c r="S23" s="396"/>
      <c r="T23" s="396"/>
      <c r="U23" s="396"/>
      <c r="V23" s="397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5" t="s">
        <v>69</v>
      </c>
      <c r="Q24" s="396"/>
      <c r="R24" s="396"/>
      <c r="S24" s="396"/>
      <c r="T24" s="396"/>
      <c r="U24" s="396"/>
      <c r="V24" s="397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5" t="s">
        <v>69</v>
      </c>
      <c r="Q34" s="396"/>
      <c r="R34" s="396"/>
      <c r="S34" s="396"/>
      <c r="T34" s="396"/>
      <c r="U34" s="396"/>
      <c r="V34" s="397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5" t="s">
        <v>69</v>
      </c>
      <c r="Q35" s="396"/>
      <c r="R35" s="396"/>
      <c r="S35" s="396"/>
      <c r="T35" s="396"/>
      <c r="U35" s="396"/>
      <c r="V35" s="397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5" t="s">
        <v>69</v>
      </c>
      <c r="Q38" s="396"/>
      <c r="R38" s="396"/>
      <c r="S38" s="396"/>
      <c r="T38" s="396"/>
      <c r="U38" s="396"/>
      <c r="V38" s="397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5" t="s">
        <v>69</v>
      </c>
      <c r="Q39" s="396"/>
      <c r="R39" s="396"/>
      <c r="S39" s="396"/>
      <c r="T39" s="396"/>
      <c r="U39" s="396"/>
      <c r="V39" s="397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2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5" t="s">
        <v>69</v>
      </c>
      <c r="Q42" s="396"/>
      <c r="R42" s="396"/>
      <c r="S42" s="396"/>
      <c r="T42" s="396"/>
      <c r="U42" s="396"/>
      <c r="V42" s="397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5" t="s">
        <v>69</v>
      </c>
      <c r="Q43" s="396"/>
      <c r="R43" s="396"/>
      <c r="S43" s="396"/>
      <c r="T43" s="396"/>
      <c r="U43" s="396"/>
      <c r="V43" s="397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5" t="s">
        <v>69</v>
      </c>
      <c r="Q46" s="396"/>
      <c r="R46" s="396"/>
      <c r="S46" s="396"/>
      <c r="T46" s="396"/>
      <c r="U46" s="396"/>
      <c r="V46" s="397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5" t="s">
        <v>69</v>
      </c>
      <c r="Q47" s="396"/>
      <c r="R47" s="396"/>
      <c r="S47" s="396"/>
      <c r="T47" s="396"/>
      <c r="U47" s="396"/>
      <c r="V47" s="397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customHeight="1" x14ac:dyDescent="0.25">
      <c r="A49" s="398" t="s">
        <v>103</v>
      </c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76"/>
      <c r="AB49" s="376"/>
      <c r="AC49" s="376"/>
    </row>
    <row r="50" spans="1:68" ht="14.25" customHeight="1" x14ac:dyDescent="0.25">
      <c r="A50" s="401" t="s">
        <v>104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2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5" t="s">
        <v>69</v>
      </c>
      <c r="Q53" s="396"/>
      <c r="R53" s="396"/>
      <c r="S53" s="396"/>
      <c r="T53" s="396"/>
      <c r="U53" s="396"/>
      <c r="V53" s="397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5" t="s">
        <v>69</v>
      </c>
      <c r="Q54" s="396"/>
      <c r="R54" s="396"/>
      <c r="S54" s="396"/>
      <c r="T54" s="396"/>
      <c r="U54" s="396"/>
      <c r="V54" s="397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76"/>
      <c r="AB55" s="376"/>
      <c r="AC55" s="376"/>
    </row>
    <row r="56" spans="1:68" ht="14.25" customHeight="1" x14ac:dyDescent="0.25">
      <c r="A56" s="401" t="s">
        <v>112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5" t="s">
        <v>69</v>
      </c>
      <c r="Q61" s="396"/>
      <c r="R61" s="396"/>
      <c r="S61" s="396"/>
      <c r="T61" s="396"/>
      <c r="U61" s="396"/>
      <c r="V61" s="397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5" t="s">
        <v>69</v>
      </c>
      <c r="Q62" s="396"/>
      <c r="R62" s="396"/>
      <c r="S62" s="396"/>
      <c r="T62" s="396"/>
      <c r="U62" s="396"/>
      <c r="V62" s="397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76"/>
      <c r="AB63" s="376"/>
      <c r="AC63" s="376"/>
    </row>
    <row r="64" spans="1:68" ht="14.25" customHeight="1" x14ac:dyDescent="0.25">
      <c r="A64" s="401" t="s">
        <v>112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500</v>
      </c>
      <c r="Y66" s="383">
        <f t="shared" si="6"/>
        <v>507.6</v>
      </c>
      <c r="Z66" s="36">
        <f t="shared" si="7"/>
        <v>1.0222499999999999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522.22222222222217</v>
      </c>
      <c r="BN66" s="64">
        <f t="shared" si="9"/>
        <v>530.16</v>
      </c>
      <c r="BO66" s="64">
        <f t="shared" si="10"/>
        <v>0.82671957671957652</v>
      </c>
      <c r="BP66" s="64">
        <f t="shared" si="11"/>
        <v>0.83928571428571419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300</v>
      </c>
      <c r="Y69" s="383">
        <f t="shared" si="6"/>
        <v>302.40000000000003</v>
      </c>
      <c r="Z69" s="36">
        <f t="shared" si="7"/>
        <v>0.60899999999999999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313.33333333333331</v>
      </c>
      <c r="BN69" s="64">
        <f t="shared" si="9"/>
        <v>315.83999999999997</v>
      </c>
      <c r="BO69" s="64">
        <f t="shared" si="10"/>
        <v>0.49603174603174593</v>
      </c>
      <c r="BP69" s="64">
        <f t="shared" si="11"/>
        <v>0.5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100</v>
      </c>
      <c r="Y83" s="383">
        <f t="shared" si="6"/>
        <v>101.25</v>
      </c>
      <c r="Z83" s="36">
        <f>IFERROR(IF(Y83=0,"",ROUNDUP(Y83/H83,0)*0.00937),"")</f>
        <v>0.25298999999999999</v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105.6</v>
      </c>
      <c r="BN83" s="64">
        <f t="shared" si="9"/>
        <v>106.92</v>
      </c>
      <c r="BO83" s="64">
        <f t="shared" si="10"/>
        <v>0.22222222222222224</v>
      </c>
      <c r="BP83" s="64">
        <f t="shared" si="11"/>
        <v>0.22500000000000001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6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2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5" t="s">
        <v>69</v>
      </c>
      <c r="Q86" s="396"/>
      <c r="R86" s="396"/>
      <c r="S86" s="396"/>
      <c r="T86" s="396"/>
      <c r="U86" s="396"/>
      <c r="V86" s="397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100.74074074074073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1.8842399999999999</v>
      </c>
      <c r="AA86" s="385"/>
      <c r="AB86" s="385"/>
      <c r="AC86" s="38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5" t="s">
        <v>69</v>
      </c>
      <c r="Q87" s="396"/>
      <c r="R87" s="396"/>
      <c r="S87" s="396"/>
      <c r="T87" s="396"/>
      <c r="U87" s="396"/>
      <c r="V87" s="397"/>
      <c r="W87" s="37" t="s">
        <v>68</v>
      </c>
      <c r="X87" s="384">
        <f>IFERROR(SUM(X65:X85),"0")</f>
        <v>900</v>
      </c>
      <c r="Y87" s="384">
        <f>IFERROR(SUM(Y65:Y85),"0")</f>
        <v>911.25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50</v>
      </c>
      <c r="Y89" s="383">
        <f>IFERROR(IF(X89="",0,CEILING((X89/$H89),1)*$H89),"")</f>
        <v>54</v>
      </c>
      <c r="Z89" s="36">
        <f>IFERROR(IF(Y89=0,"",ROUNDUP(Y89/H89,0)*0.02175),"")</f>
        <v>0.10874999999999999</v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52.222222222222221</v>
      </c>
      <c r="BN89" s="64">
        <f>IFERROR(Y89*I89/H89,"0")</f>
        <v>56.4</v>
      </c>
      <c r="BO89" s="64">
        <f>IFERROR(1/J89*(X89/H89),"0")</f>
        <v>9.6450617283950615E-2</v>
      </c>
      <c r="BP89" s="64">
        <f>IFERROR(1/J89*(Y89/H89),"0")</f>
        <v>0.10416666666666666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5" t="s">
        <v>69</v>
      </c>
      <c r="Q92" s="396"/>
      <c r="R92" s="396"/>
      <c r="S92" s="396"/>
      <c r="T92" s="396"/>
      <c r="U92" s="396"/>
      <c r="V92" s="397"/>
      <c r="W92" s="37" t="s">
        <v>70</v>
      </c>
      <c r="X92" s="384">
        <f>IFERROR(X89/H89,"0")+IFERROR(X90/H90,"0")+IFERROR(X91/H91,"0")</f>
        <v>4.6296296296296298</v>
      </c>
      <c r="Y92" s="384">
        <f>IFERROR(Y89/H89,"0")+IFERROR(Y90/H90,"0")+IFERROR(Y91/H91,"0")</f>
        <v>5</v>
      </c>
      <c r="Z92" s="384">
        <f>IFERROR(IF(Z89="",0,Z89),"0")+IFERROR(IF(Z90="",0,Z90),"0")+IFERROR(IF(Z91="",0,Z91),"0")</f>
        <v>0.10874999999999999</v>
      </c>
      <c r="AA92" s="385"/>
      <c r="AB92" s="385"/>
      <c r="AC92" s="38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5" t="s">
        <v>69</v>
      </c>
      <c r="Q93" s="396"/>
      <c r="R93" s="396"/>
      <c r="S93" s="396"/>
      <c r="T93" s="396"/>
      <c r="U93" s="396"/>
      <c r="V93" s="397"/>
      <c r="W93" s="37" t="s">
        <v>68</v>
      </c>
      <c r="X93" s="384">
        <f>IFERROR(SUM(X89:X91),"0")</f>
        <v>50</v>
      </c>
      <c r="Y93" s="384">
        <f>IFERROR(SUM(Y89:Y91),"0")</f>
        <v>54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1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8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4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3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5" t="s">
        <v>69</v>
      </c>
      <c r="Q108" s="396"/>
      <c r="R108" s="396"/>
      <c r="S108" s="396"/>
      <c r="T108" s="396"/>
      <c r="U108" s="396"/>
      <c r="V108" s="397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5" t="s">
        <v>69</v>
      </c>
      <c r="Q109" s="396"/>
      <c r="R109" s="396"/>
      <c r="S109" s="396"/>
      <c r="T109" s="396"/>
      <c r="U109" s="396"/>
      <c r="V109" s="397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300</v>
      </c>
      <c r="Y111" s="383">
        <f t="shared" ref="Y111:Y125" si="18">IFERROR(IF(X111="",0,CEILING((X111/$H111),1)*$H111),"")</f>
        <v>307.8</v>
      </c>
      <c r="Z111" s="36">
        <f>IFERROR(IF(Y111=0,"",ROUNDUP(Y111/H111,0)*0.02175),"")</f>
        <v>0.8264999999999999</v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320.88888888888886</v>
      </c>
      <c r="BN111" s="64">
        <f t="shared" ref="BN111:BN125" si="20">IFERROR(Y111*I111/H111,"0")</f>
        <v>329.23200000000003</v>
      </c>
      <c r="BO111" s="64">
        <f t="shared" ref="BO111:BO125" si="21">IFERROR(1/J111*(X111/H111),"0")</f>
        <v>0.66137566137566139</v>
      </c>
      <c r="BP111" s="64">
        <f t="shared" ref="BP111:BP125" si="22">IFERROR(1/J111*(Y111/H111),"0")</f>
        <v>0.67857142857142849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100</v>
      </c>
      <c r="Y113" s="383">
        <f t="shared" si="18"/>
        <v>100.80000000000001</v>
      </c>
      <c r="Z113" s="36">
        <f>IFERROR(IF(Y113=0,"",ROUNDUP(Y113/H113,0)*0.02175),"")</f>
        <v>0.26100000000000001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106.71428571428572</v>
      </c>
      <c r="BN113" s="64">
        <f t="shared" si="20"/>
        <v>107.56800000000001</v>
      </c>
      <c r="BO113" s="64">
        <f t="shared" si="21"/>
        <v>0.21258503401360543</v>
      </c>
      <c r="BP113" s="64">
        <f t="shared" si="22"/>
        <v>0.21428571428571427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200</v>
      </c>
      <c r="Y117" s="383">
        <f t="shared" si="18"/>
        <v>202.5</v>
      </c>
      <c r="Z117" s="36">
        <f>IFERROR(IF(Y117=0,"",ROUNDUP(Y117/H117,0)*0.00753),"")</f>
        <v>0.56474999999999997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220.14814814814812</v>
      </c>
      <c r="BN117" s="64">
        <f t="shared" si="20"/>
        <v>222.9</v>
      </c>
      <c r="BO117" s="64">
        <f t="shared" si="21"/>
        <v>0.47483380816714149</v>
      </c>
      <c r="BP117" s="64">
        <f t="shared" si="22"/>
        <v>0.48076923076923073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50</v>
      </c>
      <c r="Y118" s="383">
        <f t="shared" si="18"/>
        <v>51.48</v>
      </c>
      <c r="Z118" s="36">
        <f>IFERROR(IF(Y118=0,"",ROUNDUP(Y118/H118,0)*0.00753),"")</f>
        <v>0.19578000000000001</v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57.020202020202021</v>
      </c>
      <c r="BN118" s="64">
        <f t="shared" si="20"/>
        <v>58.707999999999998</v>
      </c>
      <c r="BO118" s="64">
        <f t="shared" si="21"/>
        <v>0.16187516187516188</v>
      </c>
      <c r="BP118" s="64">
        <f t="shared" si="22"/>
        <v>0.16666666666666666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8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9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2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5" t="s">
        <v>69</v>
      </c>
      <c r="Q126" s="396"/>
      <c r="R126" s="396"/>
      <c r="S126" s="396"/>
      <c r="T126" s="396"/>
      <c r="U126" s="396"/>
      <c r="V126" s="397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148.26839826839827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151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1.8480300000000001</v>
      </c>
      <c r="AA126" s="385"/>
      <c r="AB126" s="385"/>
      <c r="AC126" s="38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5" t="s">
        <v>69</v>
      </c>
      <c r="Q127" s="396"/>
      <c r="R127" s="396"/>
      <c r="S127" s="396"/>
      <c r="T127" s="396"/>
      <c r="U127" s="396"/>
      <c r="V127" s="397"/>
      <c r="W127" s="37" t="s">
        <v>68</v>
      </c>
      <c r="X127" s="384">
        <f>IFERROR(SUM(X111:X125),"0")</f>
        <v>650</v>
      </c>
      <c r="Y127" s="384">
        <f>IFERROR(SUM(Y111:Y125),"0")</f>
        <v>662.58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100</v>
      </c>
      <c r="Y130" s="383">
        <f>IFERROR(IF(X130="",0,CEILING((X130/$H130),1)*$H130),"")</f>
        <v>101.39999999999999</v>
      </c>
      <c r="Z130" s="36">
        <f>IFERROR(IF(Y130=0,"",ROUNDUP(Y130/H130,0)*0.02175),"")</f>
        <v>0.28275</v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106.15384615384615</v>
      </c>
      <c r="BN130" s="64">
        <f>IFERROR(Y130*I130/H130,"0")</f>
        <v>107.63999999999999</v>
      </c>
      <c r="BO130" s="64">
        <f>IFERROR(1/J130*(X130/H130),"0")</f>
        <v>0.22893772893772893</v>
      </c>
      <c r="BP130" s="64">
        <f>IFERROR(1/J130*(Y130/H130),"0")</f>
        <v>0.23214285714285712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5" t="s">
        <v>69</v>
      </c>
      <c r="Q134" s="396"/>
      <c r="R134" s="396"/>
      <c r="S134" s="396"/>
      <c r="T134" s="396"/>
      <c r="U134" s="396"/>
      <c r="V134" s="397"/>
      <c r="W134" s="37" t="s">
        <v>70</v>
      </c>
      <c r="X134" s="384">
        <f>IFERROR(X129/H129,"0")+IFERROR(X130/H130,"0")+IFERROR(X131/H131,"0")+IFERROR(X132/H132,"0")+IFERROR(X133/H133,"0")</f>
        <v>12.820512820512821</v>
      </c>
      <c r="Y134" s="384">
        <f>IFERROR(Y129/H129,"0")+IFERROR(Y130/H130,"0")+IFERROR(Y131/H131,"0")+IFERROR(Y132/H132,"0")+IFERROR(Y133/H133,"0")</f>
        <v>13</v>
      </c>
      <c r="Z134" s="384">
        <f>IFERROR(IF(Z129="",0,Z129),"0")+IFERROR(IF(Z130="",0,Z130),"0")+IFERROR(IF(Z131="",0,Z131),"0")+IFERROR(IF(Z132="",0,Z132),"0")+IFERROR(IF(Z133="",0,Z133),"0")</f>
        <v>0.28275</v>
      </c>
      <c r="AA134" s="385"/>
      <c r="AB134" s="385"/>
      <c r="AC134" s="38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5" t="s">
        <v>69</v>
      </c>
      <c r="Q135" s="396"/>
      <c r="R135" s="396"/>
      <c r="S135" s="396"/>
      <c r="T135" s="396"/>
      <c r="U135" s="396"/>
      <c r="V135" s="397"/>
      <c r="W135" s="37" t="s">
        <v>68</v>
      </c>
      <c r="X135" s="384">
        <f>IFERROR(SUM(X129:X133),"0")</f>
        <v>100</v>
      </c>
      <c r="Y135" s="384">
        <f>IFERROR(SUM(Y129:Y133),"0")</f>
        <v>101.39999999999999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76"/>
      <c r="AB136" s="376"/>
      <c r="AC136" s="376"/>
    </row>
    <row r="137" spans="1:68" ht="14.25" customHeight="1" x14ac:dyDescent="0.25">
      <c r="A137" s="401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300</v>
      </c>
      <c r="Y138" s="383">
        <f>IFERROR(IF(X138="",0,CEILING((X138/$H138),1)*$H138),"")</f>
        <v>307.8</v>
      </c>
      <c r="Z138" s="36">
        <f>IFERROR(IF(Y138=0,"",ROUNDUP(Y138/H138,0)*0.02175),"")</f>
        <v>0.8264999999999999</v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320.66666666666663</v>
      </c>
      <c r="BN138" s="64">
        <f>IFERROR(Y138*I138/H138,"0")</f>
        <v>329.00400000000002</v>
      </c>
      <c r="BO138" s="64">
        <f>IFERROR(1/J138*(X138/H138),"0")</f>
        <v>0.66137566137566139</v>
      </c>
      <c r="BP138" s="64">
        <f>IFERROR(1/J138*(Y138/H138),"0")</f>
        <v>0.67857142857142849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300</v>
      </c>
      <c r="Y141" s="383">
        <f>IFERROR(IF(X141="",0,CEILING((X141/$H141),1)*$H141),"")</f>
        <v>302.40000000000003</v>
      </c>
      <c r="Z141" s="36">
        <f>IFERROR(IF(Y141=0,"",ROUNDUP(Y141/H141,0)*0.00753),"")</f>
        <v>0.84336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330.22222222222223</v>
      </c>
      <c r="BN141" s="64">
        <f>IFERROR(Y141*I141/H141,"0")</f>
        <v>332.86400000000003</v>
      </c>
      <c r="BO141" s="64">
        <f>IFERROR(1/J141*(X141/H141),"0")</f>
        <v>0.71225071225071213</v>
      </c>
      <c r="BP141" s="64">
        <f>IFERROR(1/J141*(Y141/H141),"0")</f>
        <v>0.71794871794871795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5" t="s">
        <v>69</v>
      </c>
      <c r="Q143" s="396"/>
      <c r="R143" s="396"/>
      <c r="S143" s="396"/>
      <c r="T143" s="396"/>
      <c r="U143" s="396"/>
      <c r="V143" s="397"/>
      <c r="W143" s="37" t="s">
        <v>70</v>
      </c>
      <c r="X143" s="384">
        <f>IFERROR(X138/H138,"0")+IFERROR(X139/H139,"0")+IFERROR(X140/H140,"0")+IFERROR(X141/H141,"0")+IFERROR(X142/H142,"0")</f>
        <v>148.14814814814815</v>
      </c>
      <c r="Y143" s="384">
        <f>IFERROR(Y138/H138,"0")+IFERROR(Y139/H139,"0")+IFERROR(Y140/H140,"0")+IFERROR(Y141/H141,"0")+IFERROR(Y142/H142,"0")</f>
        <v>150</v>
      </c>
      <c r="Z143" s="384">
        <f>IFERROR(IF(Z138="",0,Z138),"0")+IFERROR(IF(Z139="",0,Z139),"0")+IFERROR(IF(Z140="",0,Z140),"0")+IFERROR(IF(Z141="",0,Z141),"0")+IFERROR(IF(Z142="",0,Z142),"0")</f>
        <v>1.6698599999999999</v>
      </c>
      <c r="AA143" s="385"/>
      <c r="AB143" s="385"/>
      <c r="AC143" s="38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5" t="s">
        <v>69</v>
      </c>
      <c r="Q144" s="396"/>
      <c r="R144" s="396"/>
      <c r="S144" s="396"/>
      <c r="T144" s="396"/>
      <c r="U144" s="396"/>
      <c r="V144" s="397"/>
      <c r="W144" s="37" t="s">
        <v>68</v>
      </c>
      <c r="X144" s="384">
        <f>IFERROR(SUM(X138:X142),"0")</f>
        <v>600</v>
      </c>
      <c r="Y144" s="384">
        <f>IFERROR(SUM(Y138:Y142),"0")</f>
        <v>610.20000000000005</v>
      </c>
      <c r="Z144" s="37"/>
      <c r="AA144" s="385"/>
      <c r="AB144" s="385"/>
      <c r="AC144" s="385"/>
    </row>
    <row r="145" spans="1:68" ht="27.75" customHeight="1" x14ac:dyDescent="0.2">
      <c r="A145" s="466" t="s">
        <v>257</v>
      </c>
      <c r="B145" s="467"/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8"/>
      <c r="AB145" s="48"/>
      <c r="AC145" s="48"/>
    </row>
    <row r="146" spans="1:68" ht="16.5" customHeight="1" x14ac:dyDescent="0.25">
      <c r="A146" s="398" t="s">
        <v>258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6"/>
      <c r="AB146" s="376"/>
      <c r="AC146" s="376"/>
    </row>
    <row r="147" spans="1:68" ht="14.25" customHeight="1" x14ac:dyDescent="0.25">
      <c r="A147" s="401" t="s">
        <v>112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3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7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2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5" t="s">
        <v>69</v>
      </c>
      <c r="Q152" s="396"/>
      <c r="R152" s="396"/>
      <c r="S152" s="396"/>
      <c r="T152" s="396"/>
      <c r="U152" s="396"/>
      <c r="V152" s="397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5" t="s">
        <v>69</v>
      </c>
      <c r="Q153" s="396"/>
      <c r="R153" s="396"/>
      <c r="S153" s="396"/>
      <c r="T153" s="396"/>
      <c r="U153" s="396"/>
      <c r="V153" s="397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6"/>
      <c r="AB154" s="376"/>
      <c r="AC154" s="376"/>
    </row>
    <row r="155" spans="1:68" ht="14.25" customHeight="1" x14ac:dyDescent="0.25">
      <c r="A155" s="401" t="s">
        <v>63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100</v>
      </c>
      <c r="Y158" s="383">
        <f t="shared" si="23"/>
        <v>100.80000000000001</v>
      </c>
      <c r="Z158" s="36">
        <f>IFERROR(IF(Y158=0,"",ROUNDUP(Y158/H158,0)*0.00753),"")</f>
        <v>0.18071999999999999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104.76190476190477</v>
      </c>
      <c r="BN158" s="64">
        <f t="shared" si="25"/>
        <v>105.60000000000002</v>
      </c>
      <c r="BO158" s="64">
        <f t="shared" si="26"/>
        <v>0.15262515262515264</v>
      </c>
      <c r="BP158" s="64">
        <f t="shared" si="27"/>
        <v>0.15384615384615385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2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5" t="s">
        <v>69</v>
      </c>
      <c r="Q164" s="396"/>
      <c r="R164" s="396"/>
      <c r="S164" s="396"/>
      <c r="T164" s="396"/>
      <c r="U164" s="396"/>
      <c r="V164" s="397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23.80952380952381</v>
      </c>
      <c r="Y164" s="384">
        <f>IFERROR(Y156/H156,"0")+IFERROR(Y157/H157,"0")+IFERROR(Y158/H158,"0")+IFERROR(Y159/H159,"0")+IFERROR(Y160/H160,"0")+IFERROR(Y161/H161,"0")+IFERROR(Y162/H162,"0")+IFERROR(Y163/H163,"0")</f>
        <v>24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0.18071999999999999</v>
      </c>
      <c r="AA164" s="385"/>
      <c r="AB164" s="385"/>
      <c r="AC164" s="38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5" t="s">
        <v>69</v>
      </c>
      <c r="Q165" s="396"/>
      <c r="R165" s="396"/>
      <c r="S165" s="396"/>
      <c r="T165" s="396"/>
      <c r="U165" s="396"/>
      <c r="V165" s="397"/>
      <c r="W165" s="37" t="s">
        <v>68</v>
      </c>
      <c r="X165" s="384">
        <f>IFERROR(SUM(X156:X163),"0")</f>
        <v>100</v>
      </c>
      <c r="Y165" s="384">
        <f>IFERROR(SUM(Y156:Y163),"0")</f>
        <v>100.80000000000001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6"/>
      <c r="AB166" s="376"/>
      <c r="AC166" s="376"/>
    </row>
    <row r="167" spans="1:68" ht="14.25" customHeight="1" x14ac:dyDescent="0.25">
      <c r="A167" s="401" t="s">
        <v>112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5" t="s">
        <v>69</v>
      </c>
      <c r="Q170" s="396"/>
      <c r="R170" s="396"/>
      <c r="S170" s="396"/>
      <c r="T170" s="396"/>
      <c r="U170" s="396"/>
      <c r="V170" s="397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5" t="s">
        <v>69</v>
      </c>
      <c r="Q171" s="396"/>
      <c r="R171" s="396"/>
      <c r="S171" s="396"/>
      <c r="T171" s="396"/>
      <c r="U171" s="396"/>
      <c r="V171" s="397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2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5" t="s">
        <v>69</v>
      </c>
      <c r="Q175" s="396"/>
      <c r="R175" s="396"/>
      <c r="S175" s="396"/>
      <c r="T175" s="396"/>
      <c r="U175" s="396"/>
      <c r="V175" s="397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5" t="s">
        <v>69</v>
      </c>
      <c r="Q176" s="396"/>
      <c r="R176" s="396"/>
      <c r="S176" s="396"/>
      <c r="T176" s="396"/>
      <c r="U176" s="396"/>
      <c r="V176" s="397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200</v>
      </c>
      <c r="Y178" s="383">
        <f t="shared" ref="Y178:Y185" si="28">IFERROR(IF(X178="",0,CEILING((X178/$H178),1)*$H178),"")</f>
        <v>205.20000000000002</v>
      </c>
      <c r="Z178" s="36">
        <f>IFERROR(IF(Y178=0,"",ROUNDUP(Y178/H178,0)*0.00937),"")</f>
        <v>0.35605999999999999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207.77777777777777</v>
      </c>
      <c r="BN178" s="64">
        <f t="shared" ref="BN178:BN185" si="30">IFERROR(Y178*I178/H178,"0")</f>
        <v>213.18000000000004</v>
      </c>
      <c r="BO178" s="64">
        <f t="shared" ref="BO178:BO185" si="31">IFERROR(1/J178*(X178/H178),"0")</f>
        <v>0.30864197530864196</v>
      </c>
      <c r="BP178" s="64">
        <f t="shared" ref="BP178:BP185" si="32">IFERROR(1/J178*(Y178/H178),"0")</f>
        <v>0.31666666666666665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200</v>
      </c>
      <c r="Y180" s="383">
        <f t="shared" si="28"/>
        <v>205.20000000000002</v>
      </c>
      <c r="Z180" s="36">
        <f>IFERROR(IF(Y180=0,"",ROUNDUP(Y180/H180,0)*0.00937),"")</f>
        <v>0.35605999999999999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207.77777777777777</v>
      </c>
      <c r="BN180" s="64">
        <f t="shared" si="30"/>
        <v>213.18000000000004</v>
      </c>
      <c r="BO180" s="64">
        <f t="shared" si="31"/>
        <v>0.30864197530864196</v>
      </c>
      <c r="BP180" s="64">
        <f t="shared" si="32"/>
        <v>0.31666666666666665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200</v>
      </c>
      <c r="Y181" s="383">
        <f t="shared" si="28"/>
        <v>205.20000000000002</v>
      </c>
      <c r="Z181" s="36">
        <f>IFERROR(IF(Y181=0,"",ROUNDUP(Y181/H181,0)*0.00937),"")</f>
        <v>0.35605999999999999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207.77777777777777</v>
      </c>
      <c r="BN181" s="64">
        <f t="shared" si="30"/>
        <v>213.18000000000004</v>
      </c>
      <c r="BO181" s="64">
        <f t="shared" si="31"/>
        <v>0.30864197530864196</v>
      </c>
      <c r="BP181" s="64">
        <f t="shared" si="32"/>
        <v>0.31666666666666665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2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5" t="s">
        <v>69</v>
      </c>
      <c r="Q186" s="396"/>
      <c r="R186" s="396"/>
      <c r="S186" s="396"/>
      <c r="T186" s="396"/>
      <c r="U186" s="396"/>
      <c r="V186" s="397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111.11111111111111</v>
      </c>
      <c r="Y186" s="384">
        <f>IFERROR(Y178/H178,"0")+IFERROR(Y179/H179,"0")+IFERROR(Y180/H180,"0")+IFERROR(Y181/H181,"0")+IFERROR(Y182/H182,"0")+IFERROR(Y183/H183,"0")+IFERROR(Y184/H184,"0")+IFERROR(Y185/H185,"0")</f>
        <v>114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1.0681799999999999</v>
      </c>
      <c r="AA186" s="385"/>
      <c r="AB186" s="385"/>
      <c r="AC186" s="38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5" t="s">
        <v>69</v>
      </c>
      <c r="Q187" s="396"/>
      <c r="R187" s="396"/>
      <c r="S187" s="396"/>
      <c r="T187" s="396"/>
      <c r="U187" s="396"/>
      <c r="V187" s="397"/>
      <c r="W187" s="37" t="s">
        <v>68</v>
      </c>
      <c r="X187" s="384">
        <f>IFERROR(SUM(X178:X185),"0")</f>
        <v>600</v>
      </c>
      <c r="Y187" s="384">
        <f>IFERROR(SUM(Y178:Y185),"0")</f>
        <v>615.6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150</v>
      </c>
      <c r="Y190" s="383">
        <f t="shared" si="33"/>
        <v>153.9</v>
      </c>
      <c r="Z190" s="36">
        <f>IFERROR(IF(Y190=0,"",ROUNDUP(Y190/H190,0)*0.02175),"")</f>
        <v>0.41324999999999995</v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160.44444444444443</v>
      </c>
      <c r="BN190" s="64">
        <f t="shared" si="35"/>
        <v>164.61600000000001</v>
      </c>
      <c r="BO190" s="64">
        <f t="shared" si="36"/>
        <v>0.3306878306878307</v>
      </c>
      <c r="BP190" s="64">
        <f t="shared" si="37"/>
        <v>0.33928571428571425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150</v>
      </c>
      <c r="Y192" s="383">
        <f t="shared" si="33"/>
        <v>153.9</v>
      </c>
      <c r="Z192" s="36">
        <f>IFERROR(IF(Y192=0,"",ROUNDUP(Y192/H192,0)*0.02175),"")</f>
        <v>0.41324999999999995</v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160.11111111111114</v>
      </c>
      <c r="BN192" s="64">
        <f t="shared" si="35"/>
        <v>164.27400000000003</v>
      </c>
      <c r="BO192" s="64">
        <f t="shared" si="36"/>
        <v>0.3306878306878307</v>
      </c>
      <c r="BP192" s="64">
        <f t="shared" si="37"/>
        <v>0.33928571428571425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9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200</v>
      </c>
      <c r="Y193" s="383">
        <f t="shared" si="33"/>
        <v>200.1</v>
      </c>
      <c r="Z193" s="36">
        <f>IFERROR(IF(Y193=0,"",ROUNDUP(Y193/H193,0)*0.02175),"")</f>
        <v>0.50024999999999997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212.96551724137933</v>
      </c>
      <c r="BN193" s="64">
        <f t="shared" si="35"/>
        <v>213.072</v>
      </c>
      <c r="BO193" s="64">
        <f t="shared" si="36"/>
        <v>0.41050903119868637</v>
      </c>
      <c r="BP193" s="64">
        <f t="shared" si="37"/>
        <v>0.4107142857142857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50</v>
      </c>
      <c r="Y195" s="383">
        <f t="shared" si="33"/>
        <v>50.4</v>
      </c>
      <c r="Z195" s="36">
        <f>IFERROR(IF(Y195=0,"",ROUNDUP(Y195/H195,0)*0.00937),"")</f>
        <v>0.14055000000000001</v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53.839285714285715</v>
      </c>
      <c r="BN195" s="64">
        <f t="shared" si="35"/>
        <v>54.269999999999996</v>
      </c>
      <c r="BO195" s="64">
        <f t="shared" si="36"/>
        <v>0.12400793650793651</v>
      </c>
      <c r="BP195" s="64">
        <f t="shared" si="37"/>
        <v>0.125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100</v>
      </c>
      <c r="Y196" s="383">
        <f t="shared" si="33"/>
        <v>100.8</v>
      </c>
      <c r="Z196" s="36">
        <f>IFERROR(IF(Y196=0,"",ROUNDUP(Y196/H196,0)*0.00753),"")</f>
        <v>0.31625999999999999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108.33333333333334</v>
      </c>
      <c r="BN196" s="64">
        <f t="shared" si="35"/>
        <v>109.2</v>
      </c>
      <c r="BO196" s="64">
        <f t="shared" si="36"/>
        <v>0.26709401709401709</v>
      </c>
      <c r="BP196" s="64">
        <f t="shared" si="37"/>
        <v>0.26923076923076922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300</v>
      </c>
      <c r="Y200" s="383">
        <f t="shared" si="33"/>
        <v>300</v>
      </c>
      <c r="Z200" s="36">
        <f t="shared" si="38"/>
        <v>0.94125000000000003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334</v>
      </c>
      <c r="BN200" s="64">
        <f t="shared" si="35"/>
        <v>334</v>
      </c>
      <c r="BO200" s="64">
        <f t="shared" si="36"/>
        <v>0.80128205128205121</v>
      </c>
      <c r="BP200" s="64">
        <f t="shared" si="37"/>
        <v>0.80128205128205121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1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300</v>
      </c>
      <c r="Y201" s="383">
        <f t="shared" si="33"/>
        <v>300</v>
      </c>
      <c r="Z201" s="36">
        <f t="shared" si="38"/>
        <v>0.94125000000000003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334</v>
      </c>
      <c r="BN201" s="64">
        <f t="shared" si="35"/>
        <v>334</v>
      </c>
      <c r="BO201" s="64">
        <f t="shared" si="36"/>
        <v>0.80128205128205121</v>
      </c>
      <c r="BP201" s="64">
        <f t="shared" si="37"/>
        <v>0.80128205128205121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9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200</v>
      </c>
      <c r="Y203" s="383">
        <f t="shared" si="33"/>
        <v>201.6</v>
      </c>
      <c r="Z203" s="36">
        <f t="shared" si="38"/>
        <v>0.63251999999999997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222.66666666666666</v>
      </c>
      <c r="BN203" s="64">
        <f t="shared" si="35"/>
        <v>224.44800000000001</v>
      </c>
      <c r="BO203" s="64">
        <f t="shared" si="36"/>
        <v>0.53418803418803418</v>
      </c>
      <c r="BP203" s="64">
        <f t="shared" si="37"/>
        <v>0.53846153846153844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200</v>
      </c>
      <c r="Y204" s="383">
        <f t="shared" si="33"/>
        <v>201.6</v>
      </c>
      <c r="Z204" s="36">
        <f t="shared" si="38"/>
        <v>0.63251999999999997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223.16666666666669</v>
      </c>
      <c r="BN204" s="64">
        <f t="shared" si="35"/>
        <v>224.95199999999997</v>
      </c>
      <c r="BO204" s="64">
        <f t="shared" si="36"/>
        <v>0.53418803418803418</v>
      </c>
      <c r="BP204" s="64">
        <f t="shared" si="37"/>
        <v>0.53846153846153844</v>
      </c>
    </row>
    <row r="205" spans="1:68" x14ac:dyDescent="0.2">
      <c r="A205" s="392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5" t="s">
        <v>69</v>
      </c>
      <c r="Q205" s="396"/>
      <c r="R205" s="396"/>
      <c r="S205" s="396"/>
      <c r="T205" s="396"/>
      <c r="U205" s="396"/>
      <c r="V205" s="397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533.23982849844924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536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4.9310999999999989</v>
      </c>
      <c r="AA205" s="385"/>
      <c r="AB205" s="385"/>
      <c r="AC205" s="38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5" t="s">
        <v>69</v>
      </c>
      <c r="Q206" s="396"/>
      <c r="R206" s="396"/>
      <c r="S206" s="396"/>
      <c r="T206" s="396"/>
      <c r="U206" s="396"/>
      <c r="V206" s="397"/>
      <c r="W206" s="37" t="s">
        <v>68</v>
      </c>
      <c r="X206" s="384">
        <f>IFERROR(SUM(X189:X204),"0")</f>
        <v>1650</v>
      </c>
      <c r="Y206" s="384">
        <f>IFERROR(SUM(Y189:Y204),"0")</f>
        <v>1662.2999999999997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100</v>
      </c>
      <c r="Y211" s="383">
        <f>IFERROR(IF(X211="",0,CEILING((X211/$H211),1)*$H211),"")</f>
        <v>100.8</v>
      </c>
      <c r="Z211" s="36">
        <f>IFERROR(IF(Y211=0,"",ROUNDUP(Y211/H211,0)*0.00753),"")</f>
        <v>0.31625999999999999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111.33333333333333</v>
      </c>
      <c r="BN211" s="64">
        <f>IFERROR(Y211*I211/H211,"0")</f>
        <v>112.224</v>
      </c>
      <c r="BO211" s="64">
        <f>IFERROR(1/J211*(X211/H211),"0")</f>
        <v>0.26709401709401709</v>
      </c>
      <c r="BP211" s="64">
        <f>IFERROR(1/J211*(Y211/H211),"0")</f>
        <v>0.26923076923076922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0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100</v>
      </c>
      <c r="Y212" s="383">
        <f>IFERROR(IF(X212="",0,CEILING((X212/$H212),1)*$H212),"")</f>
        <v>100.8</v>
      </c>
      <c r="Z212" s="36">
        <f>IFERROR(IF(Y212=0,"",ROUNDUP(Y212/H212,0)*0.00753),"")</f>
        <v>0.31625999999999999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111.33333333333333</v>
      </c>
      <c r="BN212" s="64">
        <f>IFERROR(Y212*I212/H212,"0")</f>
        <v>112.224</v>
      </c>
      <c r="BO212" s="64">
        <f>IFERROR(1/J212*(X212/H212),"0")</f>
        <v>0.26709401709401709</v>
      </c>
      <c r="BP212" s="64">
        <f>IFERROR(1/J212*(Y212/H212),"0")</f>
        <v>0.26923076923076922</v>
      </c>
    </row>
    <row r="213" spans="1:68" x14ac:dyDescent="0.2">
      <c r="A213" s="392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5" t="s">
        <v>69</v>
      </c>
      <c r="Q213" s="396"/>
      <c r="R213" s="396"/>
      <c r="S213" s="396"/>
      <c r="T213" s="396"/>
      <c r="U213" s="396"/>
      <c r="V213" s="397"/>
      <c r="W213" s="37" t="s">
        <v>70</v>
      </c>
      <c r="X213" s="384">
        <f>IFERROR(X208/H208,"0")+IFERROR(X209/H209,"0")+IFERROR(X210/H210,"0")+IFERROR(X211/H211,"0")+IFERROR(X212/H212,"0")</f>
        <v>83.333333333333343</v>
      </c>
      <c r="Y213" s="384">
        <f>IFERROR(Y208/H208,"0")+IFERROR(Y209/H209,"0")+IFERROR(Y210/H210,"0")+IFERROR(Y211/H211,"0")+IFERROR(Y212/H212,"0")</f>
        <v>84</v>
      </c>
      <c r="Z213" s="384">
        <f>IFERROR(IF(Z208="",0,Z208),"0")+IFERROR(IF(Z209="",0,Z209),"0")+IFERROR(IF(Z210="",0,Z210),"0")+IFERROR(IF(Z211="",0,Z211),"0")+IFERROR(IF(Z212="",0,Z212),"0")</f>
        <v>0.63251999999999997</v>
      </c>
      <c r="AA213" s="385"/>
      <c r="AB213" s="385"/>
      <c r="AC213" s="38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5" t="s">
        <v>69</v>
      </c>
      <c r="Q214" s="396"/>
      <c r="R214" s="396"/>
      <c r="S214" s="396"/>
      <c r="T214" s="396"/>
      <c r="U214" s="396"/>
      <c r="V214" s="397"/>
      <c r="W214" s="37" t="s">
        <v>68</v>
      </c>
      <c r="X214" s="384">
        <f>IFERROR(SUM(X208:X212),"0")</f>
        <v>200</v>
      </c>
      <c r="Y214" s="384">
        <f>IFERROR(SUM(Y208:Y212),"0")</f>
        <v>201.6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76"/>
      <c r="AB215" s="376"/>
      <c r="AC215" s="376"/>
    </row>
    <row r="216" spans="1:68" ht="14.25" customHeight="1" x14ac:dyDescent="0.25">
      <c r="A216" s="401" t="s">
        <v>112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8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2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5" t="s">
        <v>69</v>
      </c>
      <c r="Q226" s="396"/>
      <c r="R226" s="396"/>
      <c r="S226" s="396"/>
      <c r="T226" s="396"/>
      <c r="U226" s="396"/>
      <c r="V226" s="397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5" t="s">
        <v>69</v>
      </c>
      <c r="Q227" s="396"/>
      <c r="R227" s="396"/>
      <c r="S227" s="396"/>
      <c r="T227" s="396"/>
      <c r="U227" s="396"/>
      <c r="V227" s="397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50</v>
      </c>
      <c r="Y229" s="383">
        <f>IFERROR(IF(X229="",0,CEILING((X229/$H229),1)*$H229),"")</f>
        <v>50.400000000000006</v>
      </c>
      <c r="Z229" s="36">
        <f>IFERROR(IF(Y229=0,"",ROUNDUP(Y229/H229,0)*0.00502),"")</f>
        <v>0.12048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52.380952380952387</v>
      </c>
      <c r="BN229" s="64">
        <f>IFERROR(Y229*I229/H229,"0")</f>
        <v>52.800000000000011</v>
      </c>
      <c r="BO229" s="64">
        <f>IFERROR(1/J229*(X229/H229),"0")</f>
        <v>0.10175010175010177</v>
      </c>
      <c r="BP229" s="64">
        <f>IFERROR(1/J229*(Y229/H229),"0")</f>
        <v>0.10256410256410257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2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5" t="s">
        <v>69</v>
      </c>
      <c r="Q231" s="396"/>
      <c r="R231" s="396"/>
      <c r="S231" s="396"/>
      <c r="T231" s="396"/>
      <c r="U231" s="396"/>
      <c r="V231" s="397"/>
      <c r="W231" s="37" t="s">
        <v>70</v>
      </c>
      <c r="X231" s="384">
        <f>IFERROR(X229/H229,"0")+IFERROR(X230/H230,"0")</f>
        <v>23.80952380952381</v>
      </c>
      <c r="Y231" s="384">
        <f>IFERROR(Y229/H229,"0")+IFERROR(Y230/H230,"0")</f>
        <v>24</v>
      </c>
      <c r="Z231" s="384">
        <f>IFERROR(IF(Z229="",0,Z229),"0")+IFERROR(IF(Z230="",0,Z230),"0")</f>
        <v>0.12048</v>
      </c>
      <c r="AA231" s="385"/>
      <c r="AB231" s="385"/>
      <c r="AC231" s="38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5" t="s">
        <v>69</v>
      </c>
      <c r="Q232" s="396"/>
      <c r="R232" s="396"/>
      <c r="S232" s="396"/>
      <c r="T232" s="396"/>
      <c r="U232" s="396"/>
      <c r="V232" s="397"/>
      <c r="W232" s="37" t="s">
        <v>68</v>
      </c>
      <c r="X232" s="384">
        <f>IFERROR(SUM(X229:X230),"0")</f>
        <v>50</v>
      </c>
      <c r="Y232" s="384">
        <f>IFERROR(SUM(Y229:Y230),"0")</f>
        <v>50.400000000000006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76"/>
      <c r="AB233" s="376"/>
      <c r="AC233" s="376"/>
    </row>
    <row r="234" spans="1:68" ht="14.25" customHeight="1" x14ac:dyDescent="0.25">
      <c r="A234" s="401" t="s">
        <v>112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2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5" t="s">
        <v>69</v>
      </c>
      <c r="Q243" s="396"/>
      <c r="R243" s="396"/>
      <c r="S243" s="396"/>
      <c r="T243" s="396"/>
      <c r="U243" s="396"/>
      <c r="V243" s="397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5" t="s">
        <v>69</v>
      </c>
      <c r="Q244" s="396"/>
      <c r="R244" s="396"/>
      <c r="S244" s="396"/>
      <c r="T244" s="396"/>
      <c r="U244" s="396"/>
      <c r="V244" s="397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76"/>
      <c r="AB245" s="376"/>
      <c r="AC245" s="376"/>
    </row>
    <row r="246" spans="1:68" ht="14.25" customHeight="1" x14ac:dyDescent="0.25">
      <c r="A246" s="401" t="s">
        <v>112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4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3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2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5" t="s">
        <v>69</v>
      </c>
      <c r="Q252" s="396"/>
      <c r="R252" s="396"/>
      <c r="S252" s="396"/>
      <c r="T252" s="396"/>
      <c r="U252" s="396"/>
      <c r="V252" s="397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5" t="s">
        <v>69</v>
      </c>
      <c r="Q253" s="396"/>
      <c r="R253" s="396"/>
      <c r="S253" s="396"/>
      <c r="T253" s="396"/>
      <c r="U253" s="396"/>
      <c r="V253" s="397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6"/>
      <c r="AB254" s="376"/>
      <c r="AC254" s="376"/>
    </row>
    <row r="255" spans="1:68" ht="14.25" customHeight="1" x14ac:dyDescent="0.25">
      <c r="A255" s="401" t="s">
        <v>112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4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1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0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6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2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5" t="s">
        <v>69</v>
      </c>
      <c r="Q263" s="396"/>
      <c r="R263" s="396"/>
      <c r="S263" s="396"/>
      <c r="T263" s="396"/>
      <c r="U263" s="396"/>
      <c r="V263" s="397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5" t="s">
        <v>69</v>
      </c>
      <c r="Q264" s="396"/>
      <c r="R264" s="396"/>
      <c r="S264" s="396"/>
      <c r="T264" s="396"/>
      <c r="U264" s="396"/>
      <c r="V264" s="397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150</v>
      </c>
      <c r="Y267" s="383">
        <f>IFERROR(IF(X267="",0,CEILING((X267/$H267),1)*$H267),"")</f>
        <v>151.20000000000002</v>
      </c>
      <c r="Z267" s="36">
        <f>IFERROR(IF(Y267=0,"",ROUNDUP(Y267/H267,0)*0.00753),"")</f>
        <v>0.27107999999999999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159.28571428571428</v>
      </c>
      <c r="BN267" s="64">
        <f>IFERROR(Y267*I267/H267,"0")</f>
        <v>160.56</v>
      </c>
      <c r="BO267" s="64">
        <f>IFERROR(1/J267*(X267/H267),"0")</f>
        <v>0.22893772893772893</v>
      </c>
      <c r="BP267" s="64">
        <f>IFERROR(1/J267*(Y267/H267),"0")</f>
        <v>0.23076923076923075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2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5" t="s">
        <v>69</v>
      </c>
      <c r="Q269" s="396"/>
      <c r="R269" s="396"/>
      <c r="S269" s="396"/>
      <c r="T269" s="396"/>
      <c r="U269" s="396"/>
      <c r="V269" s="397"/>
      <c r="W269" s="37" t="s">
        <v>70</v>
      </c>
      <c r="X269" s="384">
        <f>IFERROR(X266/H266,"0")+IFERROR(X267/H267,"0")+IFERROR(X268/H268,"0")</f>
        <v>35.714285714285715</v>
      </c>
      <c r="Y269" s="384">
        <f>IFERROR(Y266/H266,"0")+IFERROR(Y267/H267,"0")+IFERROR(Y268/H268,"0")</f>
        <v>36</v>
      </c>
      <c r="Z269" s="384">
        <f>IFERROR(IF(Z266="",0,Z266),"0")+IFERROR(IF(Z267="",0,Z267),"0")+IFERROR(IF(Z268="",0,Z268),"0")</f>
        <v>0.27107999999999999</v>
      </c>
      <c r="AA269" s="385"/>
      <c r="AB269" s="385"/>
      <c r="AC269" s="38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5" t="s">
        <v>69</v>
      </c>
      <c r="Q270" s="396"/>
      <c r="R270" s="396"/>
      <c r="S270" s="396"/>
      <c r="T270" s="396"/>
      <c r="U270" s="396"/>
      <c r="V270" s="397"/>
      <c r="W270" s="37" t="s">
        <v>68</v>
      </c>
      <c r="X270" s="384">
        <f>IFERROR(SUM(X266:X268),"0")</f>
        <v>150</v>
      </c>
      <c r="Y270" s="384">
        <f>IFERROR(SUM(Y266:Y268),"0")</f>
        <v>151.20000000000002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2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5" t="s">
        <v>69</v>
      </c>
      <c r="Q279" s="396"/>
      <c r="R279" s="396"/>
      <c r="S279" s="396"/>
      <c r="T279" s="396"/>
      <c r="U279" s="396"/>
      <c r="V279" s="397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5" t="s">
        <v>69</v>
      </c>
      <c r="Q280" s="396"/>
      <c r="R280" s="396"/>
      <c r="S280" s="396"/>
      <c r="T280" s="396"/>
      <c r="U280" s="396"/>
      <c r="V280" s="397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2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5" t="s">
        <v>69</v>
      </c>
      <c r="Q285" s="396"/>
      <c r="R285" s="396"/>
      <c r="S285" s="396"/>
      <c r="T285" s="396"/>
      <c r="U285" s="396"/>
      <c r="V285" s="397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5" t="s">
        <v>69</v>
      </c>
      <c r="Q286" s="396"/>
      <c r="R286" s="396"/>
      <c r="S286" s="396"/>
      <c r="T286" s="396"/>
      <c r="U286" s="396"/>
      <c r="V286" s="397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9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100</v>
      </c>
      <c r="Y290" s="383">
        <f>IFERROR(IF(X290="",0,CEILING((X290/$H290),1)*$H290),"")</f>
        <v>102</v>
      </c>
      <c r="Z290" s="36">
        <f>IFERROR(IF(Y290=0,"",ROUNDUP(Y290/H290,0)*0.00753),"")</f>
        <v>0.30120000000000002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113.72549019607844</v>
      </c>
      <c r="BN290" s="64">
        <f>IFERROR(Y290*I290/H290,"0")</f>
        <v>116.00000000000001</v>
      </c>
      <c r="BO290" s="64">
        <f>IFERROR(1/J290*(X290/H290),"0")</f>
        <v>0.25138260432378079</v>
      </c>
      <c r="BP290" s="64">
        <f>IFERROR(1/J290*(Y290/H290),"0")</f>
        <v>0.25641025641025639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5" t="s">
        <v>69</v>
      </c>
      <c r="Q291" s="396"/>
      <c r="R291" s="396"/>
      <c r="S291" s="396"/>
      <c r="T291" s="396"/>
      <c r="U291" s="396"/>
      <c r="V291" s="397"/>
      <c r="W291" s="37" t="s">
        <v>70</v>
      </c>
      <c r="X291" s="384">
        <f>IFERROR(X288/H288,"0")+IFERROR(X289/H289,"0")+IFERROR(X290/H290,"0")</f>
        <v>39.215686274509807</v>
      </c>
      <c r="Y291" s="384">
        <f>IFERROR(Y288/H288,"0")+IFERROR(Y289/H289,"0")+IFERROR(Y290/H290,"0")</f>
        <v>40</v>
      </c>
      <c r="Z291" s="384">
        <f>IFERROR(IF(Z288="",0,Z288),"0")+IFERROR(IF(Z289="",0,Z289),"0")+IFERROR(IF(Z290="",0,Z290),"0")</f>
        <v>0.30120000000000002</v>
      </c>
      <c r="AA291" s="385"/>
      <c r="AB291" s="385"/>
      <c r="AC291" s="38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5" t="s">
        <v>69</v>
      </c>
      <c r="Q292" s="396"/>
      <c r="R292" s="396"/>
      <c r="S292" s="396"/>
      <c r="T292" s="396"/>
      <c r="U292" s="396"/>
      <c r="V292" s="397"/>
      <c r="W292" s="37" t="s">
        <v>68</v>
      </c>
      <c r="X292" s="384">
        <f>IFERROR(SUM(X288:X290),"0")</f>
        <v>100</v>
      </c>
      <c r="Y292" s="384">
        <f>IFERROR(SUM(Y288:Y290),"0")</f>
        <v>102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10</v>
      </c>
      <c r="Y294" s="383">
        <f>IFERROR(IF(X294="",0,CEILING((X294/$H294),1)*$H294),"")</f>
        <v>10</v>
      </c>
      <c r="Z294" s="36">
        <f>IFERROR(IF(Y294=0,"",ROUNDUP(Y294/H294,0)*0.00474),"")</f>
        <v>2.3700000000000002E-2</v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11.200000000000001</v>
      </c>
      <c r="BN294" s="64">
        <f>IFERROR(Y294*I294/H294,"0")</f>
        <v>11.200000000000001</v>
      </c>
      <c r="BO294" s="64">
        <f>IFERROR(1/J294*(X294/H294),"0")</f>
        <v>2.1008403361344536E-2</v>
      </c>
      <c r="BP294" s="64">
        <f>IFERROR(1/J294*(Y294/H294),"0")</f>
        <v>2.1008403361344536E-2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2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5" t="s">
        <v>69</v>
      </c>
      <c r="Q297" s="396"/>
      <c r="R297" s="396"/>
      <c r="S297" s="396"/>
      <c r="T297" s="396"/>
      <c r="U297" s="396"/>
      <c r="V297" s="397"/>
      <c r="W297" s="37" t="s">
        <v>70</v>
      </c>
      <c r="X297" s="384">
        <f>IFERROR(X294/H294,"0")+IFERROR(X295/H295,"0")+IFERROR(X296/H296,"0")</f>
        <v>5</v>
      </c>
      <c r="Y297" s="384">
        <f>IFERROR(Y294/H294,"0")+IFERROR(Y295/H295,"0")+IFERROR(Y296/H296,"0")</f>
        <v>5</v>
      </c>
      <c r="Z297" s="384">
        <f>IFERROR(IF(Z294="",0,Z294),"0")+IFERROR(IF(Z295="",0,Z295),"0")+IFERROR(IF(Z296="",0,Z296),"0")</f>
        <v>2.3700000000000002E-2</v>
      </c>
      <c r="AA297" s="385"/>
      <c r="AB297" s="385"/>
      <c r="AC297" s="38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5" t="s">
        <v>69</v>
      </c>
      <c r="Q298" s="396"/>
      <c r="R298" s="396"/>
      <c r="S298" s="396"/>
      <c r="T298" s="396"/>
      <c r="U298" s="396"/>
      <c r="V298" s="397"/>
      <c r="W298" s="37" t="s">
        <v>68</v>
      </c>
      <c r="X298" s="384">
        <f>IFERROR(SUM(X294:X296),"0")</f>
        <v>10</v>
      </c>
      <c r="Y298" s="384">
        <f>IFERROR(SUM(Y294:Y296),"0")</f>
        <v>10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6"/>
      <c r="AB299" s="376"/>
      <c r="AC299" s="376"/>
    </row>
    <row r="300" spans="1:68" ht="14.25" customHeight="1" x14ac:dyDescent="0.25">
      <c r="A300" s="401" t="s">
        <v>63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2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5" t="s">
        <v>69</v>
      </c>
      <c r="Q302" s="396"/>
      <c r="R302" s="396"/>
      <c r="S302" s="396"/>
      <c r="T302" s="396"/>
      <c r="U302" s="396"/>
      <c r="V302" s="397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5" t="s">
        <v>69</v>
      </c>
      <c r="Q303" s="396"/>
      <c r="R303" s="396"/>
      <c r="S303" s="396"/>
      <c r="T303" s="396"/>
      <c r="U303" s="396"/>
      <c r="V303" s="397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76"/>
      <c r="AB304" s="376"/>
      <c r="AC304" s="376"/>
    </row>
    <row r="305" spans="1:68" ht="14.25" customHeight="1" x14ac:dyDescent="0.25">
      <c r="A305" s="401" t="s">
        <v>63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2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5" t="s">
        <v>69</v>
      </c>
      <c r="Q307" s="396"/>
      <c r="R307" s="396"/>
      <c r="S307" s="396"/>
      <c r="T307" s="396"/>
      <c r="U307" s="396"/>
      <c r="V307" s="397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5" t="s">
        <v>69</v>
      </c>
      <c r="Q308" s="396"/>
      <c r="R308" s="396"/>
      <c r="S308" s="396"/>
      <c r="T308" s="396"/>
      <c r="U308" s="396"/>
      <c r="V308" s="397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150</v>
      </c>
      <c r="Y311" s="383">
        <f>IFERROR(IF(X311="",0,CEILING((X311/$H311),1)*$H311),"")</f>
        <v>151.20000000000002</v>
      </c>
      <c r="Z311" s="36">
        <f>IFERROR(IF(Y311=0,"",ROUNDUP(Y311/H311,0)*0.00753),"")</f>
        <v>0.54215999999999998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169.42857142857139</v>
      </c>
      <c r="BN311" s="64">
        <f>IFERROR(Y311*I311/H311,"0")</f>
        <v>170.78400000000002</v>
      </c>
      <c r="BO311" s="64">
        <f>IFERROR(1/J311*(X311/H311),"0")</f>
        <v>0.45787545787545786</v>
      </c>
      <c r="BP311" s="64">
        <f>IFERROR(1/J311*(Y311/H311),"0")</f>
        <v>0.46153846153846151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5" t="s">
        <v>69</v>
      </c>
      <c r="Q313" s="396"/>
      <c r="R313" s="396"/>
      <c r="S313" s="396"/>
      <c r="T313" s="396"/>
      <c r="U313" s="396"/>
      <c r="V313" s="397"/>
      <c r="W313" s="37" t="s">
        <v>70</v>
      </c>
      <c r="X313" s="384">
        <f>IFERROR(X310/H310,"0")+IFERROR(X311/H311,"0")+IFERROR(X312/H312,"0")</f>
        <v>71.428571428571431</v>
      </c>
      <c r="Y313" s="384">
        <f>IFERROR(Y310/H310,"0")+IFERROR(Y311/H311,"0")+IFERROR(Y312/H312,"0")</f>
        <v>72</v>
      </c>
      <c r="Z313" s="384">
        <f>IFERROR(IF(Z310="",0,Z310),"0")+IFERROR(IF(Z311="",0,Z311),"0")+IFERROR(IF(Z312="",0,Z312),"0")</f>
        <v>0.54215999999999998</v>
      </c>
      <c r="AA313" s="385"/>
      <c r="AB313" s="385"/>
      <c r="AC313" s="38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5" t="s">
        <v>69</v>
      </c>
      <c r="Q314" s="396"/>
      <c r="R314" s="396"/>
      <c r="S314" s="396"/>
      <c r="T314" s="396"/>
      <c r="U314" s="396"/>
      <c r="V314" s="397"/>
      <c r="W314" s="37" t="s">
        <v>68</v>
      </c>
      <c r="X314" s="384">
        <f>IFERROR(SUM(X310:X312),"0")</f>
        <v>150</v>
      </c>
      <c r="Y314" s="384">
        <f>IFERROR(SUM(Y310:Y312),"0")</f>
        <v>151.20000000000002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9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5" t="s">
        <v>69</v>
      </c>
      <c r="Q317" s="396"/>
      <c r="R317" s="396"/>
      <c r="S317" s="396"/>
      <c r="T317" s="396"/>
      <c r="U317" s="396"/>
      <c r="V317" s="397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5" t="s">
        <v>69</v>
      </c>
      <c r="Q318" s="396"/>
      <c r="R318" s="396"/>
      <c r="S318" s="396"/>
      <c r="T318" s="396"/>
      <c r="U318" s="396"/>
      <c r="V318" s="397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6" t="s">
        <v>498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48"/>
      <c r="AB319" s="48"/>
      <c r="AC319" s="48"/>
    </row>
    <row r="320" spans="1:68" ht="16.5" customHeight="1" x14ac:dyDescent="0.25">
      <c r="A320" s="398" t="s">
        <v>499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393"/>
      <c r="Z320" s="393"/>
      <c r="AA320" s="376"/>
      <c r="AB320" s="376"/>
      <c r="AC320" s="376"/>
    </row>
    <row r="321" spans="1:68" ht="14.25" customHeight="1" x14ac:dyDescent="0.25">
      <c r="A321" s="401" t="s">
        <v>112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39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300</v>
      </c>
      <c r="Y322" s="383">
        <f t="shared" ref="Y322:Y333" si="59">IFERROR(IF(X322="",0,CEILING((X322/$H322),1)*$H322),"")</f>
        <v>300</v>
      </c>
      <c r="Z322" s="36">
        <f>IFERROR(IF(Y322=0,"",ROUNDUP(Y322/H322,0)*0.02175),"")</f>
        <v>0.54374999999999996</v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312</v>
      </c>
      <c r="BN322" s="64">
        <f t="shared" ref="BN322:BN333" si="61">IFERROR(Y322*I322/H322,"0")</f>
        <v>312</v>
      </c>
      <c r="BO322" s="64">
        <f t="shared" ref="BO322:BO333" si="62">IFERROR(1/J322*(X322/H322),"0")</f>
        <v>0.4464285714285714</v>
      </c>
      <c r="BP322" s="64">
        <f t="shared" ref="BP322:BP333" si="63">IFERROR(1/J322*(Y322/H322),"0")</f>
        <v>0.4464285714285714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1000</v>
      </c>
      <c r="Y325" s="383">
        <f t="shared" si="59"/>
        <v>1005</v>
      </c>
      <c r="Z325" s="36">
        <f>IFERROR(IF(Y325=0,"",ROUNDUP(Y325/H325,0)*0.02039),"")</f>
        <v>1.3661299999999998</v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1032</v>
      </c>
      <c r="BN325" s="64">
        <f t="shared" si="61"/>
        <v>1037.1600000000001</v>
      </c>
      <c r="BO325" s="64">
        <f t="shared" si="62"/>
        <v>1.3888888888888888</v>
      </c>
      <c r="BP325" s="64">
        <f t="shared" si="63"/>
        <v>1.3958333333333333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1000</v>
      </c>
      <c r="Y327" s="383">
        <f t="shared" si="59"/>
        <v>1005</v>
      </c>
      <c r="Z327" s="36">
        <f>IFERROR(IF(Y327=0,"",ROUNDUP(Y327/H327,0)*0.02039),"")</f>
        <v>1.3661299999999998</v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1032</v>
      </c>
      <c r="BN327" s="64">
        <f t="shared" si="61"/>
        <v>1037.1600000000001</v>
      </c>
      <c r="BO327" s="64">
        <f t="shared" si="62"/>
        <v>1.3888888888888888</v>
      </c>
      <c r="BP327" s="64">
        <f t="shared" si="63"/>
        <v>1.3958333333333333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50</v>
      </c>
      <c r="Y330" s="383">
        <f t="shared" si="59"/>
        <v>52</v>
      </c>
      <c r="Z330" s="36">
        <f>IFERROR(IF(Y330=0,"",ROUNDUP(Y330/H330,0)*0.00937),"")</f>
        <v>0.12181</v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52.625</v>
      </c>
      <c r="BN330" s="64">
        <f t="shared" si="61"/>
        <v>54.73</v>
      </c>
      <c r="BO330" s="64">
        <f t="shared" si="62"/>
        <v>0.10416666666666667</v>
      </c>
      <c r="BP330" s="64">
        <f t="shared" si="63"/>
        <v>0.10833333333333334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2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5" t="s">
        <v>69</v>
      </c>
      <c r="Q334" s="396"/>
      <c r="R334" s="396"/>
      <c r="S334" s="396"/>
      <c r="T334" s="396"/>
      <c r="U334" s="396"/>
      <c r="V334" s="397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170.83333333333334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172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3.3978199999999994</v>
      </c>
      <c r="AA334" s="385"/>
      <c r="AB334" s="385"/>
      <c r="AC334" s="38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5" t="s">
        <v>69</v>
      </c>
      <c r="Q335" s="396"/>
      <c r="R335" s="396"/>
      <c r="S335" s="396"/>
      <c r="T335" s="396"/>
      <c r="U335" s="396"/>
      <c r="V335" s="397"/>
      <c r="W335" s="37" t="s">
        <v>68</v>
      </c>
      <c r="X335" s="384">
        <f>IFERROR(SUM(X322:X333),"0")</f>
        <v>2350</v>
      </c>
      <c r="Y335" s="384">
        <f>IFERROR(SUM(Y322:Y333),"0")</f>
        <v>2362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300</v>
      </c>
      <c r="Y337" s="383">
        <f>IFERROR(IF(X337="",0,CEILING((X337/$H337),1)*$H337),"")</f>
        <v>300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309.60000000000002</v>
      </c>
      <c r="BN337" s="64">
        <f>IFERROR(Y337*I337/H337,"0")</f>
        <v>309.60000000000002</v>
      </c>
      <c r="BO337" s="64">
        <f>IFERROR(1/J337*(X337/H337),"0")</f>
        <v>0.41666666666666663</v>
      </c>
      <c r="BP337" s="64">
        <f>IFERROR(1/J337*(Y337/H337),"0")</f>
        <v>0.41666666666666663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5" t="s">
        <v>69</v>
      </c>
      <c r="Q339" s="396"/>
      <c r="R339" s="396"/>
      <c r="S339" s="396"/>
      <c r="T339" s="396"/>
      <c r="U339" s="396"/>
      <c r="V339" s="397"/>
      <c r="W339" s="37" t="s">
        <v>70</v>
      </c>
      <c r="X339" s="384">
        <f>IFERROR(X337/H337,"0")+IFERROR(X338/H338,"0")</f>
        <v>20</v>
      </c>
      <c r="Y339" s="384">
        <f>IFERROR(Y337/H337,"0")+IFERROR(Y338/H338,"0")</f>
        <v>20</v>
      </c>
      <c r="Z339" s="384">
        <f>IFERROR(IF(Z337="",0,Z337),"0")+IFERROR(IF(Z338="",0,Z338),"0")</f>
        <v>0.43499999999999994</v>
      </c>
      <c r="AA339" s="385"/>
      <c r="AB339" s="385"/>
      <c r="AC339" s="38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5" t="s">
        <v>69</v>
      </c>
      <c r="Q340" s="396"/>
      <c r="R340" s="396"/>
      <c r="S340" s="396"/>
      <c r="T340" s="396"/>
      <c r="U340" s="396"/>
      <c r="V340" s="397"/>
      <c r="W340" s="37" t="s">
        <v>68</v>
      </c>
      <c r="X340" s="384">
        <f>IFERROR(SUM(X337:X338),"0")</f>
        <v>300</v>
      </c>
      <c r="Y340" s="384">
        <f>IFERROR(SUM(Y337:Y338),"0")</f>
        <v>300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4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2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5" t="s">
        <v>69</v>
      </c>
      <c r="Q345" s="396"/>
      <c r="R345" s="396"/>
      <c r="S345" s="396"/>
      <c r="T345" s="396"/>
      <c r="U345" s="396"/>
      <c r="V345" s="397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5" t="s">
        <v>69</v>
      </c>
      <c r="Q346" s="396"/>
      <c r="R346" s="396"/>
      <c r="S346" s="396"/>
      <c r="T346" s="396"/>
      <c r="U346" s="396"/>
      <c r="V346" s="397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150</v>
      </c>
      <c r="Y348" s="383">
        <f>IFERROR(IF(X348="",0,CEILING((X348/$H348),1)*$H348),"")</f>
        <v>156</v>
      </c>
      <c r="Z348" s="36">
        <f>IFERROR(IF(Y348=0,"",ROUNDUP(Y348/H348,0)*0.02175),"")</f>
        <v>0.43499999999999994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160.84615384615387</v>
      </c>
      <c r="BN348" s="64">
        <f>IFERROR(Y348*I348/H348,"0")</f>
        <v>167.28000000000003</v>
      </c>
      <c r="BO348" s="64">
        <f>IFERROR(1/J348*(X348/H348),"0")</f>
        <v>0.34340659340659335</v>
      </c>
      <c r="BP348" s="64">
        <f>IFERROR(1/J348*(Y348/H348),"0")</f>
        <v>0.3571428571428571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2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5" t="s">
        <v>69</v>
      </c>
      <c r="Q350" s="396"/>
      <c r="R350" s="396"/>
      <c r="S350" s="396"/>
      <c r="T350" s="396"/>
      <c r="U350" s="396"/>
      <c r="V350" s="397"/>
      <c r="W350" s="37" t="s">
        <v>70</v>
      </c>
      <c r="X350" s="384">
        <f>IFERROR(X348/H348,"0")+IFERROR(X349/H349,"0")</f>
        <v>19.23076923076923</v>
      </c>
      <c r="Y350" s="384">
        <f>IFERROR(Y348/H348,"0")+IFERROR(Y349/H349,"0")</f>
        <v>20</v>
      </c>
      <c r="Z350" s="384">
        <f>IFERROR(IF(Z348="",0,Z348),"0")+IFERROR(IF(Z349="",0,Z349),"0")</f>
        <v>0.43499999999999994</v>
      </c>
      <c r="AA350" s="385"/>
      <c r="AB350" s="385"/>
      <c r="AC350" s="38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5" t="s">
        <v>69</v>
      </c>
      <c r="Q351" s="396"/>
      <c r="R351" s="396"/>
      <c r="S351" s="396"/>
      <c r="T351" s="396"/>
      <c r="U351" s="396"/>
      <c r="V351" s="397"/>
      <c r="W351" s="37" t="s">
        <v>68</v>
      </c>
      <c r="X351" s="384">
        <f>IFERROR(SUM(X348:X349),"0")</f>
        <v>150</v>
      </c>
      <c r="Y351" s="384">
        <f>IFERROR(SUM(Y348:Y349),"0")</f>
        <v>156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3"/>
      <c r="P352" s="393"/>
      <c r="Q352" s="393"/>
      <c r="R352" s="393"/>
      <c r="S352" s="393"/>
      <c r="T352" s="393"/>
      <c r="U352" s="393"/>
      <c r="V352" s="393"/>
      <c r="W352" s="393"/>
      <c r="X352" s="393"/>
      <c r="Y352" s="393"/>
      <c r="Z352" s="393"/>
      <c r="AA352" s="376"/>
      <c r="AB352" s="376"/>
      <c r="AC352" s="376"/>
    </row>
    <row r="353" spans="1:68" ht="14.25" customHeight="1" x14ac:dyDescent="0.25">
      <c r="A353" s="401" t="s">
        <v>112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6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5" t="s">
        <v>69</v>
      </c>
      <c r="Q355" s="396"/>
      <c r="R355" s="396"/>
      <c r="S355" s="396"/>
      <c r="T355" s="396"/>
      <c r="U355" s="396"/>
      <c r="V355" s="397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5" t="s">
        <v>69</v>
      </c>
      <c r="Q356" s="396"/>
      <c r="R356" s="396"/>
      <c r="S356" s="396"/>
      <c r="T356" s="396"/>
      <c r="U356" s="396"/>
      <c r="V356" s="397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9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5" t="s">
        <v>69</v>
      </c>
      <c r="Q361" s="396"/>
      <c r="R361" s="396"/>
      <c r="S361" s="396"/>
      <c r="T361" s="396"/>
      <c r="U361" s="396"/>
      <c r="V361" s="397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5" t="s">
        <v>69</v>
      </c>
      <c r="Q362" s="396"/>
      <c r="R362" s="396"/>
      <c r="S362" s="396"/>
      <c r="T362" s="396"/>
      <c r="U362" s="396"/>
      <c r="V362" s="397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9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1500</v>
      </c>
      <c r="Y364" s="383">
        <f>IFERROR(IF(X364="",0,CEILING((X364/$H364),1)*$H364),"")</f>
        <v>1505.3999999999999</v>
      </c>
      <c r="Z364" s="36">
        <f>IFERROR(IF(Y364=0,"",ROUNDUP(Y364/H364,0)*0.02175),"")</f>
        <v>4.1977500000000001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1608.4615384615388</v>
      </c>
      <c r="BN364" s="64">
        <f>IFERROR(Y364*I364/H364,"0")</f>
        <v>1614.2520000000002</v>
      </c>
      <c r="BO364" s="64">
        <f>IFERROR(1/J364*(X364/H364),"0")</f>
        <v>3.4340659340659343</v>
      </c>
      <c r="BP364" s="64">
        <f>IFERROR(1/J364*(Y364/H364),"0")</f>
        <v>3.4464285714285712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300</v>
      </c>
      <c r="Y366" s="383">
        <f>IFERROR(IF(X366="",0,CEILING((X366/$H366),1)*$H366),"")</f>
        <v>300</v>
      </c>
      <c r="Z366" s="36">
        <f>IFERROR(IF(Y366=0,"",ROUNDUP(Y366/H366,0)*0.00753),"")</f>
        <v>0.94125000000000003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335.50000000000006</v>
      </c>
      <c r="BN366" s="64">
        <f>IFERROR(Y366*I366/H366,"0")</f>
        <v>335.50000000000006</v>
      </c>
      <c r="BO366" s="64">
        <f>IFERROR(1/J366*(X366/H366),"0")</f>
        <v>0.80128205128205121</v>
      </c>
      <c r="BP366" s="64">
        <f>IFERROR(1/J366*(Y366/H366),"0")</f>
        <v>0.80128205128205121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5" t="s">
        <v>69</v>
      </c>
      <c r="Q369" s="396"/>
      <c r="R369" s="396"/>
      <c r="S369" s="396"/>
      <c r="T369" s="396"/>
      <c r="U369" s="396"/>
      <c r="V369" s="397"/>
      <c r="W369" s="37" t="s">
        <v>70</v>
      </c>
      <c r="X369" s="384">
        <f>IFERROR(X364/H364,"0")+IFERROR(X365/H365,"0")+IFERROR(X366/H366,"0")+IFERROR(X367/H367,"0")+IFERROR(X368/H368,"0")</f>
        <v>317.30769230769232</v>
      </c>
      <c r="Y369" s="384">
        <f>IFERROR(Y364/H364,"0")+IFERROR(Y365/H365,"0")+IFERROR(Y366/H366,"0")+IFERROR(Y367/H367,"0")+IFERROR(Y368/H368,"0")</f>
        <v>318</v>
      </c>
      <c r="Z369" s="384">
        <f>IFERROR(IF(Z364="",0,Z364),"0")+IFERROR(IF(Z365="",0,Z365),"0")+IFERROR(IF(Z366="",0,Z366),"0")+IFERROR(IF(Z367="",0,Z367),"0")+IFERROR(IF(Z368="",0,Z368),"0")</f>
        <v>5.1390000000000002</v>
      </c>
      <c r="AA369" s="385"/>
      <c r="AB369" s="385"/>
      <c r="AC369" s="38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5" t="s">
        <v>69</v>
      </c>
      <c r="Q370" s="396"/>
      <c r="R370" s="396"/>
      <c r="S370" s="396"/>
      <c r="T370" s="396"/>
      <c r="U370" s="396"/>
      <c r="V370" s="397"/>
      <c r="W370" s="37" t="s">
        <v>68</v>
      </c>
      <c r="X370" s="384">
        <f>IFERROR(SUM(X364:X368),"0")</f>
        <v>1800</v>
      </c>
      <c r="Y370" s="384">
        <f>IFERROR(SUM(Y364:Y368),"0")</f>
        <v>1805.3999999999999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5" t="s">
        <v>69</v>
      </c>
      <c r="Q374" s="396"/>
      <c r="R374" s="396"/>
      <c r="S374" s="396"/>
      <c r="T374" s="396"/>
      <c r="U374" s="396"/>
      <c r="V374" s="397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5" t="s">
        <v>69</v>
      </c>
      <c r="Q375" s="396"/>
      <c r="R375" s="396"/>
      <c r="S375" s="396"/>
      <c r="T375" s="396"/>
      <c r="U375" s="396"/>
      <c r="V375" s="397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6" t="s">
        <v>554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  <c r="U376" s="467"/>
      <c r="V376" s="467"/>
      <c r="W376" s="467"/>
      <c r="X376" s="467"/>
      <c r="Y376" s="467"/>
      <c r="Z376" s="467"/>
      <c r="AA376" s="48"/>
      <c r="AB376" s="48"/>
      <c r="AC376" s="48"/>
    </row>
    <row r="377" spans="1:68" ht="16.5" customHeight="1" x14ac:dyDescent="0.25">
      <c r="A377" s="398" t="s">
        <v>555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76"/>
      <c r="AB377" s="376"/>
      <c r="AC377" s="376"/>
    </row>
    <row r="378" spans="1:68" ht="14.25" customHeight="1" x14ac:dyDescent="0.25">
      <c r="A378" s="401" t="s">
        <v>112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9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2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5" t="s">
        <v>69</v>
      </c>
      <c r="Q380" s="396"/>
      <c r="R380" s="396"/>
      <c r="S380" s="396"/>
      <c r="T380" s="396"/>
      <c r="U380" s="396"/>
      <c r="V380" s="397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5" t="s">
        <v>69</v>
      </c>
      <c r="Q381" s="396"/>
      <c r="R381" s="396"/>
      <c r="S381" s="396"/>
      <c r="T381" s="396"/>
      <c r="U381" s="396"/>
      <c r="V381" s="397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10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20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9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100</v>
      </c>
      <c r="Y388" s="383">
        <f t="shared" si="64"/>
        <v>100.80000000000001</v>
      </c>
      <c r="Z388" s="36">
        <f t="shared" si="65"/>
        <v>0.18071999999999999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105.47619047619047</v>
      </c>
      <c r="BN388" s="64">
        <f t="shared" si="67"/>
        <v>106.32000000000001</v>
      </c>
      <c r="BO388" s="64">
        <f t="shared" si="68"/>
        <v>0.15262515262515264</v>
      </c>
      <c r="BP388" s="64">
        <f t="shared" si="69"/>
        <v>0.15384615384615385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6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1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6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2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5" t="s">
        <v>69</v>
      </c>
      <c r="Q406" s="396"/>
      <c r="R406" s="396"/>
      <c r="S406" s="396"/>
      <c r="T406" s="396"/>
      <c r="U406" s="396"/>
      <c r="V406" s="397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23.80952380952381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24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0.18071999999999999</v>
      </c>
      <c r="AA406" s="385"/>
      <c r="AB406" s="385"/>
      <c r="AC406" s="38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5" t="s">
        <v>69</v>
      </c>
      <c r="Q407" s="396"/>
      <c r="R407" s="396"/>
      <c r="S407" s="396"/>
      <c r="T407" s="396"/>
      <c r="U407" s="396"/>
      <c r="V407" s="397"/>
      <c r="W407" s="37" t="s">
        <v>68</v>
      </c>
      <c r="X407" s="384">
        <f>IFERROR(SUM(X383:X405),"0")</f>
        <v>100</v>
      </c>
      <c r="Y407" s="384">
        <f>IFERROR(SUM(Y383:Y405),"0")</f>
        <v>100.80000000000001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2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5" t="s">
        <v>69</v>
      </c>
      <c r="Q411" s="396"/>
      <c r="R411" s="396"/>
      <c r="S411" s="396"/>
      <c r="T411" s="396"/>
      <c r="U411" s="396"/>
      <c r="V411" s="397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5" t="s">
        <v>69</v>
      </c>
      <c r="Q412" s="396"/>
      <c r="R412" s="396"/>
      <c r="S412" s="396"/>
      <c r="T412" s="396"/>
      <c r="U412" s="396"/>
      <c r="V412" s="397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2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5" t="s">
        <v>69</v>
      </c>
      <c r="Q417" s="396"/>
      <c r="R417" s="396"/>
      <c r="S417" s="396"/>
      <c r="T417" s="396"/>
      <c r="U417" s="396"/>
      <c r="V417" s="397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5" t="s">
        <v>69</v>
      </c>
      <c r="Q418" s="396"/>
      <c r="R418" s="396"/>
      <c r="S418" s="396"/>
      <c r="T418" s="396"/>
      <c r="U418" s="396"/>
      <c r="V418" s="397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93"/>
      <c r="AA419" s="376"/>
      <c r="AB419" s="376"/>
      <c r="AC419" s="376"/>
    </row>
    <row r="420" spans="1:68" ht="14.25" customHeight="1" x14ac:dyDescent="0.25">
      <c r="A420" s="401" t="s">
        <v>104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9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2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5" t="s">
        <v>69</v>
      </c>
      <c r="Q422" s="396"/>
      <c r="R422" s="396"/>
      <c r="S422" s="396"/>
      <c r="T422" s="396"/>
      <c r="U422" s="396"/>
      <c r="V422" s="397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5" t="s">
        <v>69</v>
      </c>
      <c r="Q423" s="396"/>
      <c r="R423" s="396"/>
      <c r="S423" s="396"/>
      <c r="T423" s="396"/>
      <c r="U423" s="396"/>
      <c r="V423" s="397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  <c r="X424" s="393"/>
      <c r="Y424" s="393"/>
      <c r="Z424" s="39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200</v>
      </c>
      <c r="Y426" s="383">
        <f t="shared" si="71"/>
        <v>201.60000000000002</v>
      </c>
      <c r="Z426" s="36">
        <f>IFERROR(IF(Y426=0,"",ROUNDUP(Y426/H426,0)*0.00753),"")</f>
        <v>0.36143999999999998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210.95238095238093</v>
      </c>
      <c r="BN426" s="64">
        <f t="shared" si="73"/>
        <v>212.64000000000001</v>
      </c>
      <c r="BO426" s="64">
        <f t="shared" si="74"/>
        <v>0.30525030525030528</v>
      </c>
      <c r="BP426" s="64">
        <f t="shared" si="75"/>
        <v>0.30769230769230771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1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2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5" t="s">
        <v>69</v>
      </c>
      <c r="Q432" s="396"/>
      <c r="R432" s="396"/>
      <c r="S432" s="396"/>
      <c r="T432" s="396"/>
      <c r="U432" s="396"/>
      <c r="V432" s="397"/>
      <c r="W432" s="37" t="s">
        <v>70</v>
      </c>
      <c r="X432" s="384">
        <f>IFERROR(X425/H425,"0")+IFERROR(X426/H426,"0")+IFERROR(X427/H427,"0")+IFERROR(X428/H428,"0")+IFERROR(X429/H429,"0")+IFERROR(X430/H430,"0")+IFERROR(X431/H431,"0")</f>
        <v>47.61904761904762</v>
      </c>
      <c r="Y432" s="384">
        <f>IFERROR(Y425/H425,"0")+IFERROR(Y426/H426,"0")+IFERROR(Y427/H427,"0")+IFERROR(Y428/H428,"0")+IFERROR(Y429/H429,"0")+IFERROR(Y430/H430,"0")+IFERROR(Y431/H431,"0")</f>
        <v>48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0.36143999999999998</v>
      </c>
      <c r="AA432" s="385"/>
      <c r="AB432" s="385"/>
      <c r="AC432" s="38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5" t="s">
        <v>69</v>
      </c>
      <c r="Q433" s="396"/>
      <c r="R433" s="396"/>
      <c r="S433" s="396"/>
      <c r="T433" s="396"/>
      <c r="U433" s="396"/>
      <c r="V433" s="397"/>
      <c r="W433" s="37" t="s">
        <v>68</v>
      </c>
      <c r="X433" s="384">
        <f>IFERROR(SUM(X425:X431),"0")</f>
        <v>200</v>
      </c>
      <c r="Y433" s="384">
        <f>IFERROR(SUM(Y425:Y431),"0")</f>
        <v>201.60000000000002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  <c r="X434" s="393"/>
      <c r="Y434" s="393"/>
      <c r="Z434" s="39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2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5" t="s">
        <v>69</v>
      </c>
      <c r="Q436" s="396"/>
      <c r="R436" s="396"/>
      <c r="S436" s="396"/>
      <c r="T436" s="396"/>
      <c r="U436" s="396"/>
      <c r="V436" s="397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5" t="s">
        <v>69</v>
      </c>
      <c r="Q437" s="396"/>
      <c r="R437" s="396"/>
      <c r="S437" s="396"/>
      <c r="T437" s="396"/>
      <c r="U437" s="396"/>
      <c r="V437" s="397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9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5" t="s">
        <v>69</v>
      </c>
      <c r="Q440" s="396"/>
      <c r="R440" s="396"/>
      <c r="S440" s="396"/>
      <c r="T440" s="396"/>
      <c r="U440" s="396"/>
      <c r="V440" s="397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5" t="s">
        <v>69</v>
      </c>
      <c r="Q441" s="396"/>
      <c r="R441" s="396"/>
      <c r="S441" s="396"/>
      <c r="T441" s="396"/>
      <c r="U441" s="396"/>
      <c r="V441" s="397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5" t="s">
        <v>69</v>
      </c>
      <c r="Q444" s="396"/>
      <c r="R444" s="396"/>
      <c r="S444" s="396"/>
      <c r="T444" s="396"/>
      <c r="U444" s="396"/>
      <c r="V444" s="397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5" t="s">
        <v>69</v>
      </c>
      <c r="Q445" s="396"/>
      <c r="R445" s="396"/>
      <c r="S445" s="396"/>
      <c r="T445" s="396"/>
      <c r="U445" s="396"/>
      <c r="V445" s="397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93"/>
      <c r="AA446" s="376"/>
      <c r="AB446" s="376"/>
      <c r="AC446" s="376"/>
    </row>
    <row r="447" spans="1:68" ht="14.25" customHeight="1" x14ac:dyDescent="0.25">
      <c r="A447" s="401" t="s">
        <v>63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2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5" t="s">
        <v>69</v>
      </c>
      <c r="Q451" s="396"/>
      <c r="R451" s="396"/>
      <c r="S451" s="396"/>
      <c r="T451" s="396"/>
      <c r="U451" s="396"/>
      <c r="V451" s="397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5" t="s">
        <v>69</v>
      </c>
      <c r="Q452" s="396"/>
      <c r="R452" s="396"/>
      <c r="S452" s="396"/>
      <c r="T452" s="396"/>
      <c r="U452" s="396"/>
      <c r="V452" s="397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93"/>
      <c r="AA453" s="376"/>
      <c r="AB453" s="376"/>
      <c r="AC453" s="376"/>
    </row>
    <row r="454" spans="1:68" ht="14.25" customHeight="1" x14ac:dyDescent="0.25">
      <c r="A454" s="401" t="s">
        <v>63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9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2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5" t="s">
        <v>69</v>
      </c>
      <c r="Q457" s="396"/>
      <c r="R457" s="396"/>
      <c r="S457" s="396"/>
      <c r="T457" s="396"/>
      <c r="U457" s="396"/>
      <c r="V457" s="397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5" t="s">
        <v>69</v>
      </c>
      <c r="Q458" s="396"/>
      <c r="R458" s="396"/>
      <c r="S458" s="396"/>
      <c r="T458" s="396"/>
      <c r="U458" s="396"/>
      <c r="V458" s="397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9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0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5" t="s">
        <v>69</v>
      </c>
      <c r="Q461" s="396"/>
      <c r="R461" s="396"/>
      <c r="S461" s="396"/>
      <c r="T461" s="396"/>
      <c r="U461" s="396"/>
      <c r="V461" s="397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5" t="s">
        <v>69</v>
      </c>
      <c r="Q462" s="396"/>
      <c r="R462" s="396"/>
      <c r="S462" s="396"/>
      <c r="T462" s="396"/>
      <c r="U462" s="396"/>
      <c r="V462" s="397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6" t="s">
        <v>658</v>
      </c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  <c r="U463" s="467"/>
      <c r="V463" s="467"/>
      <c r="W463" s="467"/>
      <c r="X463" s="467"/>
      <c r="Y463" s="467"/>
      <c r="Z463" s="467"/>
      <c r="AA463" s="48"/>
      <c r="AB463" s="48"/>
      <c r="AC463" s="48"/>
    </row>
    <row r="464" spans="1:68" ht="16.5" customHeight="1" x14ac:dyDescent="0.25">
      <c r="A464" s="398" t="s">
        <v>658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6"/>
      <c r="AB464" s="376"/>
      <c r="AC464" s="376"/>
    </row>
    <row r="465" spans="1:68" ht="14.25" customHeight="1" x14ac:dyDescent="0.25">
      <c r="A465" s="401" t="s">
        <v>112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2500</v>
      </c>
      <c r="Y467" s="383">
        <f t="shared" si="76"/>
        <v>2502.7200000000003</v>
      </c>
      <c r="Z467" s="36">
        <f t="shared" si="77"/>
        <v>5.6690399999999999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2670.4545454545455</v>
      </c>
      <c r="BN467" s="64">
        <f t="shared" si="79"/>
        <v>2673.3599999999997</v>
      </c>
      <c r="BO467" s="64">
        <f t="shared" si="80"/>
        <v>4.5527389277389272</v>
      </c>
      <c r="BP467" s="64">
        <f t="shared" si="81"/>
        <v>4.5576923076923084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300</v>
      </c>
      <c r="Y468" s="383">
        <f t="shared" si="76"/>
        <v>300.96000000000004</v>
      </c>
      <c r="Z468" s="36">
        <f t="shared" si="77"/>
        <v>0.68171999999999999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320.45454545454544</v>
      </c>
      <c r="BN468" s="64">
        <f t="shared" si="79"/>
        <v>321.48</v>
      </c>
      <c r="BO468" s="64">
        <f t="shared" si="80"/>
        <v>0.54632867132867136</v>
      </c>
      <c r="BP468" s="64">
        <f t="shared" si="81"/>
        <v>0.54807692307692313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100</v>
      </c>
      <c r="Y473" s="383">
        <f t="shared" si="76"/>
        <v>100.8</v>
      </c>
      <c r="Z473" s="36">
        <f>IFERROR(IF(Y473=0,"",ROUNDUP(Y473/H473,0)*0.00753),"")</f>
        <v>0.31625999999999999</v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108.33333333333334</v>
      </c>
      <c r="BN473" s="64">
        <f t="shared" si="79"/>
        <v>109.2</v>
      </c>
      <c r="BO473" s="64">
        <f t="shared" si="80"/>
        <v>0.26709401709401709</v>
      </c>
      <c r="BP473" s="64">
        <f t="shared" si="81"/>
        <v>0.26923076923076922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2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5" t="s">
        <v>69</v>
      </c>
      <c r="Q475" s="396"/>
      <c r="R475" s="396"/>
      <c r="S475" s="396"/>
      <c r="T475" s="396"/>
      <c r="U475" s="396"/>
      <c r="V475" s="397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571.96969696969688</v>
      </c>
      <c r="Y475" s="384">
        <f>IFERROR(Y466/H466,"0")+IFERROR(Y467/H467,"0")+IFERROR(Y468/H468,"0")+IFERROR(Y469/H469,"0")+IFERROR(Y470/H470,"0")+IFERROR(Y471/H471,"0")+IFERROR(Y472/H472,"0")+IFERROR(Y473/H473,"0")+IFERROR(Y474/H474,"0")</f>
        <v>573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6.6670199999999999</v>
      </c>
      <c r="AA475" s="385"/>
      <c r="AB475" s="385"/>
      <c r="AC475" s="38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5" t="s">
        <v>69</v>
      </c>
      <c r="Q476" s="396"/>
      <c r="R476" s="396"/>
      <c r="S476" s="396"/>
      <c r="T476" s="396"/>
      <c r="U476" s="396"/>
      <c r="V476" s="397"/>
      <c r="W476" s="37" t="s">
        <v>68</v>
      </c>
      <c r="X476" s="384">
        <f>IFERROR(SUM(X466:X474),"0")</f>
        <v>2900</v>
      </c>
      <c r="Y476" s="384">
        <f>IFERROR(SUM(Y466:Y474),"0")</f>
        <v>2904.4800000000005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1500</v>
      </c>
      <c r="Y478" s="383">
        <f>IFERROR(IF(X478="",0,CEILING((X478/$H478),1)*$H478),"")</f>
        <v>1504.8000000000002</v>
      </c>
      <c r="Z478" s="36">
        <f>IFERROR(IF(Y478=0,"",ROUNDUP(Y478/H478,0)*0.01196),"")</f>
        <v>3.4085999999999999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1602.2727272727273</v>
      </c>
      <c r="BN478" s="64">
        <f>IFERROR(Y478*I478/H478,"0")</f>
        <v>1607.3999999999999</v>
      </c>
      <c r="BO478" s="64">
        <f>IFERROR(1/J478*(X478/H478),"0")</f>
        <v>2.7316433566433567</v>
      </c>
      <c r="BP478" s="64">
        <f>IFERROR(1/J478*(Y478/H478),"0")</f>
        <v>2.7403846153846154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2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5" t="s">
        <v>69</v>
      </c>
      <c r="Q480" s="396"/>
      <c r="R480" s="396"/>
      <c r="S480" s="396"/>
      <c r="T480" s="396"/>
      <c r="U480" s="396"/>
      <c r="V480" s="397"/>
      <c r="W480" s="37" t="s">
        <v>70</v>
      </c>
      <c r="X480" s="384">
        <f>IFERROR(X478/H478,"0")+IFERROR(X479/H479,"0")</f>
        <v>284.09090909090907</v>
      </c>
      <c r="Y480" s="384">
        <f>IFERROR(Y478/H478,"0")+IFERROR(Y479/H479,"0")</f>
        <v>285</v>
      </c>
      <c r="Z480" s="384">
        <f>IFERROR(IF(Z478="",0,Z478),"0")+IFERROR(IF(Z479="",0,Z479),"0")</f>
        <v>3.4085999999999999</v>
      </c>
      <c r="AA480" s="385"/>
      <c r="AB480" s="385"/>
      <c r="AC480" s="38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5" t="s">
        <v>69</v>
      </c>
      <c r="Q481" s="396"/>
      <c r="R481" s="396"/>
      <c r="S481" s="396"/>
      <c r="T481" s="396"/>
      <c r="U481" s="396"/>
      <c r="V481" s="397"/>
      <c r="W481" s="37" t="s">
        <v>68</v>
      </c>
      <c r="X481" s="384">
        <f>IFERROR(SUM(X478:X479),"0")</f>
        <v>1500</v>
      </c>
      <c r="Y481" s="384">
        <f>IFERROR(SUM(Y478:Y479),"0")</f>
        <v>1504.8000000000002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2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5" t="s">
        <v>69</v>
      </c>
      <c r="Q489" s="396"/>
      <c r="R489" s="396"/>
      <c r="S489" s="396"/>
      <c r="T489" s="396"/>
      <c r="U489" s="396"/>
      <c r="V489" s="397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5" t="s">
        <v>69</v>
      </c>
      <c r="Q490" s="396"/>
      <c r="R490" s="396"/>
      <c r="S490" s="396"/>
      <c r="T490" s="396"/>
      <c r="U490" s="396"/>
      <c r="V490" s="397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393"/>
      <c r="Z491" s="39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5" t="s">
        <v>69</v>
      </c>
      <c r="Q495" s="396"/>
      <c r="R495" s="396"/>
      <c r="S495" s="396"/>
      <c r="T495" s="396"/>
      <c r="U495" s="396"/>
      <c r="V495" s="397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5" t="s">
        <v>69</v>
      </c>
      <c r="Q496" s="396"/>
      <c r="R496" s="396"/>
      <c r="S496" s="396"/>
      <c r="T496" s="396"/>
      <c r="U496" s="396"/>
      <c r="V496" s="397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2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5" t="s">
        <v>69</v>
      </c>
      <c r="Q499" s="396"/>
      <c r="R499" s="396"/>
      <c r="S499" s="396"/>
      <c r="T499" s="396"/>
      <c r="U499" s="396"/>
      <c r="V499" s="397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5" t="s">
        <v>69</v>
      </c>
      <c r="Q500" s="396"/>
      <c r="R500" s="396"/>
      <c r="S500" s="396"/>
      <c r="T500" s="396"/>
      <c r="U500" s="396"/>
      <c r="V500" s="397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6" t="s">
        <v>702</v>
      </c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  <c r="U501" s="467"/>
      <c r="V501" s="467"/>
      <c r="W501" s="467"/>
      <c r="X501" s="467"/>
      <c r="Y501" s="467"/>
      <c r="Z501" s="467"/>
      <c r="AA501" s="48"/>
      <c r="AB501" s="48"/>
      <c r="AC501" s="48"/>
    </row>
    <row r="502" spans="1:68" ht="16.5" customHeight="1" x14ac:dyDescent="0.25">
      <c r="A502" s="398" t="s">
        <v>702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6"/>
      <c r="AB502" s="376"/>
      <c r="AC502" s="376"/>
    </row>
    <row r="503" spans="1:68" ht="14.25" customHeight="1" x14ac:dyDescent="0.25">
      <c r="A503" s="401" t="s">
        <v>112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9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1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2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1000</v>
      </c>
      <c r="Y508" s="383">
        <f t="shared" si="87"/>
        <v>1008</v>
      </c>
      <c r="Z508" s="36">
        <f t="shared" si="88"/>
        <v>1.827</v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1040</v>
      </c>
      <c r="BN508" s="64">
        <f t="shared" si="90"/>
        <v>1048.32</v>
      </c>
      <c r="BO508" s="64">
        <f t="shared" si="91"/>
        <v>1.4880952380952379</v>
      </c>
      <c r="BP508" s="64">
        <f t="shared" si="92"/>
        <v>1.5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31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7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2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5" t="s">
        <v>69</v>
      </c>
      <c r="Q513" s="396"/>
      <c r="R513" s="396"/>
      <c r="S513" s="396"/>
      <c r="T513" s="396"/>
      <c r="U513" s="396"/>
      <c r="V513" s="397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83.333333333333329</v>
      </c>
      <c r="Y513" s="384">
        <f>IFERROR(Y504/H504,"0")+IFERROR(Y505/H505,"0")+IFERROR(Y506/H506,"0")+IFERROR(Y507/H507,"0")+IFERROR(Y508/H508,"0")+IFERROR(Y509/H509,"0")+IFERROR(Y510/H510,"0")+IFERROR(Y511/H511,"0")+IFERROR(Y512/H512,"0")</f>
        <v>84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1.827</v>
      </c>
      <c r="AA513" s="385"/>
      <c r="AB513" s="385"/>
      <c r="AC513" s="38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5" t="s">
        <v>69</v>
      </c>
      <c r="Q514" s="396"/>
      <c r="R514" s="396"/>
      <c r="S514" s="396"/>
      <c r="T514" s="396"/>
      <c r="U514" s="396"/>
      <c r="V514" s="397"/>
      <c r="W514" s="37" t="s">
        <v>68</v>
      </c>
      <c r="X514" s="384">
        <f>IFERROR(SUM(X504:X512),"0")</f>
        <v>1000</v>
      </c>
      <c r="Y514" s="384">
        <f>IFERROR(SUM(Y504:Y512),"0")</f>
        <v>1008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2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7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2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5" t="s">
        <v>69</v>
      </c>
      <c r="Q521" s="396"/>
      <c r="R521" s="396"/>
      <c r="S521" s="396"/>
      <c r="T521" s="396"/>
      <c r="U521" s="396"/>
      <c r="V521" s="397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5" t="s">
        <v>69</v>
      </c>
      <c r="Q522" s="396"/>
      <c r="R522" s="396"/>
      <c r="S522" s="396"/>
      <c r="T522" s="396"/>
      <c r="U522" s="396"/>
      <c r="V522" s="397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2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7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5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8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2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5" t="s">
        <v>69</v>
      </c>
      <c r="Q531" s="396"/>
      <c r="R531" s="396"/>
      <c r="S531" s="396"/>
      <c r="T531" s="396"/>
      <c r="U531" s="396"/>
      <c r="V531" s="397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5" t="s">
        <v>69</v>
      </c>
      <c r="Q532" s="396"/>
      <c r="R532" s="396"/>
      <c r="S532" s="396"/>
      <c r="T532" s="396"/>
      <c r="U532" s="396"/>
      <c r="V532" s="397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300</v>
      </c>
      <c r="Y534" s="383">
        <f>IFERROR(IF(X534="",0,CEILING((X534/$H534),1)*$H534),"")</f>
        <v>304.2</v>
      </c>
      <c r="Z534" s="36">
        <f>IFERROR(IF(Y534=0,"",ROUNDUP(Y534/H534,0)*0.02175),"")</f>
        <v>0.84824999999999995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321.69230769230774</v>
      </c>
      <c r="BN534" s="64">
        <f>IFERROR(Y534*I534/H534,"0")</f>
        <v>326.19600000000003</v>
      </c>
      <c r="BO534" s="64">
        <f>IFERROR(1/J534*(X534/H534),"0")</f>
        <v>0.6868131868131867</v>
      </c>
      <c r="BP534" s="64">
        <f>IFERROR(1/J534*(Y534/H534),"0")</f>
        <v>0.6964285714285714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2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5" t="s">
        <v>69</v>
      </c>
      <c r="Q537" s="396"/>
      <c r="R537" s="396"/>
      <c r="S537" s="396"/>
      <c r="T537" s="396"/>
      <c r="U537" s="396"/>
      <c r="V537" s="397"/>
      <c r="W537" s="37" t="s">
        <v>70</v>
      </c>
      <c r="X537" s="384">
        <f>IFERROR(X534/H534,"0")+IFERROR(X535/H535,"0")+IFERROR(X536/H536,"0")</f>
        <v>38.46153846153846</v>
      </c>
      <c r="Y537" s="384">
        <f>IFERROR(Y534/H534,"0")+IFERROR(Y535/H535,"0")+IFERROR(Y536/H536,"0")</f>
        <v>39</v>
      </c>
      <c r="Z537" s="384">
        <f>IFERROR(IF(Z534="",0,Z534),"0")+IFERROR(IF(Z535="",0,Z535),"0")+IFERROR(IF(Z536="",0,Z536),"0")</f>
        <v>0.84824999999999995</v>
      </c>
      <c r="AA537" s="385"/>
      <c r="AB537" s="385"/>
      <c r="AC537" s="38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5" t="s">
        <v>69</v>
      </c>
      <c r="Q538" s="396"/>
      <c r="R538" s="396"/>
      <c r="S538" s="396"/>
      <c r="T538" s="396"/>
      <c r="U538" s="396"/>
      <c r="V538" s="397"/>
      <c r="W538" s="37" t="s">
        <v>68</v>
      </c>
      <c r="X538" s="384">
        <f>IFERROR(SUM(X534:X536),"0")</f>
        <v>300</v>
      </c>
      <c r="Y538" s="384">
        <f>IFERROR(SUM(Y534:Y536),"0")</f>
        <v>304.2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0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2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5" t="s">
        <v>69</v>
      </c>
      <c r="Q544" s="396"/>
      <c r="R544" s="396"/>
      <c r="S544" s="396"/>
      <c r="T544" s="396"/>
      <c r="U544" s="396"/>
      <c r="V544" s="397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5" t="s">
        <v>69</v>
      </c>
      <c r="Q545" s="396"/>
      <c r="R545" s="396"/>
      <c r="S545" s="396"/>
      <c r="T545" s="396"/>
      <c r="U545" s="396"/>
      <c r="V545" s="397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4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15910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16031.809999999998</v>
      </c>
      <c r="Z546" s="37"/>
      <c r="AA546" s="385"/>
      <c r="AB546" s="385"/>
      <c r="AC546" s="38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16944.170418766877</v>
      </c>
      <c r="Y547" s="384">
        <f>IFERROR(SUM(BN22:BN543),"0")</f>
        <v>17073.598000000002</v>
      </c>
      <c r="Z547" s="37"/>
      <c r="AA547" s="385"/>
      <c r="AB547" s="385"/>
      <c r="AC547" s="38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31</v>
      </c>
      <c r="Y548" s="38">
        <f>ROUNDUP(SUM(BP22:BP543),0)</f>
        <v>31</v>
      </c>
      <c r="Z548" s="37"/>
      <c r="AA548" s="385"/>
      <c r="AB548" s="385"/>
      <c r="AC548" s="38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17719.170418766877</v>
      </c>
      <c r="Y549" s="384">
        <f>GrossWeightTotalR+PalletQtyTotalR*25</f>
        <v>17848.598000000002</v>
      </c>
      <c r="Z549" s="37"/>
      <c r="AA549" s="385"/>
      <c r="AB549" s="385"/>
      <c r="AC549" s="38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2917.9251377425821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2939</v>
      </c>
      <c r="Z550" s="37"/>
      <c r="AA550" s="385"/>
      <c r="AB550" s="385"/>
      <c r="AC550" s="385"/>
    </row>
    <row r="551" spans="1:32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36.564619999999991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11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74"/>
      <c r="M554" s="403" t="s">
        <v>404</v>
      </c>
      <c r="N554" s="374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74"/>
    </row>
    <row r="555" spans="1:32" ht="13.5" customHeight="1" thickBot="1" x14ac:dyDescent="0.25">
      <c r="A555" s="712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74"/>
      <c r="M555" s="404"/>
      <c r="N555" s="374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1729.23</v>
      </c>
      <c r="F556" s="46">
        <f>IFERROR(Y138*1,"0")+IFERROR(Y139*1,"0")+IFERROR(Y140*1,"0")+IFERROR(Y141*1,"0")+IFERROR(Y142*1,"0")</f>
        <v>610.20000000000005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100.80000000000001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2479.5000000000005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50.400000000000006</v>
      </c>
      <c r="K556" s="46">
        <f>IFERROR(Y235*1,"0")+IFERROR(Y236*1,"0")+IFERROR(Y237*1,"0")+IFERROR(Y238*1,"0")+IFERROR(Y239*1,"0")+IFERROR(Y240*1,"0")+IFERROR(Y241*1,"0")+IFERROR(Y242*1,"0")</f>
        <v>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263.20000000000005</v>
      </c>
      <c r="P556" s="46">
        <f>IFERROR(Y301*1,"0")</f>
        <v>0</v>
      </c>
      <c r="Q556" s="46">
        <f>IFERROR(Y306*1,"0")+IFERROR(Y310*1,"0")+IFERROR(Y311*1,"0")+IFERROR(Y312*1,"0")+IFERROR(Y316*1,"0")</f>
        <v>151.20000000000002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2818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1805.3999999999999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100.80000000000001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201.60000000000002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4409.2800000000007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1312.2</v>
      </c>
      <c r="AB556" s="52"/>
      <c r="AC556" s="52"/>
      <c r="AF556" s="374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D249:E249"/>
    <mergeCell ref="P262:T262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V11:W1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M17:M18"/>
    <mergeCell ref="A339:O340"/>
    <mergeCell ref="O17:O18"/>
    <mergeCell ref="P187:V187"/>
    <mergeCell ref="P423:V423"/>
    <mergeCell ref="P430:T430"/>
    <mergeCell ref="P350:V350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A246:Z246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47:V47"/>
    <mergeCell ref="P114:T114"/>
    <mergeCell ref="P247:T247"/>
    <mergeCell ref="P241:T241"/>
    <mergeCell ref="P41:T41"/>
    <mergeCell ref="D84:E84"/>
    <mergeCell ref="D22:E22"/>
    <mergeCell ref="P483:T483"/>
    <mergeCell ref="D149:E149"/>
    <mergeCell ref="P470:T470"/>
    <mergeCell ref="P301:T301"/>
    <mergeCell ref="D385:E385"/>
    <mergeCell ref="P295:T295"/>
    <mergeCell ref="P178:T178"/>
    <mergeCell ref="P105:T105"/>
    <mergeCell ref="P276:T276"/>
    <mergeCell ref="D257:E257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A9:C9"/>
    <mergeCell ref="P125:T125"/>
    <mergeCell ref="D202:E202"/>
    <mergeCell ref="D373:E373"/>
    <mergeCell ref="D58:E58"/>
    <mergeCell ref="P112:T112"/>
    <mergeCell ref="D294:E294"/>
    <mergeCell ref="A307:O30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H554:H555"/>
    <mergeCell ref="J554:J555"/>
    <mergeCell ref="D541:E541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A207:Z207"/>
    <mergeCell ref="T553:W553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535:T535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G17:AG18"/>
    <mergeCell ref="A480:O481"/>
    <mergeCell ref="P494:T494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P335:V335"/>
    <mergeCell ref="A281:Z281"/>
    <mergeCell ref="P462:V462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D470:E470"/>
    <mergeCell ref="P527:T527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D520:E520"/>
    <mergeCell ref="P120:T120"/>
    <mergeCell ref="D259:E25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29:T29"/>
    <mergeCell ref="P100:T100"/>
    <mergeCell ref="D81:E81"/>
    <mergeCell ref="D208:E208"/>
    <mergeCell ref="D8:M8"/>
    <mergeCell ref="D379:E379"/>
    <mergeCell ref="D366:E366"/>
    <mergeCell ref="P108:V108"/>
    <mergeCell ref="P237:T237"/>
    <mergeCell ref="P279:V279"/>
    <mergeCell ref="P31:T31"/>
    <mergeCell ref="P473:T473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A55:Z55"/>
    <mergeCell ref="P520:T520"/>
    <mergeCell ref="R1:T1"/>
    <mergeCell ref="P28:T28"/>
    <mergeCell ref="D71:E71"/>
    <mergeCell ref="P150:T150"/>
    <mergeCell ref="P221:T221"/>
    <mergeCell ref="P326:T326"/>
    <mergeCell ref="D332:E332"/>
    <mergeCell ref="A345:O346"/>
    <mergeCell ref="P386:T386"/>
    <mergeCell ref="P392:T392"/>
    <mergeCell ref="A46:O47"/>
    <mergeCell ref="D98:E98"/>
    <mergeCell ref="P30:T30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P24:V24"/>
    <mergeCell ref="A36:Z36"/>
    <mergeCell ref="P389:T38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D60:E60"/>
    <mergeCell ref="P73:T73"/>
    <mergeCell ref="A513:O514"/>
    <mergeCell ref="P514:V514"/>
    <mergeCell ref="A361:O362"/>
    <mergeCell ref="A432:O433"/>
    <mergeCell ref="D174:E174"/>
    <mergeCell ref="P87:V87"/>
    <mergeCell ref="A352:Z352"/>
    <mergeCell ref="D410:E410"/>
    <mergeCell ref="P451:V451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2024-07-26T07:59:47Z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