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0,23 Симф ЗПФ\"/>
    </mc:Choice>
  </mc:AlternateContent>
  <xr:revisionPtr revIDLastSave="0" documentId="13_ncr:1_{75F3FCF2-9538-458D-B82E-DD47AC1B751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" i="1"/>
  <c r="Y7" i="1"/>
  <c r="Y8" i="1"/>
  <c r="Y9" i="1"/>
  <c r="Y10" i="1"/>
  <c r="AA10" i="1" s="1"/>
  <c r="Y11" i="1"/>
  <c r="AC11" i="1" s="1"/>
  <c r="Y12" i="1"/>
  <c r="AC12" i="1" s="1"/>
  <c r="Y13" i="1"/>
  <c r="AC13" i="1" s="1"/>
  <c r="Y14" i="1"/>
  <c r="AA14" i="1" s="1"/>
  <c r="Y15" i="1"/>
  <c r="AC15" i="1" s="1"/>
  <c r="Y16" i="1"/>
  <c r="AA16" i="1" s="1"/>
  <c r="Y17" i="1"/>
  <c r="AC17" i="1" s="1"/>
  <c r="Y18" i="1"/>
  <c r="AA18" i="1" s="1"/>
  <c r="Y19" i="1"/>
  <c r="AC19" i="1" s="1"/>
  <c r="Y20" i="1"/>
  <c r="AA20" i="1" s="1"/>
  <c r="Y21" i="1"/>
  <c r="AC21" i="1" s="1"/>
  <c r="Y22" i="1"/>
  <c r="AA22" i="1" s="1"/>
  <c r="Y23" i="1"/>
  <c r="AC23" i="1" s="1"/>
  <c r="Y24" i="1"/>
  <c r="AA24" i="1" s="1"/>
  <c r="Y25" i="1"/>
  <c r="AC25" i="1" s="1"/>
  <c r="Y26" i="1"/>
  <c r="AA26" i="1" s="1"/>
  <c r="Y27" i="1"/>
  <c r="AC27" i="1" s="1"/>
  <c r="Y28" i="1"/>
  <c r="AA28" i="1" s="1"/>
  <c r="Y29" i="1"/>
  <c r="AC29" i="1" s="1"/>
  <c r="Y30" i="1"/>
  <c r="AA30" i="1" s="1"/>
  <c r="Y31" i="1"/>
  <c r="AC31" i="1" s="1"/>
  <c r="Y32" i="1"/>
  <c r="AA32" i="1" s="1"/>
  <c r="Y33" i="1"/>
  <c r="AC33" i="1" s="1"/>
  <c r="Y34" i="1"/>
  <c r="AC34" i="1" s="1"/>
  <c r="Y35" i="1"/>
  <c r="AC35" i="1" s="1"/>
  <c r="Y36" i="1"/>
  <c r="AA36" i="1" s="1"/>
  <c r="Y37" i="1"/>
  <c r="AC37" i="1" s="1"/>
  <c r="Y38" i="1"/>
  <c r="AC38" i="1" s="1"/>
  <c r="Y39" i="1"/>
  <c r="AC39" i="1" s="1"/>
  <c r="Y40" i="1"/>
  <c r="AA40" i="1" s="1"/>
  <c r="Y41" i="1"/>
  <c r="AC41" i="1" s="1"/>
  <c r="Y42" i="1"/>
  <c r="AC42" i="1" s="1"/>
  <c r="Y43" i="1"/>
  <c r="AC43" i="1" s="1"/>
  <c r="Y44" i="1"/>
  <c r="AA44" i="1" s="1"/>
  <c r="Y45" i="1"/>
  <c r="AC45" i="1" s="1"/>
  <c r="Y46" i="1"/>
  <c r="AC46" i="1" s="1"/>
  <c r="Y47" i="1"/>
  <c r="AC47" i="1" s="1"/>
  <c r="Y48" i="1"/>
  <c r="AA48" i="1" s="1"/>
  <c r="Y49" i="1"/>
  <c r="AC49" i="1" s="1"/>
  <c r="Y50" i="1"/>
  <c r="AC50" i="1" s="1"/>
  <c r="Y51" i="1"/>
  <c r="AC51" i="1" s="1"/>
  <c r="Y52" i="1"/>
  <c r="AA52" i="1" s="1"/>
  <c r="Y53" i="1"/>
  <c r="AC53" i="1" s="1"/>
  <c r="Y54" i="1"/>
  <c r="AC54" i="1" s="1"/>
  <c r="Y55" i="1"/>
  <c r="AC55" i="1" s="1"/>
  <c r="Y56" i="1"/>
  <c r="AA56" i="1" s="1"/>
  <c r="Y57" i="1"/>
  <c r="AC57" i="1" s="1"/>
  <c r="Y58" i="1"/>
  <c r="AC58" i="1" s="1"/>
  <c r="Y59" i="1"/>
  <c r="AC59" i="1" s="1"/>
  <c r="Y60" i="1"/>
  <c r="AA60" i="1" s="1"/>
  <c r="Y61" i="1"/>
  <c r="AC61" i="1" s="1"/>
  <c r="Y62" i="1"/>
  <c r="AC62" i="1" s="1"/>
  <c r="Y63" i="1"/>
  <c r="AC63" i="1" s="1"/>
  <c r="Y64" i="1"/>
  <c r="AA64" i="1" s="1"/>
  <c r="Y65" i="1"/>
  <c r="AC65" i="1" s="1"/>
  <c r="Y66" i="1"/>
  <c r="AC66" i="1" s="1"/>
  <c r="Y67" i="1"/>
  <c r="AC67" i="1" s="1"/>
  <c r="Y6" i="1"/>
  <c r="R16" i="1"/>
  <c r="R20" i="1"/>
  <c r="R24" i="1"/>
  <c r="R28" i="1"/>
  <c r="R32" i="1"/>
  <c r="R36" i="1"/>
  <c r="R40" i="1"/>
  <c r="R44" i="1"/>
  <c r="V7" i="1"/>
  <c r="O7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" i="1"/>
  <c r="O6" i="1" s="1"/>
  <c r="R6" i="1" s="1"/>
  <c r="U8" i="1"/>
  <c r="U9" i="1"/>
  <c r="U10" i="1"/>
  <c r="U11" i="1"/>
  <c r="U12" i="1"/>
  <c r="U13" i="1"/>
  <c r="U14" i="1"/>
  <c r="U15" i="1"/>
  <c r="U17" i="1"/>
  <c r="U18" i="1"/>
  <c r="U19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4" i="1"/>
  <c r="U55" i="1"/>
  <c r="U56" i="1"/>
  <c r="U57" i="1"/>
  <c r="U58" i="1"/>
  <c r="U59" i="1"/>
  <c r="U60" i="1"/>
  <c r="U61" i="1"/>
  <c r="U62" i="1"/>
  <c r="U63" i="1"/>
  <c r="U64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2" i="1"/>
  <c r="L23" i="1"/>
  <c r="L24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" i="1"/>
  <c r="K7" i="1"/>
  <c r="Q7" i="1" s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Q67" i="1" s="1"/>
  <c r="K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" i="1"/>
  <c r="J6" i="1" s="1"/>
  <c r="W5" i="1"/>
  <c r="X5" i="1"/>
  <c r="M5" i="1"/>
  <c r="N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O5" i="1" l="1"/>
  <c r="R7" i="1"/>
  <c r="Q6" i="1"/>
  <c r="Q66" i="1"/>
  <c r="Q64" i="1"/>
  <c r="Q62" i="1"/>
  <c r="Q60" i="1"/>
  <c r="Q58" i="1"/>
  <c r="Q56" i="1"/>
  <c r="Q11" i="1"/>
  <c r="U5" i="1"/>
  <c r="AA12" i="1"/>
  <c r="Y5" i="1"/>
  <c r="AA34" i="1"/>
  <c r="AA38" i="1"/>
  <c r="AA42" i="1"/>
  <c r="AA46" i="1"/>
  <c r="AA50" i="1"/>
  <c r="AA54" i="1"/>
  <c r="AA58" i="1"/>
  <c r="AA62" i="1"/>
  <c r="AA66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C30" i="1"/>
  <c r="AC26" i="1"/>
  <c r="AC22" i="1"/>
  <c r="AC18" i="1"/>
  <c r="AC14" i="1"/>
  <c r="AC10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9" i="1"/>
  <c r="AC9" i="1"/>
  <c r="V5" i="1"/>
  <c r="T5" i="1"/>
  <c r="S5" i="1"/>
  <c r="L5" i="1"/>
  <c r="K5" i="1"/>
  <c r="J5" i="1"/>
  <c r="I5" i="1"/>
  <c r="AC5" i="1" l="1"/>
</calcChain>
</file>

<file path=xl/sharedStrings.xml><?xml version="1.0" encoding="utf-8"?>
<sst xmlns="http://schemas.openxmlformats.org/spreadsheetml/2006/main" count="161" uniqueCount="96">
  <si>
    <t>Период: 28.09.2023 - 05.10.2023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</si>
  <si>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</si>
  <si>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</si>
  <si>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</si>
  <si>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</si>
  <si>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</si>
  <si>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</si>
  <si>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</si>
  <si>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</si>
  <si>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</si>
  <si>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</si>
  <si>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</si>
  <si>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</si>
  <si>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</si>
  <si>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</si>
  <si>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</si>
  <si>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</si>
  <si>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</si>
  <si>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</si>
  <si>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</si>
  <si>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</si>
  <si>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</si>
  <si>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</si>
  <si>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</si>
  <si>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</si>
  <si>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</si>
  <si>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</si>
  <si>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</si>
  <si>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</si>
  <si>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</si>
  <si>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</si>
  <si>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</si>
  <si>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</si>
  <si>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</si>
  <si>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</si>
  <si>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</si>
  <si>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</si>
  <si>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</si>
  <si>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</si>
  <si>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</si>
  <si>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</si>
  <si>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</si>
  <si>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</si>
  <si>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</si>
  <si>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</si>
  <si>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</si>
  <si>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</si>
  <si>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</si>
  <si>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</si>
  <si>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</si>
  <si>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</si>
  <si>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</si>
  <si>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</si>
  <si>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</si>
  <si>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</si>
  <si>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</si>
  <si>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</si>
  <si>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</si>
  <si>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</si>
  <si>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</si>
  <si>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</si>
  <si>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</si>
  <si>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</si>
  <si>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</si>
  <si>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</si>
  <si>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</si>
  <si>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</si>
  <si>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</si>
  <si>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</si>
  <si>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</si>
  <si>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</si>
  <si>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</si>
  <si>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</si>
  <si>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</si>
  <si>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</si>
  <si>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</si>
  <si>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</si>
  <si>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</si>
  <si>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</si>
  <si>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</si>
  <si>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</si>
  <si>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</si>
  <si>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</si>
  <si>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</si>
  <si>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</si>
  <si>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</si>
  <si>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</si>
  <si>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</si>
  <si>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</si>
  <si>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</si>
  <si>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09,10,</t>
  </si>
  <si>
    <t>доз</t>
  </si>
  <si>
    <t>11,10,</t>
  </si>
  <si>
    <t>21,09,</t>
  </si>
  <si>
    <t>28,09,</t>
  </si>
  <si>
    <t>05,10,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</si>
</sst>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10,23&#1079;&#1072;&#1084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5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27.09.2023 - 04.10.2023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09,10,</v>
          </cell>
          <cell r="N4" t="str">
            <v>09,10,</v>
          </cell>
          <cell r="P4" t="str">
            <v>доз</v>
          </cell>
          <cell r="S4" t="str">
            <v>21,09,</v>
          </cell>
          <cell r="T4" t="str">
            <v>28,09,</v>
          </cell>
          <cell r="U4" t="str">
            <v>04,10,</v>
          </cell>
        </row>
        <row r="5">
          <cell r="E5">
            <v>35621.179999999993</v>
          </cell>
          <cell r="F5">
            <v>51110.859999999993</v>
          </cell>
          <cell r="I5">
            <v>35889.625999999997</v>
          </cell>
          <cell r="J5">
            <v>-268.44599999999991</v>
          </cell>
          <cell r="K5">
            <v>25220</v>
          </cell>
          <cell r="L5">
            <v>0</v>
          </cell>
          <cell r="M5">
            <v>0</v>
          </cell>
          <cell r="N5">
            <v>4360</v>
          </cell>
          <cell r="O5">
            <v>6642.6360000000013</v>
          </cell>
          <cell r="P5">
            <v>13970</v>
          </cell>
          <cell r="S5">
            <v>7205.1399999999994</v>
          </cell>
          <cell r="T5">
            <v>6557.4479999999985</v>
          </cell>
          <cell r="U5">
            <v>7536.34</v>
          </cell>
          <cell r="V5">
            <v>2408</v>
          </cell>
          <cell r="W5">
            <v>0</v>
          </cell>
          <cell r="X5">
            <v>0</v>
          </cell>
          <cell r="Y5">
            <v>13970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D6">
            <v>1</v>
          </cell>
          <cell r="E6">
            <v>156</v>
          </cell>
          <cell r="F6">
            <v>-156</v>
          </cell>
          <cell r="G6" t="e">
            <v>#N/A</v>
          </cell>
          <cell r="H6" t="e">
            <v>#N/A</v>
          </cell>
          <cell r="I6">
            <v>161</v>
          </cell>
          <cell r="J6">
            <v>-5</v>
          </cell>
          <cell r="O6">
            <v>31.2</v>
          </cell>
          <cell r="Q6">
            <v>-5</v>
          </cell>
          <cell r="R6">
            <v>-5</v>
          </cell>
          <cell r="S6">
            <v>0</v>
          </cell>
          <cell r="T6">
            <v>0</v>
          </cell>
          <cell r="U6">
            <v>94</v>
          </cell>
          <cell r="V6">
            <v>0</v>
          </cell>
          <cell r="Y6">
            <v>0</v>
          </cell>
          <cell r="Z6" t="e">
            <v>#N/A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-88.8</v>
          </cell>
          <cell r="D7">
            <v>168.1</v>
          </cell>
          <cell r="E7">
            <v>79.3</v>
          </cell>
          <cell r="G7" t="e">
            <v>#N/A</v>
          </cell>
          <cell r="H7" t="e">
            <v>#N/A</v>
          </cell>
          <cell r="I7">
            <v>79.201999999999998</v>
          </cell>
          <cell r="J7">
            <v>9.7999999999998977E-2</v>
          </cell>
          <cell r="O7">
            <v>15.86</v>
          </cell>
          <cell r="Q7">
            <v>0</v>
          </cell>
          <cell r="R7">
            <v>0</v>
          </cell>
          <cell r="S7">
            <v>39.519999999999996</v>
          </cell>
          <cell r="T7">
            <v>32.78</v>
          </cell>
          <cell r="U7">
            <v>0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-227</v>
          </cell>
          <cell r="D8">
            <v>387</v>
          </cell>
          <cell r="E8">
            <v>293</v>
          </cell>
          <cell r="F8">
            <v>-144</v>
          </cell>
          <cell r="G8" t="e">
            <v>#N/A</v>
          </cell>
          <cell r="H8">
            <v>0</v>
          </cell>
          <cell r="I8">
            <v>306</v>
          </cell>
          <cell r="J8">
            <v>-13</v>
          </cell>
          <cell r="O8">
            <v>58.6</v>
          </cell>
          <cell r="Q8">
            <v>-2.4573378839590445</v>
          </cell>
          <cell r="R8">
            <v>-2.4573378839590445</v>
          </cell>
          <cell r="S8">
            <v>63</v>
          </cell>
          <cell r="T8">
            <v>69</v>
          </cell>
          <cell r="U8">
            <v>80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80</v>
          </cell>
          <cell r="D9">
            <v>176</v>
          </cell>
          <cell r="E9">
            <v>200</v>
          </cell>
          <cell r="F9">
            <v>50</v>
          </cell>
          <cell r="G9" t="e">
            <v>#N/A</v>
          </cell>
          <cell r="H9" t="e">
            <v>#N/A</v>
          </cell>
          <cell r="I9">
            <v>202.5</v>
          </cell>
          <cell r="J9">
            <v>-2.5</v>
          </cell>
          <cell r="K9">
            <v>240</v>
          </cell>
          <cell r="O9">
            <v>40</v>
          </cell>
          <cell r="Q9">
            <v>7.25</v>
          </cell>
          <cell r="R9">
            <v>1.25</v>
          </cell>
          <cell r="S9">
            <v>18</v>
          </cell>
          <cell r="T9">
            <v>16</v>
          </cell>
          <cell r="U9">
            <v>30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368</v>
          </cell>
          <cell r="D10">
            <v>133</v>
          </cell>
          <cell r="E10">
            <v>208</v>
          </cell>
          <cell r="F10">
            <v>288</v>
          </cell>
          <cell r="G10">
            <v>0</v>
          </cell>
          <cell r="H10">
            <v>180</v>
          </cell>
          <cell r="I10">
            <v>214</v>
          </cell>
          <cell r="J10">
            <v>-6</v>
          </cell>
          <cell r="K10">
            <v>240</v>
          </cell>
          <cell r="O10">
            <v>41.6</v>
          </cell>
          <cell r="Q10">
            <v>12.692307692307692</v>
          </cell>
          <cell r="R10">
            <v>6.9230769230769225</v>
          </cell>
          <cell r="S10">
            <v>55.8</v>
          </cell>
          <cell r="T10">
            <v>41.8</v>
          </cell>
          <cell r="U10">
            <v>67</v>
          </cell>
          <cell r="V10">
            <v>0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2424</v>
          </cell>
          <cell r="D11">
            <v>2287</v>
          </cell>
          <cell r="E11">
            <v>1572</v>
          </cell>
          <cell r="F11">
            <v>3124</v>
          </cell>
          <cell r="G11" t="str">
            <v>пуд,яб</v>
          </cell>
          <cell r="H11">
            <v>180</v>
          </cell>
          <cell r="I11">
            <v>1570</v>
          </cell>
          <cell r="J11">
            <v>2</v>
          </cell>
          <cell r="K11">
            <v>240</v>
          </cell>
          <cell r="N11">
            <v>372</v>
          </cell>
          <cell r="O11">
            <v>278.39999999999998</v>
          </cell>
          <cell r="P11">
            <v>1800</v>
          </cell>
          <cell r="Q11">
            <v>18.548850574712645</v>
          </cell>
          <cell r="R11">
            <v>11.221264367816094</v>
          </cell>
          <cell r="S11">
            <v>339</v>
          </cell>
          <cell r="T11">
            <v>314.8</v>
          </cell>
          <cell r="U11">
            <v>321</v>
          </cell>
          <cell r="V11">
            <v>180</v>
          </cell>
          <cell r="Y11">
            <v>1800</v>
          </cell>
          <cell r="Z11">
            <v>0</v>
          </cell>
          <cell r="AA11">
            <v>150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1050</v>
          </cell>
          <cell r="D12">
            <v>2459</v>
          </cell>
          <cell r="E12">
            <v>1440</v>
          </cell>
          <cell r="F12">
            <v>2052</v>
          </cell>
          <cell r="G12" t="str">
            <v>пуд</v>
          </cell>
          <cell r="H12">
            <v>180</v>
          </cell>
          <cell r="I12">
            <v>1302</v>
          </cell>
          <cell r="J12">
            <v>138</v>
          </cell>
          <cell r="K12">
            <v>480</v>
          </cell>
          <cell r="N12">
            <v>564</v>
          </cell>
          <cell r="O12">
            <v>216</v>
          </cell>
          <cell r="P12">
            <v>1500</v>
          </cell>
          <cell r="Q12">
            <v>18.666666666666668</v>
          </cell>
          <cell r="R12">
            <v>9.5</v>
          </cell>
          <cell r="S12">
            <v>186.2</v>
          </cell>
          <cell r="T12">
            <v>202</v>
          </cell>
          <cell r="U12">
            <v>248</v>
          </cell>
          <cell r="V12">
            <v>360</v>
          </cell>
          <cell r="Y12">
            <v>1500</v>
          </cell>
          <cell r="Z12">
            <v>0</v>
          </cell>
          <cell r="AA12">
            <v>125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775</v>
          </cell>
          <cell r="D13">
            <v>10</v>
          </cell>
          <cell r="E13">
            <v>730</v>
          </cell>
          <cell r="F13">
            <v>45</v>
          </cell>
          <cell r="G13">
            <v>0</v>
          </cell>
          <cell r="H13">
            <v>180</v>
          </cell>
          <cell r="I13">
            <v>892</v>
          </cell>
          <cell r="J13">
            <v>-162</v>
          </cell>
          <cell r="K13">
            <v>1200</v>
          </cell>
          <cell r="O13">
            <v>146</v>
          </cell>
          <cell r="Q13">
            <v>8.5273972602739718</v>
          </cell>
          <cell r="R13">
            <v>0.30821917808219179</v>
          </cell>
          <cell r="S13">
            <v>112.6</v>
          </cell>
          <cell r="T13">
            <v>106</v>
          </cell>
          <cell r="U13">
            <v>5</v>
          </cell>
          <cell r="V13">
            <v>0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37.92</v>
          </cell>
          <cell r="D14">
            <v>62.72</v>
          </cell>
          <cell r="E14">
            <v>53.48</v>
          </cell>
          <cell r="F14">
            <v>47.16</v>
          </cell>
          <cell r="G14" t="e">
            <v>#N/A</v>
          </cell>
          <cell r="H14" t="e">
            <v>#N/A</v>
          </cell>
          <cell r="I14">
            <v>55.92</v>
          </cell>
          <cell r="J14">
            <v>-2.4400000000000048</v>
          </cell>
          <cell r="K14">
            <v>100</v>
          </cell>
          <cell r="O14">
            <v>10.696</v>
          </cell>
          <cell r="Q14">
            <v>13.758414360508601</v>
          </cell>
          <cell r="R14">
            <v>4.4091249065071052</v>
          </cell>
          <cell r="S14">
            <v>13.2</v>
          </cell>
          <cell r="T14">
            <v>16.608000000000001</v>
          </cell>
          <cell r="U14">
            <v>13.44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110.3</v>
          </cell>
          <cell r="D15">
            <v>9</v>
          </cell>
          <cell r="E15">
            <v>114</v>
          </cell>
          <cell r="F15">
            <v>2.2999999999999998</v>
          </cell>
          <cell r="G15" t="e">
            <v>#N/A</v>
          </cell>
          <cell r="H15">
            <v>180</v>
          </cell>
          <cell r="I15">
            <v>158.1</v>
          </cell>
          <cell r="J15">
            <v>-44.099999999999994</v>
          </cell>
          <cell r="K15">
            <v>240</v>
          </cell>
          <cell r="O15">
            <v>22.8</v>
          </cell>
          <cell r="Q15">
            <v>10.62719298245614</v>
          </cell>
          <cell r="R15">
            <v>0.10087719298245613</v>
          </cell>
          <cell r="S15">
            <v>31.8</v>
          </cell>
          <cell r="T15">
            <v>46.339999999999996</v>
          </cell>
          <cell r="U15">
            <v>6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22.9</v>
          </cell>
          <cell r="E16">
            <v>14.8</v>
          </cell>
          <cell r="F16">
            <v>8.1</v>
          </cell>
          <cell r="G16" t="e">
            <v>#N/A</v>
          </cell>
          <cell r="H16" t="e">
            <v>#N/A</v>
          </cell>
          <cell r="I16">
            <v>14.8</v>
          </cell>
          <cell r="J16">
            <v>0</v>
          </cell>
          <cell r="K16">
            <v>30</v>
          </cell>
          <cell r="O16">
            <v>2.96</v>
          </cell>
          <cell r="Q16">
            <v>12.871621621621623</v>
          </cell>
          <cell r="R16">
            <v>2.7364864864864864</v>
          </cell>
          <cell r="S16">
            <v>3.7</v>
          </cell>
          <cell r="T16">
            <v>5.04</v>
          </cell>
          <cell r="U16">
            <v>3.7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122.1</v>
          </cell>
          <cell r="D17">
            <v>66.599999999999994</v>
          </cell>
          <cell r="E17">
            <v>44.4</v>
          </cell>
          <cell r="F17">
            <v>140.6</v>
          </cell>
          <cell r="G17" t="e">
            <v>#N/A</v>
          </cell>
          <cell r="H17" t="e">
            <v>#N/A</v>
          </cell>
          <cell r="I17">
            <v>51.6</v>
          </cell>
          <cell r="J17">
            <v>-7.2000000000000028</v>
          </cell>
          <cell r="O17">
            <v>8.879999999999999</v>
          </cell>
          <cell r="Q17">
            <v>15.833333333333334</v>
          </cell>
          <cell r="R17">
            <v>15.833333333333334</v>
          </cell>
          <cell r="S17">
            <v>14.8</v>
          </cell>
          <cell r="T17">
            <v>11.1</v>
          </cell>
          <cell r="U17">
            <v>11.1</v>
          </cell>
          <cell r="V17">
            <v>0</v>
          </cell>
          <cell r="Y17">
            <v>0</v>
          </cell>
          <cell r="Z17">
            <v>0</v>
          </cell>
          <cell r="AA17">
            <v>0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214.6</v>
          </cell>
          <cell r="D18">
            <v>373.7</v>
          </cell>
          <cell r="E18">
            <v>236.8</v>
          </cell>
          <cell r="F18">
            <v>340.4</v>
          </cell>
          <cell r="G18" t="e">
            <v>#N/A</v>
          </cell>
          <cell r="H18" t="e">
            <v>#N/A</v>
          </cell>
          <cell r="I18">
            <v>244.102</v>
          </cell>
          <cell r="J18">
            <v>-7.3019999999999925</v>
          </cell>
          <cell r="K18">
            <v>240</v>
          </cell>
          <cell r="O18">
            <v>47.36</v>
          </cell>
          <cell r="Q18">
            <v>12.255067567567567</v>
          </cell>
          <cell r="R18">
            <v>7.1875</v>
          </cell>
          <cell r="S18">
            <v>51.8</v>
          </cell>
          <cell r="T18">
            <v>50.3</v>
          </cell>
          <cell r="U18">
            <v>44.4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103.6</v>
          </cell>
          <cell r="D19">
            <v>196.1</v>
          </cell>
          <cell r="E19">
            <v>144.30000000000001</v>
          </cell>
          <cell r="F19">
            <v>155.4</v>
          </cell>
          <cell r="G19" t="e">
            <v>#N/A</v>
          </cell>
          <cell r="H19">
            <v>180</v>
          </cell>
          <cell r="I19">
            <v>142.9</v>
          </cell>
          <cell r="J19">
            <v>1.4000000000000057</v>
          </cell>
          <cell r="K19">
            <v>240</v>
          </cell>
          <cell r="O19">
            <v>28.860000000000003</v>
          </cell>
          <cell r="Q19">
            <v>13.700623700623698</v>
          </cell>
          <cell r="R19">
            <v>5.3846153846153841</v>
          </cell>
          <cell r="S19">
            <v>14.059999999999999</v>
          </cell>
          <cell r="T19">
            <v>26.639999999999997</v>
          </cell>
          <cell r="U19">
            <v>11.1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14</v>
          </cell>
          <cell r="E20">
            <v>3.5</v>
          </cell>
          <cell r="F20">
            <v>10.5</v>
          </cell>
          <cell r="G20" t="e">
            <v>#N/A</v>
          </cell>
          <cell r="H20" t="e">
            <v>#N/A</v>
          </cell>
          <cell r="I20">
            <v>5</v>
          </cell>
          <cell r="J20">
            <v>-1.5</v>
          </cell>
          <cell r="O20">
            <v>0.7</v>
          </cell>
          <cell r="Q20">
            <v>15.000000000000002</v>
          </cell>
          <cell r="R20">
            <v>15.000000000000002</v>
          </cell>
          <cell r="S20">
            <v>0</v>
          </cell>
          <cell r="T20">
            <v>0.7</v>
          </cell>
          <cell r="U20">
            <v>3.5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1185</v>
          </cell>
          <cell r="D21">
            <v>261</v>
          </cell>
          <cell r="E21">
            <v>918</v>
          </cell>
          <cell r="F21">
            <v>524</v>
          </cell>
          <cell r="G21">
            <v>0</v>
          </cell>
          <cell r="H21">
            <v>180</v>
          </cell>
          <cell r="I21">
            <v>861</v>
          </cell>
          <cell r="J21">
            <v>57</v>
          </cell>
          <cell r="K21">
            <v>1440</v>
          </cell>
          <cell r="O21">
            <v>183.6</v>
          </cell>
          <cell r="Q21">
            <v>10.697167755991286</v>
          </cell>
          <cell r="R21">
            <v>2.8540305010893245</v>
          </cell>
          <cell r="S21">
            <v>173</v>
          </cell>
          <cell r="T21">
            <v>147.4</v>
          </cell>
          <cell r="U21">
            <v>136</v>
          </cell>
          <cell r="V21">
            <v>0</v>
          </cell>
          <cell r="Y21">
            <v>0</v>
          </cell>
          <cell r="Z21" t="str">
            <v>яб</v>
          </cell>
          <cell r="AA21">
            <v>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922</v>
          </cell>
          <cell r="D22">
            <v>1728</v>
          </cell>
          <cell r="E22">
            <v>1279</v>
          </cell>
          <cell r="F22">
            <v>1364</v>
          </cell>
          <cell r="G22" t="str">
            <v>пуд</v>
          </cell>
          <cell r="H22">
            <v>180</v>
          </cell>
          <cell r="I22">
            <v>1241</v>
          </cell>
          <cell r="J22">
            <v>38</v>
          </cell>
          <cell r="K22">
            <v>720</v>
          </cell>
          <cell r="N22">
            <v>420</v>
          </cell>
          <cell r="O22">
            <v>164.6</v>
          </cell>
          <cell r="Q22">
            <v>12.660996354799515</v>
          </cell>
          <cell r="R22">
            <v>8.2867557715674369</v>
          </cell>
          <cell r="S22">
            <v>153</v>
          </cell>
          <cell r="T22">
            <v>143</v>
          </cell>
          <cell r="U22">
            <v>121</v>
          </cell>
          <cell r="V22">
            <v>456</v>
          </cell>
          <cell r="Y22">
            <v>0</v>
          </cell>
          <cell r="Z22" t="str">
            <v>яб</v>
          </cell>
          <cell r="AA22">
            <v>0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667.8</v>
          </cell>
          <cell r="D23">
            <v>5.4</v>
          </cell>
          <cell r="E23">
            <v>64.8</v>
          </cell>
          <cell r="F23">
            <v>445.7</v>
          </cell>
          <cell r="G23" t="e">
            <v>#N/A</v>
          </cell>
          <cell r="H23" t="e">
            <v>#N/A</v>
          </cell>
          <cell r="I23">
            <v>72.099999999999994</v>
          </cell>
          <cell r="J23">
            <v>-7.2999999999999972</v>
          </cell>
          <cell r="O23">
            <v>12.959999999999999</v>
          </cell>
          <cell r="Q23">
            <v>34.39043209876543</v>
          </cell>
          <cell r="R23">
            <v>34.39043209876543</v>
          </cell>
          <cell r="S23">
            <v>58.2</v>
          </cell>
          <cell r="T23">
            <v>40.799999999999997</v>
          </cell>
          <cell r="U23">
            <v>16.2</v>
          </cell>
          <cell r="V23">
            <v>0</v>
          </cell>
          <cell r="Y23">
            <v>0</v>
          </cell>
          <cell r="Z23" t="str">
            <v>увел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92.5</v>
          </cell>
          <cell r="D24">
            <v>66.599999999999994</v>
          </cell>
          <cell r="E24">
            <v>140.6</v>
          </cell>
          <cell r="F24">
            <v>6.4</v>
          </cell>
          <cell r="G24" t="e">
            <v>#N/A</v>
          </cell>
          <cell r="H24" t="e">
            <v>#N/A</v>
          </cell>
          <cell r="I24">
            <v>231.4</v>
          </cell>
          <cell r="J24">
            <v>-90.800000000000011</v>
          </cell>
          <cell r="K24">
            <v>300</v>
          </cell>
          <cell r="O24">
            <v>28.119999999999997</v>
          </cell>
          <cell r="Q24">
            <v>10.896159317211948</v>
          </cell>
          <cell r="R24">
            <v>0.22759601706970131</v>
          </cell>
          <cell r="S24">
            <v>28.860000000000003</v>
          </cell>
          <cell r="T24">
            <v>33.299999999999997</v>
          </cell>
          <cell r="U24">
            <v>0</v>
          </cell>
          <cell r="V24">
            <v>0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2795</v>
          </cell>
          <cell r="D25">
            <v>3377</v>
          </cell>
          <cell r="E25">
            <v>1769</v>
          </cell>
          <cell r="F25">
            <v>4367</v>
          </cell>
          <cell r="G25" t="str">
            <v>пуд</v>
          </cell>
          <cell r="H25">
            <v>180</v>
          </cell>
          <cell r="I25">
            <v>1776</v>
          </cell>
          <cell r="J25">
            <v>-7</v>
          </cell>
          <cell r="K25">
            <v>360</v>
          </cell>
          <cell r="O25">
            <v>353.8</v>
          </cell>
          <cell r="P25">
            <v>2400</v>
          </cell>
          <cell r="Q25">
            <v>20.144149236856979</v>
          </cell>
          <cell r="R25">
            <v>12.343131712832108</v>
          </cell>
          <cell r="S25">
            <v>464.2</v>
          </cell>
          <cell r="T25">
            <v>417.2</v>
          </cell>
          <cell r="U25">
            <v>458</v>
          </cell>
          <cell r="V25">
            <v>0</v>
          </cell>
          <cell r="Y25">
            <v>2400</v>
          </cell>
          <cell r="Z25">
            <v>0</v>
          </cell>
          <cell r="AA25">
            <v>200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2785</v>
          </cell>
          <cell r="D26">
            <v>1919</v>
          </cell>
          <cell r="E26">
            <v>1684</v>
          </cell>
          <cell r="F26">
            <v>3005</v>
          </cell>
          <cell r="G26" t="str">
            <v>яб</v>
          </cell>
          <cell r="H26">
            <v>180</v>
          </cell>
          <cell r="I26">
            <v>1690</v>
          </cell>
          <cell r="J26">
            <v>-6</v>
          </cell>
          <cell r="K26">
            <v>960</v>
          </cell>
          <cell r="O26">
            <v>336.8</v>
          </cell>
          <cell r="P26">
            <v>2400</v>
          </cell>
          <cell r="Q26">
            <v>18.898456057007124</v>
          </cell>
          <cell r="R26">
            <v>8.9222090261282663</v>
          </cell>
          <cell r="S26">
            <v>403.4</v>
          </cell>
          <cell r="T26">
            <v>320</v>
          </cell>
          <cell r="U26">
            <v>325</v>
          </cell>
          <cell r="V26">
            <v>0</v>
          </cell>
          <cell r="Y26">
            <v>2400</v>
          </cell>
          <cell r="Z26">
            <v>0</v>
          </cell>
          <cell r="AA26">
            <v>400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2695</v>
          </cell>
          <cell r="D27">
            <v>1563</v>
          </cell>
          <cell r="E27">
            <v>1399</v>
          </cell>
          <cell r="F27">
            <v>2840</v>
          </cell>
          <cell r="G27">
            <v>0</v>
          </cell>
          <cell r="H27">
            <v>180</v>
          </cell>
          <cell r="I27">
            <v>1404</v>
          </cell>
          <cell r="J27">
            <v>-5</v>
          </cell>
          <cell r="K27">
            <v>480</v>
          </cell>
          <cell r="O27">
            <v>279.8</v>
          </cell>
          <cell r="P27">
            <v>2100</v>
          </cell>
          <cell r="Q27">
            <v>19.370979270907789</v>
          </cell>
          <cell r="R27">
            <v>10.150107219442459</v>
          </cell>
          <cell r="S27">
            <v>420.8</v>
          </cell>
          <cell r="T27">
            <v>340.4</v>
          </cell>
          <cell r="U27">
            <v>353</v>
          </cell>
          <cell r="V27">
            <v>0</v>
          </cell>
          <cell r="Y27">
            <v>2100</v>
          </cell>
          <cell r="Z27">
            <v>0</v>
          </cell>
          <cell r="AA27">
            <v>175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648</v>
          </cell>
          <cell r="D28">
            <v>12</v>
          </cell>
          <cell r="E28">
            <v>282</v>
          </cell>
          <cell r="F28">
            <v>366</v>
          </cell>
          <cell r="G28">
            <v>0</v>
          </cell>
          <cell r="H28">
            <v>180</v>
          </cell>
          <cell r="I28">
            <v>291</v>
          </cell>
          <cell r="J28">
            <v>-9</v>
          </cell>
          <cell r="K28">
            <v>300</v>
          </cell>
          <cell r="O28">
            <v>56.4</v>
          </cell>
          <cell r="Q28">
            <v>11.808510638297873</v>
          </cell>
          <cell r="R28">
            <v>6.4893617021276597</v>
          </cell>
          <cell r="S28">
            <v>69.599999999999994</v>
          </cell>
          <cell r="T28">
            <v>49.2</v>
          </cell>
          <cell r="U28">
            <v>102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1</v>
          </cell>
        </row>
        <row r="29">
          <cell r="A29" t="str">
            <v>Пельмени Grandmeni с говядиной и свининой Горячая штучка 0,75 кг Бульмени  ПОКОМ</v>
          </cell>
          <cell r="B29" t="str">
            <v>шт</v>
          </cell>
          <cell r="C29">
            <v>182</v>
          </cell>
          <cell r="E29">
            <v>6</v>
          </cell>
          <cell r="F29">
            <v>176</v>
          </cell>
          <cell r="G29" t="str">
            <v>нов</v>
          </cell>
          <cell r="H29" t="e">
            <v>#N/A</v>
          </cell>
          <cell r="I29">
            <v>6</v>
          </cell>
          <cell r="J29">
            <v>0</v>
          </cell>
          <cell r="O29">
            <v>1.2</v>
          </cell>
          <cell r="Q29">
            <v>146.66666666666669</v>
          </cell>
          <cell r="R29">
            <v>146.66666666666669</v>
          </cell>
          <cell r="S29">
            <v>3.6</v>
          </cell>
          <cell r="T29">
            <v>1.6</v>
          </cell>
          <cell r="U29">
            <v>0</v>
          </cell>
          <cell r="V29">
            <v>0</v>
          </cell>
          <cell r="Y29">
            <v>0</v>
          </cell>
          <cell r="Z29" t="str">
            <v>увел</v>
          </cell>
          <cell r="AA29">
            <v>0</v>
          </cell>
          <cell r="AB29">
            <v>0.75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494</v>
          </cell>
          <cell r="D30">
            <v>930</v>
          </cell>
          <cell r="E30">
            <v>486</v>
          </cell>
          <cell r="F30">
            <v>938</v>
          </cell>
          <cell r="G30" t="str">
            <v>яб</v>
          </cell>
          <cell r="H30">
            <v>180</v>
          </cell>
          <cell r="I30">
            <v>466</v>
          </cell>
          <cell r="J30">
            <v>20</v>
          </cell>
          <cell r="K30">
            <v>200</v>
          </cell>
          <cell r="O30">
            <v>97.2</v>
          </cell>
          <cell r="P30">
            <v>200</v>
          </cell>
          <cell r="Q30">
            <v>13.765432098765432</v>
          </cell>
          <cell r="R30">
            <v>9.6502057613168724</v>
          </cell>
          <cell r="S30">
            <v>90</v>
          </cell>
          <cell r="T30">
            <v>98.4</v>
          </cell>
          <cell r="U30">
            <v>104</v>
          </cell>
          <cell r="V30">
            <v>0</v>
          </cell>
          <cell r="Y30">
            <v>200</v>
          </cell>
          <cell r="Z30" t="str">
            <v>яб</v>
          </cell>
          <cell r="AA30">
            <v>25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97</v>
          </cell>
          <cell r="D31">
            <v>169</v>
          </cell>
          <cell r="E31">
            <v>105</v>
          </cell>
          <cell r="F31">
            <v>153</v>
          </cell>
          <cell r="G31" t="e">
            <v>#N/A</v>
          </cell>
          <cell r="H31" t="e">
            <v>#N/A</v>
          </cell>
          <cell r="I31">
            <v>115</v>
          </cell>
          <cell r="J31">
            <v>-10</v>
          </cell>
          <cell r="K31">
            <v>80</v>
          </cell>
          <cell r="O31">
            <v>21</v>
          </cell>
          <cell r="Q31">
            <v>11.095238095238095</v>
          </cell>
          <cell r="R31">
            <v>7.2857142857142856</v>
          </cell>
          <cell r="S31">
            <v>24</v>
          </cell>
          <cell r="T31">
            <v>14.8</v>
          </cell>
          <cell r="U31">
            <v>35</v>
          </cell>
          <cell r="V31">
            <v>0</v>
          </cell>
          <cell r="Y31">
            <v>0</v>
          </cell>
          <cell r="Z31" t="str">
            <v>склад?</v>
          </cell>
          <cell r="AA31">
            <v>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849</v>
          </cell>
          <cell r="D32">
            <v>1414</v>
          </cell>
          <cell r="E32">
            <v>877</v>
          </cell>
          <cell r="F32">
            <v>1355</v>
          </cell>
          <cell r="G32" t="e">
            <v>#N/A</v>
          </cell>
          <cell r="H32" t="e">
            <v>#N/A</v>
          </cell>
          <cell r="I32">
            <v>887</v>
          </cell>
          <cell r="J32">
            <v>-10</v>
          </cell>
          <cell r="K32">
            <v>680</v>
          </cell>
          <cell r="O32">
            <v>175.4</v>
          </cell>
          <cell r="P32">
            <v>400</v>
          </cell>
          <cell r="Q32">
            <v>13.882554161915621</v>
          </cell>
          <cell r="R32">
            <v>7.7251995438996577</v>
          </cell>
          <cell r="S32">
            <v>149</v>
          </cell>
          <cell r="T32">
            <v>156.4</v>
          </cell>
          <cell r="U32">
            <v>247</v>
          </cell>
          <cell r="V32">
            <v>0</v>
          </cell>
          <cell r="Y32">
            <v>400</v>
          </cell>
          <cell r="Z32" t="e">
            <v>#N/A</v>
          </cell>
          <cell r="AA32">
            <v>50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224</v>
          </cell>
          <cell r="D33">
            <v>91</v>
          </cell>
          <cell r="E33">
            <v>108</v>
          </cell>
          <cell r="F33">
            <v>201</v>
          </cell>
          <cell r="G33" t="e">
            <v>#N/A</v>
          </cell>
          <cell r="H33" t="e">
            <v>#N/A</v>
          </cell>
          <cell r="I33">
            <v>114</v>
          </cell>
          <cell r="J33">
            <v>-6</v>
          </cell>
          <cell r="K33">
            <v>80</v>
          </cell>
          <cell r="O33">
            <v>21.6</v>
          </cell>
          <cell r="Q33">
            <v>13.009259259259258</v>
          </cell>
          <cell r="R33">
            <v>9.3055555555555554</v>
          </cell>
          <cell r="S33">
            <v>24.8</v>
          </cell>
          <cell r="T33">
            <v>16.600000000000001</v>
          </cell>
          <cell r="U33">
            <v>30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414</v>
          </cell>
          <cell r="D34">
            <v>822</v>
          </cell>
          <cell r="E34">
            <v>739</v>
          </cell>
          <cell r="F34">
            <v>487</v>
          </cell>
          <cell r="G34" t="e">
            <v>#N/A</v>
          </cell>
          <cell r="H34">
            <v>150</v>
          </cell>
          <cell r="I34">
            <v>744</v>
          </cell>
          <cell r="J34">
            <v>-5</v>
          </cell>
          <cell r="K34">
            <v>120</v>
          </cell>
          <cell r="N34">
            <v>856</v>
          </cell>
          <cell r="O34">
            <v>50.2</v>
          </cell>
          <cell r="Q34">
            <v>12.091633466135457</v>
          </cell>
          <cell r="R34">
            <v>9.7011952191235054</v>
          </cell>
          <cell r="S34">
            <v>59.2</v>
          </cell>
          <cell r="T34">
            <v>48</v>
          </cell>
          <cell r="U34">
            <v>60</v>
          </cell>
          <cell r="V34">
            <v>488</v>
          </cell>
          <cell r="Y34">
            <v>0</v>
          </cell>
          <cell r="Z34">
            <v>0</v>
          </cell>
          <cell r="AA34">
            <v>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2569</v>
          </cell>
          <cell r="D35">
            <v>299</v>
          </cell>
          <cell r="E35">
            <v>920</v>
          </cell>
          <cell r="F35">
            <v>1901</v>
          </cell>
          <cell r="G35" t="e">
            <v>#N/A</v>
          </cell>
          <cell r="H35" t="e">
            <v>#N/A</v>
          </cell>
          <cell r="I35">
            <v>911</v>
          </cell>
          <cell r="J35">
            <v>9</v>
          </cell>
          <cell r="K35">
            <v>160</v>
          </cell>
          <cell r="O35">
            <v>184</v>
          </cell>
          <cell r="P35">
            <v>480</v>
          </cell>
          <cell r="Q35">
            <v>13.809782608695652</v>
          </cell>
          <cell r="R35">
            <v>10.331521739130435</v>
          </cell>
          <cell r="S35">
            <v>241.6</v>
          </cell>
          <cell r="T35">
            <v>195.6</v>
          </cell>
          <cell r="U35">
            <v>241</v>
          </cell>
          <cell r="V35">
            <v>0</v>
          </cell>
          <cell r="Y35">
            <v>480</v>
          </cell>
          <cell r="Z35" t="str">
            <v>яб</v>
          </cell>
          <cell r="AA35">
            <v>30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250</v>
          </cell>
          <cell r="D36">
            <v>333</v>
          </cell>
          <cell r="E36">
            <v>186</v>
          </cell>
          <cell r="F36">
            <v>391</v>
          </cell>
          <cell r="G36" t="e">
            <v>#N/A</v>
          </cell>
          <cell r="H36" t="e">
            <v>#N/A</v>
          </cell>
          <cell r="I36">
            <v>192</v>
          </cell>
          <cell r="J36">
            <v>-6</v>
          </cell>
          <cell r="K36">
            <v>80</v>
          </cell>
          <cell r="O36">
            <v>37.200000000000003</v>
          </cell>
          <cell r="Q36">
            <v>12.661290322580644</v>
          </cell>
          <cell r="R36">
            <v>10.510752688172042</v>
          </cell>
          <cell r="S36">
            <v>39.6</v>
          </cell>
          <cell r="T36">
            <v>35.799999999999997</v>
          </cell>
          <cell r="U36">
            <v>49</v>
          </cell>
          <cell r="V36">
            <v>0</v>
          </cell>
          <cell r="Y36">
            <v>0</v>
          </cell>
          <cell r="Z36">
            <v>0</v>
          </cell>
          <cell r="AA36">
            <v>0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1122</v>
          </cell>
          <cell r="D37">
            <v>1979</v>
          </cell>
          <cell r="E37">
            <v>890</v>
          </cell>
          <cell r="F37">
            <v>2162</v>
          </cell>
          <cell r="G37" t="str">
            <v>пуд</v>
          </cell>
          <cell r="H37">
            <v>150</v>
          </cell>
          <cell r="I37">
            <v>934</v>
          </cell>
          <cell r="J37">
            <v>-44</v>
          </cell>
          <cell r="K37">
            <v>200</v>
          </cell>
          <cell r="O37">
            <v>178</v>
          </cell>
          <cell r="Q37">
            <v>13.269662921348315</v>
          </cell>
          <cell r="R37">
            <v>12.146067415730338</v>
          </cell>
          <cell r="S37">
            <v>191.4</v>
          </cell>
          <cell r="T37">
            <v>195.2</v>
          </cell>
          <cell r="U37">
            <v>221</v>
          </cell>
          <cell r="V37">
            <v>0</v>
          </cell>
          <cell r="Y37">
            <v>0</v>
          </cell>
          <cell r="Z37" t="str">
            <v>пуд</v>
          </cell>
          <cell r="AA37">
            <v>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1026</v>
          </cell>
          <cell r="D38">
            <v>1574</v>
          </cell>
          <cell r="E38">
            <v>838</v>
          </cell>
          <cell r="F38">
            <v>1738</v>
          </cell>
          <cell r="G38">
            <v>0</v>
          </cell>
          <cell r="H38">
            <v>150</v>
          </cell>
          <cell r="I38">
            <v>865</v>
          </cell>
          <cell r="J38">
            <v>-27</v>
          </cell>
          <cell r="K38">
            <v>160</v>
          </cell>
          <cell r="O38">
            <v>167.6</v>
          </cell>
          <cell r="P38">
            <v>320</v>
          </cell>
          <cell r="Q38">
            <v>13.233890214797137</v>
          </cell>
          <cell r="R38">
            <v>10.369928400954654</v>
          </cell>
          <cell r="S38">
            <v>184</v>
          </cell>
          <cell r="T38">
            <v>167.4</v>
          </cell>
          <cell r="U38">
            <v>204</v>
          </cell>
          <cell r="V38">
            <v>0</v>
          </cell>
          <cell r="Y38">
            <v>320</v>
          </cell>
          <cell r="Z38">
            <v>0</v>
          </cell>
          <cell r="AA38">
            <v>20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1700</v>
          </cell>
          <cell r="D39">
            <v>2285</v>
          </cell>
          <cell r="E39">
            <v>1380</v>
          </cell>
          <cell r="F39">
            <v>2575</v>
          </cell>
          <cell r="G39">
            <v>0</v>
          </cell>
          <cell r="H39">
            <v>150</v>
          </cell>
          <cell r="I39">
            <v>1430</v>
          </cell>
          <cell r="J39">
            <v>-50</v>
          </cell>
          <cell r="K39">
            <v>600</v>
          </cell>
          <cell r="O39">
            <v>276</v>
          </cell>
          <cell r="P39">
            <v>600</v>
          </cell>
          <cell r="Q39">
            <v>13.677536231884059</v>
          </cell>
          <cell r="R39">
            <v>9.329710144927537</v>
          </cell>
          <cell r="S39">
            <v>318</v>
          </cell>
          <cell r="T39">
            <v>260</v>
          </cell>
          <cell r="U39">
            <v>310</v>
          </cell>
          <cell r="V39">
            <v>0</v>
          </cell>
          <cell r="Y39">
            <v>600</v>
          </cell>
          <cell r="Z39">
            <v>0</v>
          </cell>
          <cell r="AA39">
            <v>120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3211</v>
          </cell>
          <cell r="D40">
            <v>4861</v>
          </cell>
          <cell r="E40">
            <v>2644</v>
          </cell>
          <cell r="F40">
            <v>5347</v>
          </cell>
          <cell r="G40" t="str">
            <v>пуд,яб</v>
          </cell>
          <cell r="H40">
            <v>150</v>
          </cell>
          <cell r="I40">
            <v>2701</v>
          </cell>
          <cell r="J40">
            <v>-57</v>
          </cell>
          <cell r="K40">
            <v>800</v>
          </cell>
          <cell r="O40">
            <v>528.79999999999995</v>
          </cell>
          <cell r="P40">
            <v>1000</v>
          </cell>
          <cell r="Q40">
            <v>13.515506807866869</v>
          </cell>
          <cell r="R40">
            <v>10.111573373676249</v>
          </cell>
          <cell r="S40">
            <v>548.4</v>
          </cell>
          <cell r="T40">
            <v>548.20000000000005</v>
          </cell>
          <cell r="U40">
            <v>695</v>
          </cell>
          <cell r="V40">
            <v>0</v>
          </cell>
          <cell r="Y40">
            <v>1000</v>
          </cell>
          <cell r="Z40">
            <v>0</v>
          </cell>
          <cell r="AA40">
            <v>125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1313</v>
          </cell>
          <cell r="D41">
            <v>1661</v>
          </cell>
          <cell r="E41">
            <v>923</v>
          </cell>
          <cell r="F41">
            <v>1986</v>
          </cell>
          <cell r="G41">
            <v>0</v>
          </cell>
          <cell r="H41">
            <v>150</v>
          </cell>
          <cell r="I41">
            <v>976</v>
          </cell>
          <cell r="J41">
            <v>-53</v>
          </cell>
          <cell r="K41">
            <v>160</v>
          </cell>
          <cell r="O41">
            <v>184.6</v>
          </cell>
          <cell r="P41">
            <v>320</v>
          </cell>
          <cell r="Q41">
            <v>13.358613217768148</v>
          </cell>
          <cell r="R41">
            <v>10.75839653304442</v>
          </cell>
          <cell r="S41">
            <v>198</v>
          </cell>
          <cell r="T41">
            <v>183.8</v>
          </cell>
          <cell r="U41">
            <v>234</v>
          </cell>
          <cell r="V41">
            <v>0</v>
          </cell>
          <cell r="Y41">
            <v>320</v>
          </cell>
          <cell r="Z41">
            <v>0</v>
          </cell>
          <cell r="AA41">
            <v>20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30</v>
          </cell>
          <cell r="E42">
            <v>5</v>
          </cell>
          <cell r="F42">
            <v>25</v>
          </cell>
          <cell r="G42" t="e">
            <v>#N/A</v>
          </cell>
          <cell r="H42" t="e">
            <v>#N/A</v>
          </cell>
          <cell r="I42">
            <v>5</v>
          </cell>
          <cell r="J42">
            <v>0</v>
          </cell>
          <cell r="O42">
            <v>1</v>
          </cell>
          <cell r="Q42">
            <v>25</v>
          </cell>
          <cell r="R42">
            <v>25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Y42">
            <v>0</v>
          </cell>
          <cell r="Z42" t="str">
            <v>увел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22</v>
          </cell>
          <cell r="D43">
            <v>40</v>
          </cell>
          <cell r="E43">
            <v>23</v>
          </cell>
          <cell r="F43">
            <v>39</v>
          </cell>
          <cell r="G43" t="e">
            <v>#N/A</v>
          </cell>
          <cell r="H43" t="e">
            <v>#N/A</v>
          </cell>
          <cell r="I43">
            <v>23</v>
          </cell>
          <cell r="J43">
            <v>0</v>
          </cell>
          <cell r="K43">
            <v>40</v>
          </cell>
          <cell r="O43">
            <v>4.5999999999999996</v>
          </cell>
          <cell r="Q43">
            <v>17.173913043478262</v>
          </cell>
          <cell r="R43">
            <v>8.4782608695652186</v>
          </cell>
          <cell r="S43">
            <v>7.2</v>
          </cell>
          <cell r="T43">
            <v>4.4000000000000004</v>
          </cell>
          <cell r="U43">
            <v>6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2088</v>
          </cell>
          <cell r="D44">
            <v>3396</v>
          </cell>
          <cell r="E44">
            <v>1643</v>
          </cell>
          <cell r="F44">
            <v>3794</v>
          </cell>
          <cell r="G44" t="e">
            <v>#N/A</v>
          </cell>
          <cell r="H44" t="e">
            <v>#N/A</v>
          </cell>
          <cell r="I44">
            <v>1607</v>
          </cell>
          <cell r="J44">
            <v>36</v>
          </cell>
          <cell r="K44">
            <v>240</v>
          </cell>
          <cell r="O44">
            <v>328.6</v>
          </cell>
          <cell r="Q44">
            <v>12.276323797930614</v>
          </cell>
          <cell r="R44">
            <v>11.545952525867316</v>
          </cell>
          <cell r="S44">
            <v>385</v>
          </cell>
          <cell r="T44">
            <v>360.2</v>
          </cell>
          <cell r="U44">
            <v>399</v>
          </cell>
          <cell r="V44">
            <v>0</v>
          </cell>
          <cell r="Y44">
            <v>0</v>
          </cell>
          <cell r="Z44">
            <v>0</v>
          </cell>
          <cell r="AA44">
            <v>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874</v>
          </cell>
          <cell r="D45">
            <v>1799</v>
          </cell>
          <cell r="E45">
            <v>542</v>
          </cell>
          <cell r="F45">
            <v>1348</v>
          </cell>
          <cell r="G45">
            <v>0</v>
          </cell>
          <cell r="H45">
            <v>180</v>
          </cell>
          <cell r="I45">
            <v>268</v>
          </cell>
          <cell r="J45">
            <v>274</v>
          </cell>
          <cell r="O45">
            <v>108.4</v>
          </cell>
          <cell r="Q45">
            <v>12.435424354243542</v>
          </cell>
          <cell r="R45">
            <v>12.435424354243542</v>
          </cell>
          <cell r="S45">
            <v>124.8</v>
          </cell>
          <cell r="T45">
            <v>122.2</v>
          </cell>
          <cell r="U45">
            <v>46</v>
          </cell>
          <cell r="V45">
            <v>0</v>
          </cell>
          <cell r="Y45">
            <v>0</v>
          </cell>
          <cell r="Z45">
            <v>0</v>
          </cell>
          <cell r="AA45">
            <v>0</v>
          </cell>
          <cell r="AB45">
            <v>0.9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33</v>
          </cell>
          <cell r="D46">
            <v>41</v>
          </cell>
          <cell r="E46">
            <v>19</v>
          </cell>
          <cell r="F46">
            <v>54</v>
          </cell>
          <cell r="G46" t="str">
            <v>вывод</v>
          </cell>
          <cell r="H46" t="e">
            <v>#N/A</v>
          </cell>
          <cell r="I46">
            <v>20</v>
          </cell>
          <cell r="J46">
            <v>-1</v>
          </cell>
          <cell r="O46">
            <v>3.8</v>
          </cell>
          <cell r="Q46">
            <v>14.210526315789474</v>
          </cell>
          <cell r="R46">
            <v>14.210526315789474</v>
          </cell>
          <cell r="S46">
            <v>0.2</v>
          </cell>
          <cell r="T46">
            <v>3.4</v>
          </cell>
          <cell r="U46">
            <v>2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56</v>
          </cell>
          <cell r="D47">
            <v>8</v>
          </cell>
          <cell r="E47">
            <v>16</v>
          </cell>
          <cell r="F47">
            <v>40</v>
          </cell>
          <cell r="G47" t="e">
            <v>#N/A</v>
          </cell>
          <cell r="H47" t="e">
            <v>#N/A</v>
          </cell>
          <cell r="I47">
            <v>24</v>
          </cell>
          <cell r="J47">
            <v>-8</v>
          </cell>
          <cell r="O47">
            <v>3.2</v>
          </cell>
          <cell r="Q47">
            <v>12.5</v>
          </cell>
          <cell r="R47">
            <v>12.5</v>
          </cell>
          <cell r="S47">
            <v>5.8</v>
          </cell>
          <cell r="T47">
            <v>3.6</v>
          </cell>
          <cell r="U47">
            <v>3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555</v>
          </cell>
          <cell r="D48">
            <v>1115</v>
          </cell>
          <cell r="E48">
            <v>600</v>
          </cell>
          <cell r="F48">
            <v>1055</v>
          </cell>
          <cell r="G48" t="e">
            <v>#N/A</v>
          </cell>
          <cell r="H48" t="e">
            <v>#N/A</v>
          </cell>
          <cell r="I48">
            <v>645.50099999999998</v>
          </cell>
          <cell r="J48">
            <v>-45.500999999999976</v>
          </cell>
          <cell r="K48">
            <v>300</v>
          </cell>
          <cell r="O48">
            <v>120</v>
          </cell>
          <cell r="P48">
            <v>200</v>
          </cell>
          <cell r="Q48">
            <v>12.958333333333334</v>
          </cell>
          <cell r="R48">
            <v>8.7916666666666661</v>
          </cell>
          <cell r="S48">
            <v>116</v>
          </cell>
          <cell r="T48">
            <v>112</v>
          </cell>
          <cell r="U48">
            <v>145</v>
          </cell>
          <cell r="V48">
            <v>0</v>
          </cell>
          <cell r="Y48">
            <v>200</v>
          </cell>
          <cell r="Z48" t="e">
            <v>#N/A</v>
          </cell>
          <cell r="AA48">
            <v>40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970</v>
          </cell>
          <cell r="D49">
            <v>857</v>
          </cell>
          <cell r="E49">
            <v>653</v>
          </cell>
          <cell r="F49">
            <v>1125</v>
          </cell>
          <cell r="G49" t="str">
            <v>зав</v>
          </cell>
          <cell r="H49">
            <v>120</v>
          </cell>
          <cell r="I49">
            <v>682</v>
          </cell>
          <cell r="J49">
            <v>-29</v>
          </cell>
          <cell r="K49">
            <v>320</v>
          </cell>
          <cell r="O49">
            <v>130.6</v>
          </cell>
          <cell r="P49">
            <v>250</v>
          </cell>
          <cell r="Q49">
            <v>12.978560490045943</v>
          </cell>
          <cell r="R49">
            <v>8.6140888208269537</v>
          </cell>
          <cell r="S49">
            <v>152</v>
          </cell>
          <cell r="T49">
            <v>113.4</v>
          </cell>
          <cell r="U49">
            <v>147</v>
          </cell>
          <cell r="V49">
            <v>0</v>
          </cell>
          <cell r="Y49">
            <v>250</v>
          </cell>
          <cell r="Z49">
            <v>0</v>
          </cell>
          <cell r="AA49">
            <v>50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1098</v>
          </cell>
          <cell r="D50">
            <v>1634</v>
          </cell>
          <cell r="E50">
            <v>1018</v>
          </cell>
          <cell r="F50">
            <v>1682</v>
          </cell>
          <cell r="G50" t="str">
            <v>зав</v>
          </cell>
          <cell r="H50">
            <v>180</v>
          </cell>
          <cell r="I50">
            <v>1025</v>
          </cell>
          <cell r="J50">
            <v>-7</v>
          </cell>
          <cell r="K50">
            <v>600</v>
          </cell>
          <cell r="O50">
            <v>203.6</v>
          </cell>
          <cell r="Q50">
            <v>11.208251473477407</v>
          </cell>
          <cell r="R50">
            <v>8.2612966601178783</v>
          </cell>
          <cell r="S50">
            <v>197.4</v>
          </cell>
          <cell r="T50">
            <v>191.6</v>
          </cell>
          <cell r="U50">
            <v>246</v>
          </cell>
          <cell r="V50">
            <v>0</v>
          </cell>
          <cell r="Y50">
            <v>0</v>
          </cell>
          <cell r="Z50" t="str">
            <v>яб</v>
          </cell>
          <cell r="AA50">
            <v>0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157</v>
          </cell>
          <cell r="D51">
            <v>11</v>
          </cell>
          <cell r="E51">
            <v>137.5</v>
          </cell>
          <cell r="F51">
            <v>19.5</v>
          </cell>
          <cell r="G51" t="e">
            <v>#N/A</v>
          </cell>
          <cell r="H51" t="e">
            <v>#N/A</v>
          </cell>
          <cell r="I51">
            <v>138.69999999999999</v>
          </cell>
          <cell r="J51">
            <v>-1.1999999999999886</v>
          </cell>
          <cell r="K51">
            <v>300</v>
          </cell>
          <cell r="O51">
            <v>27.5</v>
          </cell>
          <cell r="Q51">
            <v>11.618181818181819</v>
          </cell>
          <cell r="R51">
            <v>0.70909090909090911</v>
          </cell>
          <cell r="S51">
            <v>47.3</v>
          </cell>
          <cell r="T51">
            <v>29.4</v>
          </cell>
          <cell r="U51">
            <v>38.5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47</v>
          </cell>
          <cell r="D52">
            <v>1</v>
          </cell>
          <cell r="E52">
            <v>3</v>
          </cell>
          <cell r="F52">
            <v>45</v>
          </cell>
          <cell r="G52" t="e">
            <v>#N/A</v>
          </cell>
          <cell r="H52" t="e">
            <v>#N/A</v>
          </cell>
          <cell r="I52">
            <v>3</v>
          </cell>
          <cell r="J52">
            <v>0</v>
          </cell>
          <cell r="O52">
            <v>0.6</v>
          </cell>
          <cell r="Q52">
            <v>75</v>
          </cell>
          <cell r="R52">
            <v>75</v>
          </cell>
          <cell r="S52">
            <v>2.4</v>
          </cell>
          <cell r="T52">
            <v>4</v>
          </cell>
          <cell r="U52">
            <v>3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48</v>
          </cell>
          <cell r="E53">
            <v>3</v>
          </cell>
          <cell r="F53">
            <v>44</v>
          </cell>
          <cell r="G53" t="e">
            <v>#N/A</v>
          </cell>
          <cell r="H53" t="e">
            <v>#N/A</v>
          </cell>
          <cell r="I53">
            <v>3</v>
          </cell>
          <cell r="J53">
            <v>0</v>
          </cell>
          <cell r="O53">
            <v>0.6</v>
          </cell>
          <cell r="Q53">
            <v>73.333333333333343</v>
          </cell>
          <cell r="R53">
            <v>73.333333333333343</v>
          </cell>
          <cell r="S53">
            <v>0.6</v>
          </cell>
          <cell r="T53">
            <v>1.6</v>
          </cell>
          <cell r="U53">
            <v>3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C54">
            <v>69</v>
          </cell>
          <cell r="E54">
            <v>39</v>
          </cell>
          <cell r="F54">
            <v>30</v>
          </cell>
          <cell r="G54" t="e">
            <v>#N/A</v>
          </cell>
          <cell r="H54" t="e">
            <v>#N/A</v>
          </cell>
          <cell r="I54">
            <v>42.7</v>
          </cell>
          <cell r="J54">
            <v>-3.7000000000000028</v>
          </cell>
          <cell r="K54">
            <v>60</v>
          </cell>
          <cell r="O54">
            <v>7.8</v>
          </cell>
          <cell r="Q54">
            <v>11.538461538461538</v>
          </cell>
          <cell r="R54">
            <v>3.8461538461538463</v>
          </cell>
          <cell r="S54">
            <v>18</v>
          </cell>
          <cell r="T54">
            <v>9</v>
          </cell>
          <cell r="U54">
            <v>21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60</v>
          </cell>
          <cell r="D55">
            <v>225</v>
          </cell>
          <cell r="E55">
            <v>100</v>
          </cell>
          <cell r="F55">
            <v>160</v>
          </cell>
          <cell r="G55" t="e">
            <v>#N/A</v>
          </cell>
          <cell r="H55" t="e">
            <v>#N/A</v>
          </cell>
          <cell r="I55">
            <v>113.7</v>
          </cell>
          <cell r="J55">
            <v>-13.700000000000003</v>
          </cell>
          <cell r="K55">
            <v>60</v>
          </cell>
          <cell r="O55">
            <v>20</v>
          </cell>
          <cell r="Q55">
            <v>11</v>
          </cell>
          <cell r="R55">
            <v>8</v>
          </cell>
          <cell r="S55">
            <v>14</v>
          </cell>
          <cell r="T55">
            <v>15</v>
          </cell>
          <cell r="U55">
            <v>15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1947</v>
          </cell>
          <cell r="D56">
            <v>500</v>
          </cell>
          <cell r="E56">
            <v>1465</v>
          </cell>
          <cell r="F56">
            <v>974</v>
          </cell>
          <cell r="G56" t="str">
            <v>пуд,яб</v>
          </cell>
          <cell r="H56">
            <v>180</v>
          </cell>
          <cell r="I56">
            <v>1450</v>
          </cell>
          <cell r="J56">
            <v>15</v>
          </cell>
          <cell r="K56">
            <v>1800</v>
          </cell>
          <cell r="N56">
            <v>396</v>
          </cell>
          <cell r="O56">
            <v>237.8</v>
          </cell>
          <cell r="Q56">
            <v>11.665264928511354</v>
          </cell>
          <cell r="R56">
            <v>4.0958788898233811</v>
          </cell>
          <cell r="S56">
            <v>304.60000000000002</v>
          </cell>
          <cell r="T56">
            <v>264</v>
          </cell>
          <cell r="U56">
            <v>267</v>
          </cell>
          <cell r="V56">
            <v>276</v>
          </cell>
          <cell r="Y56">
            <v>0</v>
          </cell>
          <cell r="Z56" t="str">
            <v>яб</v>
          </cell>
          <cell r="AA56">
            <v>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92</v>
          </cell>
          <cell r="D57">
            <v>65</v>
          </cell>
          <cell r="E57">
            <v>123</v>
          </cell>
          <cell r="F57">
            <v>33</v>
          </cell>
          <cell r="G57">
            <v>0</v>
          </cell>
          <cell r="H57">
            <v>180</v>
          </cell>
          <cell r="I57">
            <v>125</v>
          </cell>
          <cell r="J57">
            <v>-2</v>
          </cell>
          <cell r="K57">
            <v>240</v>
          </cell>
          <cell r="O57">
            <v>24.6</v>
          </cell>
          <cell r="Q57">
            <v>11.097560975609756</v>
          </cell>
          <cell r="R57">
            <v>1.3414634146341462</v>
          </cell>
          <cell r="S57">
            <v>12.2</v>
          </cell>
          <cell r="T57">
            <v>11.2</v>
          </cell>
          <cell r="U57">
            <v>22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203</v>
          </cell>
          <cell r="D58">
            <v>131</v>
          </cell>
          <cell r="E58">
            <v>132</v>
          </cell>
          <cell r="F58">
            <v>196</v>
          </cell>
          <cell r="G58">
            <v>0</v>
          </cell>
          <cell r="H58">
            <v>180</v>
          </cell>
          <cell r="I58">
            <v>138</v>
          </cell>
          <cell r="J58">
            <v>-6</v>
          </cell>
          <cell r="K58">
            <v>120</v>
          </cell>
          <cell r="O58">
            <v>26.4</v>
          </cell>
          <cell r="Q58">
            <v>11.969696969696971</v>
          </cell>
          <cell r="R58">
            <v>7.4242424242424248</v>
          </cell>
          <cell r="S58">
            <v>30</v>
          </cell>
          <cell r="T58">
            <v>26.4</v>
          </cell>
          <cell r="U58">
            <v>28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93.6</v>
          </cell>
          <cell r="D59">
            <v>52.2</v>
          </cell>
          <cell r="E59">
            <v>27</v>
          </cell>
          <cell r="F59">
            <v>117</v>
          </cell>
          <cell r="G59" t="e">
            <v>#N/A</v>
          </cell>
          <cell r="H59" t="e">
            <v>#N/A</v>
          </cell>
          <cell r="I59">
            <v>28.7</v>
          </cell>
          <cell r="J59">
            <v>-1.6999999999999993</v>
          </cell>
          <cell r="O59">
            <v>5.4</v>
          </cell>
          <cell r="Q59">
            <v>21.666666666666664</v>
          </cell>
          <cell r="R59">
            <v>21.666666666666664</v>
          </cell>
          <cell r="S59">
            <v>10.08</v>
          </cell>
          <cell r="T59">
            <v>3.2399999999999998</v>
          </cell>
          <cell r="U59">
            <v>5.4</v>
          </cell>
          <cell r="V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86</v>
          </cell>
          <cell r="D60">
            <v>375</v>
          </cell>
          <cell r="E60">
            <v>114</v>
          </cell>
          <cell r="F60">
            <v>346</v>
          </cell>
          <cell r="G60" t="e">
            <v>#N/A</v>
          </cell>
          <cell r="H60">
            <v>365</v>
          </cell>
          <cell r="I60">
            <v>113</v>
          </cell>
          <cell r="J60">
            <v>1</v>
          </cell>
          <cell r="O60">
            <v>22.8</v>
          </cell>
          <cell r="Q60">
            <v>15.175438596491228</v>
          </cell>
          <cell r="R60">
            <v>15.175438596491228</v>
          </cell>
          <cell r="S60">
            <v>20.8</v>
          </cell>
          <cell r="T60">
            <v>32.799999999999997</v>
          </cell>
          <cell r="U60">
            <v>49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377</v>
          </cell>
          <cell r="D61">
            <v>256</v>
          </cell>
          <cell r="E61">
            <v>198</v>
          </cell>
          <cell r="F61">
            <v>433</v>
          </cell>
          <cell r="G61" t="e">
            <v>#N/A</v>
          </cell>
          <cell r="H61">
            <v>365</v>
          </cell>
          <cell r="I61">
            <v>197</v>
          </cell>
          <cell r="J61">
            <v>1</v>
          </cell>
          <cell r="O61">
            <v>39.6</v>
          </cell>
          <cell r="Q61">
            <v>10.934343434343434</v>
          </cell>
          <cell r="R61">
            <v>10.934343434343434</v>
          </cell>
          <cell r="S61">
            <v>50.6</v>
          </cell>
          <cell r="T61">
            <v>44.6</v>
          </cell>
          <cell r="U61">
            <v>53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856</v>
          </cell>
          <cell r="D62">
            <v>20</v>
          </cell>
          <cell r="E62">
            <v>561</v>
          </cell>
          <cell r="F62">
            <v>298</v>
          </cell>
          <cell r="G62" t="e">
            <v>#N/A</v>
          </cell>
          <cell r="H62">
            <v>180</v>
          </cell>
          <cell r="I62">
            <v>555</v>
          </cell>
          <cell r="J62">
            <v>6</v>
          </cell>
          <cell r="K62">
            <v>960</v>
          </cell>
          <cell r="O62">
            <v>112.2</v>
          </cell>
          <cell r="Q62">
            <v>11.212121212121211</v>
          </cell>
          <cell r="R62">
            <v>2.6559714795008911</v>
          </cell>
          <cell r="S62">
            <v>97.4</v>
          </cell>
          <cell r="T62">
            <v>66.400000000000006</v>
          </cell>
          <cell r="U62">
            <v>87</v>
          </cell>
          <cell r="V62">
            <v>0</v>
          </cell>
          <cell r="Y62">
            <v>0</v>
          </cell>
          <cell r="Z62" t="str">
            <v>яб</v>
          </cell>
          <cell r="AA62">
            <v>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1786</v>
          </cell>
          <cell r="D63">
            <v>743</v>
          </cell>
          <cell r="E63">
            <v>2283</v>
          </cell>
          <cell r="F63">
            <v>220</v>
          </cell>
          <cell r="G63" t="str">
            <v>пуд</v>
          </cell>
          <cell r="H63">
            <v>180</v>
          </cell>
          <cell r="I63">
            <v>2282</v>
          </cell>
          <cell r="J63">
            <v>1</v>
          </cell>
          <cell r="K63">
            <v>3600</v>
          </cell>
          <cell r="N63">
            <v>612</v>
          </cell>
          <cell r="O63">
            <v>363</v>
          </cell>
          <cell r="Q63">
            <v>10.523415977961433</v>
          </cell>
          <cell r="R63">
            <v>0.60606060606060608</v>
          </cell>
          <cell r="S63">
            <v>351.4</v>
          </cell>
          <cell r="T63">
            <v>343.4</v>
          </cell>
          <cell r="U63">
            <v>420</v>
          </cell>
          <cell r="V63">
            <v>468</v>
          </cell>
          <cell r="Y63">
            <v>0</v>
          </cell>
          <cell r="Z63" t="str">
            <v>ларин</v>
          </cell>
          <cell r="AA63">
            <v>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2360</v>
          </cell>
          <cell r="D64">
            <v>716</v>
          </cell>
          <cell r="E64">
            <v>2386</v>
          </cell>
          <cell r="F64">
            <v>672</v>
          </cell>
          <cell r="G64" t="str">
            <v>пуд</v>
          </cell>
          <cell r="H64">
            <v>180</v>
          </cell>
          <cell r="I64">
            <v>2353</v>
          </cell>
          <cell r="J64">
            <v>33</v>
          </cell>
          <cell r="K64">
            <v>4200</v>
          </cell>
          <cell r="N64">
            <v>1140</v>
          </cell>
          <cell r="O64">
            <v>441.2</v>
          </cell>
          <cell r="Q64">
            <v>11.042611060743427</v>
          </cell>
          <cell r="R64">
            <v>1.5231187669990933</v>
          </cell>
          <cell r="S64">
            <v>357</v>
          </cell>
          <cell r="T64">
            <v>379</v>
          </cell>
          <cell r="U64">
            <v>551</v>
          </cell>
          <cell r="V64">
            <v>180</v>
          </cell>
          <cell r="Y64">
            <v>0</v>
          </cell>
          <cell r="Z64" t="str">
            <v>ларин</v>
          </cell>
          <cell r="AA64">
            <v>0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5.4</v>
          </cell>
          <cell r="E65">
            <v>0</v>
          </cell>
          <cell r="F65">
            <v>2.7</v>
          </cell>
          <cell r="G65" t="e">
            <v>#N/A</v>
          </cell>
          <cell r="H65" t="e">
            <v>#N/A</v>
          </cell>
          <cell r="I65">
            <v>81</v>
          </cell>
          <cell r="J65">
            <v>-81</v>
          </cell>
          <cell r="K65">
            <v>50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22.14</v>
          </cell>
          <cell r="T65">
            <v>1.6199999999999999</v>
          </cell>
          <cell r="U65">
            <v>0</v>
          </cell>
          <cell r="V65">
            <v>0</v>
          </cell>
          <cell r="Y65">
            <v>0</v>
          </cell>
          <cell r="Z65">
            <v>0</v>
          </cell>
          <cell r="AA65">
            <v>0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64.8</v>
          </cell>
          <cell r="E66">
            <v>2.7</v>
          </cell>
          <cell r="F66">
            <v>62.1</v>
          </cell>
          <cell r="G66" t="e">
            <v>#N/A</v>
          </cell>
          <cell r="H66" t="e">
            <v>#N/A</v>
          </cell>
          <cell r="I66">
            <v>7.7</v>
          </cell>
          <cell r="J66">
            <v>-5</v>
          </cell>
          <cell r="O66">
            <v>0.54</v>
          </cell>
          <cell r="Q66">
            <v>115</v>
          </cell>
          <cell r="R66">
            <v>115</v>
          </cell>
          <cell r="S66">
            <v>1.08</v>
          </cell>
          <cell r="T66">
            <v>3.78</v>
          </cell>
          <cell r="U66">
            <v>0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595</v>
          </cell>
          <cell r="D67">
            <v>20</v>
          </cell>
          <cell r="E67">
            <v>600</v>
          </cell>
          <cell r="F67">
            <v>5</v>
          </cell>
          <cell r="G67">
            <v>0</v>
          </cell>
          <cell r="H67">
            <v>0</v>
          </cell>
          <cell r="I67">
            <v>652.00099999999998</v>
          </cell>
          <cell r="J67">
            <v>-52.000999999999976</v>
          </cell>
          <cell r="K67">
            <v>1200</v>
          </cell>
          <cell r="O67">
            <v>120</v>
          </cell>
          <cell r="Q67">
            <v>10.041666666666666</v>
          </cell>
          <cell r="R67">
            <v>4.1666666666666664E-2</v>
          </cell>
          <cell r="S67">
            <v>91</v>
          </cell>
          <cell r="T67">
            <v>59</v>
          </cell>
          <cell r="U67">
            <v>100</v>
          </cell>
          <cell r="V67">
            <v>0</v>
          </cell>
          <cell r="Y67">
            <v>0</v>
          </cell>
          <cell r="Z67" t="str">
            <v>ларин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29.09.2023 - 05.10.2023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108.203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106.13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19.899999999999999</v>
          </cell>
          <cell r="F9">
            <v>905.37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3.85</v>
          </cell>
          <cell r="F11">
            <v>757.58299999999997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27.45</v>
          </cell>
          <cell r="F12">
            <v>1929.0250000000001</v>
          </cell>
        </row>
        <row r="13">
          <cell r="A13" t="str">
            <v xml:space="preserve"> 018  Сосиски Рубленые, Вязанка вискофан  ВЕС.ПОКОМ</v>
          </cell>
          <cell r="F13">
            <v>335.14499999999998</v>
          </cell>
        </row>
        <row r="14">
          <cell r="A14" t="str">
            <v xml:space="preserve"> 020  Ветчина Столичная Вязанка, вектор 0.5кг, ПОКОМ</v>
          </cell>
          <cell r="F14">
            <v>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29</v>
          </cell>
          <cell r="F15">
            <v>801</v>
          </cell>
        </row>
        <row r="16">
          <cell r="A16" t="str">
            <v xml:space="preserve"> 022  Колбаса Вязанка со шпиком, вектор 0,5кг, ПОКОМ</v>
          </cell>
          <cell r="D16">
            <v>4</v>
          </cell>
          <cell r="F16">
            <v>447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5</v>
          </cell>
          <cell r="F17">
            <v>1777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1879</v>
          </cell>
          <cell r="F19">
            <v>5146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1004</v>
          </cell>
          <cell r="F20">
            <v>5336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375</v>
          </cell>
        </row>
        <row r="22">
          <cell r="A22" t="str">
            <v xml:space="preserve"> 036  Колбаса Сервелат Запекуша с сочным окороком, Вязанка 0,35кг,  ПОКОМ</v>
          </cell>
          <cell r="F22">
            <v>1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1</v>
          </cell>
          <cell r="F23">
            <v>200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3</v>
          </cell>
          <cell r="F24">
            <v>241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F25">
            <v>2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17</v>
          </cell>
          <cell r="F26">
            <v>415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D27">
            <v>2</v>
          </cell>
          <cell r="F27">
            <v>8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13</v>
          </cell>
          <cell r="F28">
            <v>504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5</v>
          </cell>
          <cell r="F29">
            <v>360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5</v>
          </cell>
        </row>
        <row r="31">
          <cell r="A31" t="str">
            <v xml:space="preserve"> 068  Колбаса Особая ТМ Особый рецепт, 0,5 кг, ПОКОМ</v>
          </cell>
          <cell r="D31">
            <v>6</v>
          </cell>
          <cell r="F31">
            <v>188</v>
          </cell>
        </row>
        <row r="32">
          <cell r="A32" t="str">
            <v xml:space="preserve"> 079  Колбаса Сервелат Кремлевский,  0.35 кг, ПОКОМ</v>
          </cell>
          <cell r="F32">
            <v>121</v>
          </cell>
        </row>
        <row r="33">
          <cell r="A33" t="str">
            <v xml:space="preserve"> 080  Колбаса Сервелат Филейбургский, в/у 0,35 кг срез, БАВАРУШКА ПОКОМ</v>
          </cell>
          <cell r="D33">
            <v>1</v>
          </cell>
          <cell r="F33">
            <v>1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18</v>
          </cell>
          <cell r="F34">
            <v>1424</v>
          </cell>
        </row>
        <row r="35">
          <cell r="A35" t="str">
            <v xml:space="preserve"> 091  Сардельки Баварские, МГС 0.38кг, ТМ Стародворье  ПОКОМ</v>
          </cell>
          <cell r="D35">
            <v>1</v>
          </cell>
          <cell r="F35">
            <v>440</v>
          </cell>
        </row>
        <row r="36">
          <cell r="A36" t="str">
            <v xml:space="preserve"> 092  Сосиски Баварские с сыром,  0.42кг,ПОКОМ</v>
          </cell>
          <cell r="D36">
            <v>3940</v>
          </cell>
          <cell r="F36">
            <v>8998</v>
          </cell>
        </row>
        <row r="37">
          <cell r="A37" t="str">
            <v xml:space="preserve"> 095  Сосиски Баварские,  0.42кг, БАВАРУШКИ ПОКОМ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D38">
            <v>9086</v>
          </cell>
          <cell r="F38">
            <v>19178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D39">
            <v>16</v>
          </cell>
          <cell r="F39">
            <v>1547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584</v>
          </cell>
          <cell r="F40">
            <v>1057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D41">
            <v>1414</v>
          </cell>
          <cell r="F41">
            <v>2395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14</v>
          </cell>
          <cell r="F42">
            <v>1677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8.85</v>
          </cell>
          <cell r="F43">
            <v>536.05499999999995</v>
          </cell>
        </row>
        <row r="44">
          <cell r="A44" t="str">
            <v xml:space="preserve"> 201  Ветчина Нежная ТМ Особый рецепт, (2,5кг), ПОКОМ</v>
          </cell>
          <cell r="D44">
            <v>145.221</v>
          </cell>
          <cell r="F44">
            <v>6467.3940000000002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F45">
            <v>406.9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D46">
            <v>11.6</v>
          </cell>
          <cell r="F46">
            <v>836.56100000000004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F47">
            <v>330.661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178.202</v>
          </cell>
          <cell r="F48">
            <v>12411.159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F49">
            <v>255.643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1.6</v>
          </cell>
          <cell r="F50">
            <v>140.57599999999999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12.4</v>
          </cell>
          <cell r="F51">
            <v>800.66300000000001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122.5</v>
          </cell>
          <cell r="F52">
            <v>5449.1589999999997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82.600999999999999</v>
          </cell>
          <cell r="F53">
            <v>6120.3829999999998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2.4</v>
          </cell>
          <cell r="F54">
            <v>408.61799999999999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4.4000000000000004</v>
          </cell>
          <cell r="F55">
            <v>467.70699999999999</v>
          </cell>
        </row>
        <row r="56">
          <cell r="A56" t="str">
            <v xml:space="preserve"> 240  Колбаса Салями охотничья, ВЕС. ПОКОМ</v>
          </cell>
          <cell r="D56">
            <v>0.374</v>
          </cell>
          <cell r="F56">
            <v>26.199000000000002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7.25</v>
          </cell>
          <cell r="F57">
            <v>759.74400000000003</v>
          </cell>
        </row>
        <row r="58">
          <cell r="A58" t="str">
            <v xml:space="preserve"> 243  Колбаса Сервелат Зернистый, ВЕС.  ПОКОМ</v>
          </cell>
          <cell r="D58">
            <v>0.7</v>
          </cell>
          <cell r="F58">
            <v>91.863</v>
          </cell>
        </row>
        <row r="59">
          <cell r="A59" t="str">
            <v xml:space="preserve"> 244  Колбаса Сервелат Кремлевский, ВЕС. ПОКОМ</v>
          </cell>
          <cell r="F59">
            <v>0.7</v>
          </cell>
        </row>
        <row r="60">
          <cell r="A60" t="str">
            <v xml:space="preserve"> 247  Сардельки Нежные, ВЕС.  ПОКОМ</v>
          </cell>
          <cell r="D60">
            <v>6.5129999999999999</v>
          </cell>
          <cell r="F60">
            <v>316.71699999999998</v>
          </cell>
        </row>
        <row r="61">
          <cell r="A61" t="str">
            <v xml:space="preserve"> 248  Сардельки Сочные ТМ Особый рецепт,   ПОКОМ</v>
          </cell>
          <cell r="D61">
            <v>2.2999999999999998</v>
          </cell>
          <cell r="F61">
            <v>408.71199999999999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D62">
            <v>6.3</v>
          </cell>
          <cell r="F62">
            <v>1961.845</v>
          </cell>
        </row>
        <row r="63">
          <cell r="A63" t="str">
            <v xml:space="preserve"> 254 Сосиски Датские, ВЕС, ТМ КОЛБАСНЫЙ СТАНДАРТ ПОКОМ</v>
          </cell>
          <cell r="F63">
            <v>317.69099999999997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F64">
            <v>104.51300000000001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4.04</v>
          </cell>
          <cell r="F65">
            <v>344.44200000000001</v>
          </cell>
        </row>
        <row r="66">
          <cell r="A66" t="str">
            <v xml:space="preserve"> 263  Шпикачки Стародворские, ВЕС.  ПОКОМ</v>
          </cell>
          <cell r="F66">
            <v>190.81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5.3010000000000002</v>
          </cell>
          <cell r="F67">
            <v>542.02099999999996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3.1</v>
          </cell>
          <cell r="F68">
            <v>634.53200000000004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3.9</v>
          </cell>
          <cell r="F69">
            <v>551.03200000000004</v>
          </cell>
        </row>
        <row r="70">
          <cell r="A70" t="str">
            <v xml:space="preserve"> 268  Сосиски Филейбургские с филе сочного окорока, ВЕС, ТМ Баварушка  ПОКОМ</v>
          </cell>
          <cell r="D70">
            <v>0.8</v>
          </cell>
          <cell r="F70">
            <v>0.8</v>
          </cell>
        </row>
        <row r="71">
          <cell r="A71" t="str">
            <v xml:space="preserve"> 272  Колбаса Сервелат Филедворский, фиброуз, в/у 0,35 кг срез,  ПОКОМ</v>
          </cell>
          <cell r="D71">
            <v>19</v>
          </cell>
          <cell r="F71">
            <v>2154</v>
          </cell>
        </row>
        <row r="72">
          <cell r="A72" t="str">
            <v xml:space="preserve"> 273  Сосиски Сочинки с сочной грудинкой, МГС 0.4кг,   ПОКОМ</v>
          </cell>
          <cell r="D72">
            <v>82</v>
          </cell>
          <cell r="F72">
            <v>5304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19</v>
          </cell>
          <cell r="F73">
            <v>2914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D74">
            <v>1</v>
          </cell>
          <cell r="F74">
            <v>1</v>
          </cell>
        </row>
        <row r="75">
          <cell r="A75" t="str">
            <v xml:space="preserve"> 280  Ветчина Вязанка с индейкой, вектор, ВЕС, ТМ Стародворские колбасы   ПОКОМ</v>
          </cell>
          <cell r="F75">
            <v>1.3</v>
          </cell>
        </row>
        <row r="76">
          <cell r="A76" t="str">
            <v xml:space="preserve"> 283  Сосиски Сочинки, ВЕС, ТМ Стародворье ПОКОМ</v>
          </cell>
          <cell r="D76">
            <v>7.601</v>
          </cell>
          <cell r="F76">
            <v>690.798</v>
          </cell>
        </row>
        <row r="77">
          <cell r="A77" t="str">
            <v xml:space="preserve"> 285  Паштет печеночный со слив.маслом ТМ Стародворье ламистер 0,1 кг  ПОКОМ</v>
          </cell>
          <cell r="D77">
            <v>1</v>
          </cell>
          <cell r="F77">
            <v>455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19</v>
          </cell>
          <cell r="F78">
            <v>1939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D79">
            <v>7.6</v>
          </cell>
          <cell r="F79">
            <v>369.69099999999997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73</v>
          </cell>
          <cell r="F80">
            <v>5663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75</v>
          </cell>
          <cell r="F81">
            <v>6560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D82">
            <v>0.7</v>
          </cell>
          <cell r="F82">
            <v>61.034999999999997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120.425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11</v>
          </cell>
          <cell r="F84">
            <v>1336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33</v>
          </cell>
          <cell r="F85">
            <v>2196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8</v>
          </cell>
          <cell r="F86">
            <v>1529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2.6</v>
          </cell>
          <cell r="F87">
            <v>367.755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D88">
            <v>6</v>
          </cell>
          <cell r="F88">
            <v>83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19.899999999999999</v>
          </cell>
          <cell r="F89">
            <v>927.649</v>
          </cell>
        </row>
        <row r="90">
          <cell r="A90" t="str">
            <v xml:space="preserve"> 316  Колбаса Нежная ТМ Зареченские ВЕС  ПОКОМ</v>
          </cell>
          <cell r="F90">
            <v>145.16399999999999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85.775999999999996</v>
          </cell>
        </row>
        <row r="92">
          <cell r="A92" t="str">
            <v xml:space="preserve"> 318  Сосиски Датские ТМ Зареченские, ВЕС  ПОКОМ</v>
          </cell>
          <cell r="D92">
            <v>68.412000000000006</v>
          </cell>
          <cell r="F92">
            <v>2384.1280000000002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1036</v>
          </cell>
          <cell r="F93">
            <v>5113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664</v>
          </cell>
          <cell r="F94">
            <v>5398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15</v>
          </cell>
          <cell r="F95">
            <v>901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67.540000000000006</v>
          </cell>
        </row>
        <row r="97">
          <cell r="A97" t="str">
            <v xml:space="preserve"> 327  Сосиски Сочинки с сыром ТМ Стародворье, ВЕС ПОКОМ</v>
          </cell>
          <cell r="F97">
            <v>3.6</v>
          </cell>
        </row>
        <row r="98">
          <cell r="A98" t="str">
            <v xml:space="preserve"> 328  Сардельки Сочинки Стародворье ТМ  0,4 кг ПОКОМ</v>
          </cell>
          <cell r="D98">
            <v>7</v>
          </cell>
          <cell r="F98">
            <v>307</v>
          </cell>
        </row>
        <row r="99">
          <cell r="A99" t="str">
            <v xml:space="preserve"> 329  Сардельки Сочинки с сыром Стародворье ТМ, 0,4 кг. ПОКОМ</v>
          </cell>
          <cell r="D99">
            <v>7</v>
          </cell>
          <cell r="F99">
            <v>514</v>
          </cell>
        </row>
        <row r="100">
          <cell r="A100" t="str">
            <v xml:space="preserve"> 330  Колбаса вареная Филейская ТМ Вязанка ТС Классическая ВЕС  ПОКОМ</v>
          </cell>
          <cell r="D100">
            <v>17.899999999999999</v>
          </cell>
          <cell r="F100">
            <v>1729.5840000000001</v>
          </cell>
        </row>
        <row r="101">
          <cell r="A101" t="str">
            <v xml:space="preserve"> 331  Сосиски Сочинки по-баварски ВЕС ТМ Стародворье  Поком</v>
          </cell>
          <cell r="F101">
            <v>59.366999999999997</v>
          </cell>
        </row>
        <row r="102">
          <cell r="A102" t="str">
            <v xml:space="preserve"> 333  Колбаса Балыковая, Вязанка фиброуз в/у, ВЕС ПОКОМ</v>
          </cell>
          <cell r="F102">
            <v>1.7</v>
          </cell>
        </row>
        <row r="103">
          <cell r="A103" t="str">
            <v xml:space="preserve"> 334  Паштет Любительский ТМ Стародворье ламистер 0,1 кг  ПОКОМ</v>
          </cell>
          <cell r="D103">
            <v>1</v>
          </cell>
          <cell r="F103">
            <v>442</v>
          </cell>
        </row>
        <row r="104">
          <cell r="A104" t="str">
            <v xml:space="preserve"> 335  Колбаса Сливушка ТМ Вязанка. ВЕС.  ПОКОМ </v>
          </cell>
          <cell r="F104">
            <v>52</v>
          </cell>
        </row>
        <row r="105">
          <cell r="A105" t="str">
            <v xml:space="preserve"> 341 Сосиски Сочинки Сливочные ТМ Стародворье ВЕС ПОКОМ</v>
          </cell>
          <cell r="F105">
            <v>9.15</v>
          </cell>
        </row>
        <row r="106">
          <cell r="A106" t="str">
            <v xml:space="preserve"> 342 Сосиски Сочинки Молочные ТМ Стародворье 0,4 кг ПОКОМ</v>
          </cell>
          <cell r="D106">
            <v>73</v>
          </cell>
          <cell r="F106">
            <v>2212</v>
          </cell>
        </row>
        <row r="107">
          <cell r="A107" t="str">
            <v xml:space="preserve"> 343 Сосиски Сочинки Сливочные ТМ Стародворье  0,4 кг</v>
          </cell>
          <cell r="D107">
            <v>42</v>
          </cell>
          <cell r="F107">
            <v>1660</v>
          </cell>
        </row>
        <row r="108">
          <cell r="A108" t="str">
            <v xml:space="preserve"> 344  Колбаса Сочинка по-европейски с сочной грудинкой ТМ Стародворье, ВЕС ПОКОМ</v>
          </cell>
          <cell r="D108">
            <v>6.5</v>
          </cell>
          <cell r="F108">
            <v>625.17399999999998</v>
          </cell>
        </row>
        <row r="109">
          <cell r="A109" t="str">
            <v xml:space="preserve"> 345  Колбаса Сочинка по-фински с сочным окроком ТМ Стародворье ВЕС ПОКОМ</v>
          </cell>
          <cell r="D109">
            <v>6.5</v>
          </cell>
          <cell r="F109">
            <v>551.25099999999998</v>
          </cell>
        </row>
        <row r="110">
          <cell r="A110" t="str">
            <v xml:space="preserve"> 346  Колбаса Сочинка зернистая с сочной грудинкой ТМ Стародворье.ВЕС ПОКОМ</v>
          </cell>
          <cell r="D110">
            <v>12.802</v>
          </cell>
          <cell r="F110">
            <v>901.26599999999996</v>
          </cell>
        </row>
        <row r="111">
          <cell r="A111" t="str">
            <v xml:space="preserve"> 347  Колбаса Сочинка рубленая с сочным окороком ТМ Стародворье ВЕС ПОКОМ</v>
          </cell>
          <cell r="D111">
            <v>12.101000000000001</v>
          </cell>
          <cell r="F111">
            <v>697.50699999999995</v>
          </cell>
        </row>
        <row r="112">
          <cell r="A112" t="str">
            <v xml:space="preserve"> 348  Колбаса Молочная оригинальная ТМ Особый рецепт. большой батон, ВЕС ПОКОМ</v>
          </cell>
          <cell r="F112">
            <v>52.701999999999998</v>
          </cell>
        </row>
        <row r="113">
          <cell r="A113" t="str">
            <v xml:space="preserve"> 350  Сосиски Сочные без свинины ТМ Особый рецепт 0,4 кг. ПОКОМ</v>
          </cell>
          <cell r="D113">
            <v>5</v>
          </cell>
          <cell r="F113">
            <v>161</v>
          </cell>
        </row>
        <row r="114">
          <cell r="A114" t="str">
            <v xml:space="preserve"> 352  Ветчина Нежная с нежным филе 0,4 кг ТМ Особый рецепт  ПОКОМ</v>
          </cell>
          <cell r="F114">
            <v>1</v>
          </cell>
        </row>
        <row r="115">
          <cell r="A115" t="str">
            <v xml:space="preserve"> 353  Колбаса Салями запеченная ТМ Стародворье ТС Дугушка. 0,6 кг ПОКОМ</v>
          </cell>
          <cell r="F115">
            <v>30</v>
          </cell>
        </row>
        <row r="116">
          <cell r="A116" t="str">
            <v xml:space="preserve"> 354  Колбаса Рубленая запеченная ТМ Стародворье,ТС Дугушка  0,6 кг ПОКОМ</v>
          </cell>
          <cell r="F116">
            <v>25</v>
          </cell>
        </row>
        <row r="117">
          <cell r="A117" t="str">
            <v xml:space="preserve"> 355  Колбаса Сервелат запеченный ТМ Стародворье ТС Дугушка. 0,6 кг. ПОКОМ</v>
          </cell>
          <cell r="F117">
            <v>41</v>
          </cell>
        </row>
        <row r="118">
          <cell r="A118" t="str">
            <v xml:space="preserve"> 364  Сардельки Филейские Вязанка ВЕС NDX ТМ Вязанка  ПОКОМ</v>
          </cell>
          <cell r="F118">
            <v>543.23900000000003</v>
          </cell>
        </row>
        <row r="119">
          <cell r="A119" t="str">
            <v xml:space="preserve"> 366 Колбаса Филейбургская зернистая 0,03 кг с/к нарезка. ТМ Баварушка  ПОКОМ</v>
          </cell>
          <cell r="D119">
            <v>10</v>
          </cell>
          <cell r="F119">
            <v>79</v>
          </cell>
        </row>
        <row r="120">
          <cell r="A120" t="str">
            <v xml:space="preserve"> 367 Колбаса Балыкбургская с мраморным балыком и кориандра. 0,03кг нарезка ТМ Баварушка  ПОКОМ</v>
          </cell>
          <cell r="F120">
            <v>9</v>
          </cell>
        </row>
        <row r="121">
          <cell r="A121" t="str">
            <v xml:space="preserve"> 368 Колбаса Балыкбургская с мраморным балыком 0,13 кг. ТМ Баварушка  ПОКОМ</v>
          </cell>
          <cell r="D121">
            <v>68</v>
          </cell>
          <cell r="F121">
            <v>112</v>
          </cell>
        </row>
        <row r="122">
          <cell r="A122" t="str">
            <v xml:space="preserve"> 372  Ветчина Сочинка ТМ Стародворье. ВЕС ПОКОМ</v>
          </cell>
          <cell r="F122">
            <v>32.805</v>
          </cell>
        </row>
        <row r="123">
          <cell r="A123" t="str">
            <v xml:space="preserve"> 373 Колбаса вареная Сочинка ТМ Стародворье ВЕС ПОКОМ</v>
          </cell>
          <cell r="F123">
            <v>52.601999999999997</v>
          </cell>
        </row>
        <row r="124">
          <cell r="A124" t="str">
            <v xml:space="preserve"> 375  Ветчина Балыкбургская ТМ Баварушка. ВЕС ПОКОМ</v>
          </cell>
          <cell r="F124">
            <v>33.601999999999997</v>
          </cell>
        </row>
        <row r="125">
          <cell r="A125" t="str">
            <v xml:space="preserve"> 376  Колбаса Докторская Дугушка 0,6кг ГОСТ ТМ Стародворье  ПОКОМ </v>
          </cell>
          <cell r="F125">
            <v>189</v>
          </cell>
        </row>
        <row r="126">
          <cell r="A126" t="str">
            <v xml:space="preserve"> 377  Колбаса Молочная Дугушка 0,6кг ТМ Стародворье  ПОКОМ</v>
          </cell>
          <cell r="D126">
            <v>3</v>
          </cell>
          <cell r="F126">
            <v>206</v>
          </cell>
        </row>
        <row r="127">
          <cell r="A127" t="str">
            <v xml:space="preserve"> 378  Колбаса Докторская Дугушка 0,6кг НЕГОСТ ТМ Стародворье  ПОКОМ </v>
          </cell>
          <cell r="D127">
            <v>3</v>
          </cell>
          <cell r="F127">
            <v>53</v>
          </cell>
        </row>
        <row r="128">
          <cell r="A128" t="str">
            <v xml:space="preserve"> 380  Колбаса Филейбургская с филе сочного окорока 0,13кг с/в ТМ Баварушка  ПОКОМ</v>
          </cell>
          <cell r="F128">
            <v>141</v>
          </cell>
        </row>
        <row r="129">
          <cell r="A129" t="str">
            <v xml:space="preserve"> 381 Колбаса Филейбургская с ароматными пряностями 0,03 кг с/в ТМ Баварушка  ПОКОМ</v>
          </cell>
          <cell r="D129">
            <v>10</v>
          </cell>
          <cell r="F129">
            <v>36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D130">
            <v>26</v>
          </cell>
          <cell r="F130">
            <v>3298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4</v>
          </cell>
        </row>
        <row r="132">
          <cell r="A132" t="str">
            <v>1002 Ветчина По Швейцарскому рецепту 0,3 (Знаменский СГЦ)  МК</v>
          </cell>
          <cell r="D132">
            <v>112</v>
          </cell>
          <cell r="F132">
            <v>112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9</v>
          </cell>
          <cell r="F133">
            <v>9</v>
          </cell>
        </row>
        <row r="134">
          <cell r="A134" t="str">
            <v>1004 Рулька свиная бескостная в/к в/у (Знаменский СГЦ) МК</v>
          </cell>
          <cell r="D134">
            <v>35.393000000000001</v>
          </cell>
          <cell r="F134">
            <v>35.393000000000001</v>
          </cell>
        </row>
        <row r="135">
          <cell r="A135" t="str">
            <v>1008 Хлеб печеночный 0,3кг в/у ШТ (Знаменский СГЦ)  МК</v>
          </cell>
          <cell r="D135">
            <v>60</v>
          </cell>
          <cell r="F135">
            <v>60</v>
          </cell>
        </row>
        <row r="136">
          <cell r="A136" t="str">
            <v>1009 Мясо по домашнему в/у 0,35шт (Знаменский СГЦ)  МК</v>
          </cell>
          <cell r="D136">
            <v>90</v>
          </cell>
          <cell r="F136">
            <v>90</v>
          </cell>
        </row>
        <row r="137">
          <cell r="A137" t="str">
            <v>3215 ВЕТЧ.МЯСНАЯ Папа может п/о 0.4кг 8шт.    ОСТАНКИНО</v>
          </cell>
          <cell r="D137">
            <v>227</v>
          </cell>
          <cell r="F137">
            <v>227</v>
          </cell>
        </row>
        <row r="138">
          <cell r="A138" t="str">
            <v>3582 Ароматная с/к в/у_Ашан  ОСТАНКИНО</v>
          </cell>
          <cell r="D138">
            <v>4.3</v>
          </cell>
          <cell r="F138">
            <v>4.3</v>
          </cell>
        </row>
        <row r="139">
          <cell r="A139" t="str">
            <v>3678 СОЧНЫЕ сос п/о мгс 2*2     ОСТАНКИНО</v>
          </cell>
          <cell r="D139">
            <v>1870.51</v>
          </cell>
          <cell r="F139">
            <v>1870.51</v>
          </cell>
        </row>
        <row r="140">
          <cell r="A140" t="str">
            <v>3691 ПРЕСИЖН с/к дек.спец.мгс_А-Т  ОСТАНКИНО</v>
          </cell>
          <cell r="D140">
            <v>0.5</v>
          </cell>
          <cell r="F140">
            <v>0.5</v>
          </cell>
        </row>
        <row r="141">
          <cell r="A141" t="str">
            <v>3717 СОЧНЫЕ сос п/о мгс 1*6 ОСТАНКИНО</v>
          </cell>
          <cell r="D141">
            <v>1542.1</v>
          </cell>
          <cell r="F141">
            <v>1542.1</v>
          </cell>
        </row>
        <row r="142">
          <cell r="A142" t="str">
            <v>3822 СЕРВЕЛАТ КОНЬЯЧНЫЙ в/к в/у_Ашан  ОСТАНКИНО</v>
          </cell>
          <cell r="D142">
            <v>3.6</v>
          </cell>
          <cell r="F142">
            <v>3.6</v>
          </cell>
        </row>
        <row r="143">
          <cell r="A143" t="str">
            <v>3825 ВЕНСКАЯ САЛЯМИ п/к в/у_Ашан  ОСТАНКИНО</v>
          </cell>
          <cell r="D143">
            <v>3</v>
          </cell>
          <cell r="F143">
            <v>3</v>
          </cell>
        </row>
        <row r="144">
          <cell r="A144" t="str">
            <v>3969 МЯСНАЯ Папа может вар п/о_Ашан  ОСТАНКИНО</v>
          </cell>
          <cell r="D144">
            <v>1.3</v>
          </cell>
          <cell r="F144">
            <v>1.3</v>
          </cell>
        </row>
        <row r="145">
          <cell r="A145" t="str">
            <v>4063 МЯСНАЯ Папа может вар п/о_Л   ОСТАНКИНО</v>
          </cell>
          <cell r="D145">
            <v>1601.17</v>
          </cell>
          <cell r="F145">
            <v>1603.883</v>
          </cell>
        </row>
        <row r="146">
          <cell r="A146" t="str">
            <v>4070 ЕВРЕЙСКАЯ полусухая с/к в/у_Ашан  ОСТАНКИНО</v>
          </cell>
          <cell r="D146">
            <v>1</v>
          </cell>
          <cell r="F146">
            <v>1</v>
          </cell>
        </row>
        <row r="147">
          <cell r="A147" t="str">
            <v>4117 ЭКСТРА Папа может с/к в/у_Л   ОСТАНКИНО</v>
          </cell>
          <cell r="D147">
            <v>41.5</v>
          </cell>
          <cell r="F147">
            <v>41.5</v>
          </cell>
        </row>
        <row r="148">
          <cell r="A148" t="str">
            <v>4342 Салями Финская п/к в/у ОСТАНКИНО</v>
          </cell>
          <cell r="D148">
            <v>0.6</v>
          </cell>
          <cell r="F148">
            <v>0.6</v>
          </cell>
        </row>
        <row r="149">
          <cell r="A149" t="str">
            <v>4343 САЛЯМИ ФИНСКАЯ п/к в/у 0.620кг  ОСТАНКИНО</v>
          </cell>
          <cell r="D149">
            <v>4</v>
          </cell>
          <cell r="F149">
            <v>4</v>
          </cell>
        </row>
        <row r="150">
          <cell r="A150" t="str">
            <v>4574 Мясная со шпиком Папа может вар п/о ОСТАНКИНО</v>
          </cell>
          <cell r="D150">
            <v>149.19999999999999</v>
          </cell>
          <cell r="F150">
            <v>149.19999999999999</v>
          </cell>
        </row>
        <row r="151">
          <cell r="A151" t="str">
            <v>4611 ВЕТЧ.ЛЮБИТЕЛЬСКАЯ п/о 0.4кг ОСТАНКИНО</v>
          </cell>
          <cell r="D151">
            <v>41</v>
          </cell>
          <cell r="F151">
            <v>41</v>
          </cell>
        </row>
        <row r="152">
          <cell r="A152" t="str">
            <v>4614 ВЕТЧ.ЛЮБИТЕЛЬСКАЯ п/о _ ОСТАНКИНО</v>
          </cell>
          <cell r="D152">
            <v>255.85</v>
          </cell>
          <cell r="F152">
            <v>255.85</v>
          </cell>
        </row>
        <row r="153">
          <cell r="A153" t="str">
            <v>4813 ФИЛЕЙНАЯ Папа может вар п/о_Л   ОСТАНКИНО</v>
          </cell>
          <cell r="D153">
            <v>417</v>
          </cell>
          <cell r="F153">
            <v>417</v>
          </cell>
        </row>
        <row r="154">
          <cell r="A154" t="str">
            <v>4993 САЛЯМИ ИТАЛЬЯНСКАЯ с/к в/у 1/250*8_120c ОСТАНКИНО</v>
          </cell>
          <cell r="D154">
            <v>514</v>
          </cell>
          <cell r="F154">
            <v>514</v>
          </cell>
        </row>
        <row r="155">
          <cell r="A155" t="str">
            <v>5161 Печеночный пашт 0,150 ОСТАНКИНО</v>
          </cell>
          <cell r="D155">
            <v>3</v>
          </cell>
          <cell r="F155">
            <v>3</v>
          </cell>
        </row>
        <row r="156">
          <cell r="A156" t="str">
            <v>5246 ДОКТОРСКАЯ ПРЕМИУМ вар б/о мгс_30с ОСТАНКИНО</v>
          </cell>
          <cell r="D156">
            <v>46.5</v>
          </cell>
          <cell r="F156">
            <v>46.5</v>
          </cell>
        </row>
        <row r="157">
          <cell r="A157" t="str">
            <v>5247 РУССКАЯ ПРЕМИУМ вар б/о мгс_30с ОСТАНКИНО</v>
          </cell>
          <cell r="D157">
            <v>70</v>
          </cell>
          <cell r="F157">
            <v>70</v>
          </cell>
        </row>
        <row r="158">
          <cell r="A158" t="str">
            <v>5336 ОСОБАЯ вар п/о  ОСТАНКИНО</v>
          </cell>
          <cell r="D158">
            <v>79.3</v>
          </cell>
          <cell r="F158">
            <v>79.3</v>
          </cell>
        </row>
        <row r="159">
          <cell r="A159" t="str">
            <v>5337 ОСОБАЯ СО ШПИКОМ вар п/о  ОСТАНКИНО</v>
          </cell>
          <cell r="D159">
            <v>56</v>
          </cell>
          <cell r="F159">
            <v>56</v>
          </cell>
        </row>
        <row r="160">
          <cell r="A160" t="str">
            <v>5341 СЕРВЕЛАТ ОХОТНИЧИЙ в/к в/у  ОСТАНКИНО</v>
          </cell>
          <cell r="D160">
            <v>271.5</v>
          </cell>
          <cell r="F160">
            <v>272.92099999999999</v>
          </cell>
        </row>
        <row r="161">
          <cell r="A161" t="str">
            <v>5483 ЭКСТРА Папа может с/к в/у 1/250 8шт.   ОСТАНКИНО</v>
          </cell>
          <cell r="D161">
            <v>794</v>
          </cell>
          <cell r="F161">
            <v>794</v>
          </cell>
        </row>
        <row r="162">
          <cell r="A162" t="str">
            <v>5487 ДОКТОРСКАЯ ГОСТ вар в/у 0.35кг 6шт.  ОСТАНКИНО</v>
          </cell>
          <cell r="D162">
            <v>3</v>
          </cell>
          <cell r="F162">
            <v>3</v>
          </cell>
        </row>
        <row r="163">
          <cell r="A163" t="str">
            <v>5488 РУССКАЯ ГОСТ вар в/у 0.35кг 6шт.  ОСТАНКИНО</v>
          </cell>
          <cell r="D163">
            <v>3</v>
          </cell>
          <cell r="F163">
            <v>3</v>
          </cell>
        </row>
        <row r="164">
          <cell r="A164" t="str">
            <v>5532 СОЧНЫЕ сос п/о мгс 0.45кг 10шт_45с   ОСТАНКИНО</v>
          </cell>
          <cell r="D164">
            <v>11</v>
          </cell>
          <cell r="F164">
            <v>11</v>
          </cell>
        </row>
        <row r="165">
          <cell r="A165" t="str">
            <v>5544 Сервелат Финский в/к в/у_45с НОВАЯ ОСТАНКИНО</v>
          </cell>
          <cell r="D165">
            <v>743.8</v>
          </cell>
          <cell r="F165">
            <v>744.64099999999996</v>
          </cell>
        </row>
        <row r="166">
          <cell r="A166" t="str">
            <v>5679 САЛЯМИ ИТАЛЬЯНСКАЯ с/к в/у 1/150_60с ОСТАНКИНО</v>
          </cell>
          <cell r="D166">
            <v>12</v>
          </cell>
          <cell r="F166">
            <v>12</v>
          </cell>
        </row>
        <row r="167">
          <cell r="A167" t="str">
            <v>5682 САЛЯМИ МЕЛКОЗЕРНЕНАЯ с/к в/у 1/120_60с   ОСТАНКИНО</v>
          </cell>
          <cell r="D167">
            <v>1984</v>
          </cell>
          <cell r="F167">
            <v>1984</v>
          </cell>
        </row>
        <row r="168">
          <cell r="A168" t="str">
            <v>5706 АРОМАТНАЯ Папа может с/к в/у 1/250 8шт.  ОСТАНКИНО</v>
          </cell>
          <cell r="D168">
            <v>945</v>
          </cell>
          <cell r="F168">
            <v>945</v>
          </cell>
        </row>
        <row r="169">
          <cell r="A169" t="str">
            <v>5708 ПОСОЛЬСКАЯ Папа может с/к в/у ОСТАНКИНО</v>
          </cell>
          <cell r="D169">
            <v>130.5</v>
          </cell>
          <cell r="F169">
            <v>130.5</v>
          </cell>
        </row>
        <row r="170">
          <cell r="A170" t="str">
            <v>5818 МЯСНЫЕ Папа может сос п/о мгс 1*3_45с   ОСТАНКИНО</v>
          </cell>
          <cell r="D170">
            <v>266.39999999999998</v>
          </cell>
          <cell r="F170">
            <v>266.39999999999998</v>
          </cell>
        </row>
        <row r="171">
          <cell r="A171" t="str">
            <v>5819 МЯСНЫЕ Папа может сос п/о в/у 0,4кг_45с  ОСТАНКИНО</v>
          </cell>
          <cell r="D171">
            <v>2</v>
          </cell>
          <cell r="F171">
            <v>2</v>
          </cell>
        </row>
        <row r="172">
          <cell r="A172" t="str">
            <v>5820 СЛИВОЧНЫЕ Папа может сос п/о мгс 2*2_45с   ОСТАНКИНО</v>
          </cell>
          <cell r="D172">
            <v>88</v>
          </cell>
          <cell r="F172">
            <v>88</v>
          </cell>
        </row>
        <row r="173">
          <cell r="A173" t="str">
            <v>5851 ЭКСТРА Папа может вар п/о   ОСТАНКИНО</v>
          </cell>
          <cell r="D173">
            <v>474.2</v>
          </cell>
          <cell r="F173">
            <v>474.2</v>
          </cell>
        </row>
        <row r="174">
          <cell r="A174" t="str">
            <v>5931 ОХОТНИЧЬЯ Папа может с/к в/у 1/220 8шт.   ОСТАНКИНО</v>
          </cell>
          <cell r="D174">
            <v>624</v>
          </cell>
          <cell r="F174">
            <v>624</v>
          </cell>
        </row>
        <row r="175">
          <cell r="A175" t="str">
            <v>5981 МОЛОЧНЫЕ ТРАДИЦ. сос п/о мгс 1*6_45с   ОСТАНКИНО</v>
          </cell>
          <cell r="D175">
            <v>103</v>
          </cell>
          <cell r="F175">
            <v>103</v>
          </cell>
        </row>
        <row r="176">
          <cell r="A176" t="str">
            <v>5988 МОЛОЧНЫЕ ТРАДИЦ. сос п/о мгс 0,4кг 45с  ОСТАНКИНО</v>
          </cell>
          <cell r="D176">
            <v>28</v>
          </cell>
          <cell r="F176">
            <v>28</v>
          </cell>
        </row>
        <row r="177">
          <cell r="A177" t="str">
            <v>5992 ВРЕМЯ ОКРОШКИ Папа может вар п/о 0.4кг   ОСТАНКИНО</v>
          </cell>
          <cell r="D177">
            <v>11</v>
          </cell>
          <cell r="F177">
            <v>11</v>
          </cell>
        </row>
        <row r="178">
          <cell r="A178" t="str">
            <v>5997 ОСОБАЯ Коровино вар п/о  ОСТАНКИНО</v>
          </cell>
          <cell r="D178">
            <v>52</v>
          </cell>
          <cell r="F178">
            <v>52</v>
          </cell>
        </row>
        <row r="179">
          <cell r="A179" t="str">
            <v>6004 РАГУ СВИНОЕ 1кг 8шт.зам_120с ОСТАНКИНО</v>
          </cell>
          <cell r="D179">
            <v>131</v>
          </cell>
          <cell r="F179">
            <v>131</v>
          </cell>
        </row>
        <row r="180">
          <cell r="A180" t="str">
            <v>6041 МОЛОЧНЫЕ К ЗАВТРАКУ сос п/о мгс 1*3  ОСТАНКИНО</v>
          </cell>
          <cell r="D180">
            <v>96</v>
          </cell>
          <cell r="F180">
            <v>96</v>
          </cell>
        </row>
        <row r="181">
          <cell r="A181" t="str">
            <v>6042 МОЛОЧНЫЕ К ЗАВТРАКУ сос п/о в/у 0.4кг   ОСТАНКИНО</v>
          </cell>
          <cell r="D181">
            <v>1534</v>
          </cell>
          <cell r="F181">
            <v>1535</v>
          </cell>
        </row>
        <row r="182">
          <cell r="A182" t="str">
            <v>6062 МОЛОЧНЫЕ К ЗАВТРАКУ сос п/о мгс 2*2   ОСТАНКИНО</v>
          </cell>
          <cell r="D182">
            <v>408</v>
          </cell>
          <cell r="F182">
            <v>408</v>
          </cell>
        </row>
        <row r="183">
          <cell r="A183" t="str">
            <v>6123 МОЛОЧНЫЕ КЛАССИЧЕСКИЕ ПМ сос п/о мгс 2*4   ОСТАНКИНО</v>
          </cell>
          <cell r="D183">
            <v>886.54399999999998</v>
          </cell>
          <cell r="F183">
            <v>886.54399999999998</v>
          </cell>
        </row>
        <row r="184">
          <cell r="A184" t="str">
            <v>6217 ШПИКАЧКИ ДОМАШНИЕ СН п/о мгс 0.4кг 8шт.  ОСТАНКИНО</v>
          </cell>
          <cell r="D184">
            <v>30</v>
          </cell>
          <cell r="F184">
            <v>31</v>
          </cell>
        </row>
        <row r="185">
          <cell r="A185" t="str">
            <v>6227 МОЛОЧНЫЕ ТРАДИЦ. сос п/о мгс 0.6кг LTF  ОСТАНКИНО</v>
          </cell>
          <cell r="D185">
            <v>98</v>
          </cell>
          <cell r="F185">
            <v>99</v>
          </cell>
        </row>
        <row r="186">
          <cell r="A186" t="str">
            <v>6241 ХОТ-ДОГ Папа может сос п/о мгс 0.38кг  ОСТАНКИНО</v>
          </cell>
          <cell r="D186">
            <v>44</v>
          </cell>
          <cell r="F186">
            <v>48</v>
          </cell>
        </row>
        <row r="187">
          <cell r="A187" t="str">
            <v>6247 ДОМАШНЯЯ Папа может вар п/о 0,4кг 8шт.  ОСТАНКИНО</v>
          </cell>
          <cell r="D187">
            <v>171</v>
          </cell>
          <cell r="F187">
            <v>171</v>
          </cell>
        </row>
        <row r="188">
          <cell r="A188" t="str">
            <v>6268 ГОВЯЖЬЯ Папа может вар п/о 0,4кг 8 шт.  ОСТАНКИНО</v>
          </cell>
          <cell r="D188">
            <v>337</v>
          </cell>
          <cell r="F188">
            <v>337</v>
          </cell>
        </row>
        <row r="189">
          <cell r="A189" t="str">
            <v>6278 ГРУДИНКА ОСОБАЯ к/в с/н в/у 1/150_45с  ОСТАНКИНО</v>
          </cell>
          <cell r="D189">
            <v>1</v>
          </cell>
          <cell r="F189">
            <v>1</v>
          </cell>
        </row>
        <row r="190">
          <cell r="A190" t="str">
            <v>6279 КОРЕЙКА ПО-ОСТ.к/в в/с с/н в/у 1/150_45с  ОСТАНКИНО</v>
          </cell>
          <cell r="D190">
            <v>137</v>
          </cell>
          <cell r="F190">
            <v>137</v>
          </cell>
        </row>
        <row r="191">
          <cell r="A191" t="str">
            <v>6281 СВИНИНА ДЕЛИКАТ. к/в мл/к в/у 0.3кг 45с  ОСТАНКИНО</v>
          </cell>
          <cell r="D191">
            <v>517</v>
          </cell>
          <cell r="F191">
            <v>517</v>
          </cell>
        </row>
        <row r="192">
          <cell r="A192" t="str">
            <v>6297 ФИЛЕЙНЫЕ сос ц/о в/у 1/270 12шт_45с  ОСТАНКИНО</v>
          </cell>
          <cell r="D192">
            <v>2372</v>
          </cell>
          <cell r="F192">
            <v>2372</v>
          </cell>
        </row>
        <row r="193">
          <cell r="A193" t="str">
            <v>6325 ДОКТОРСКАЯ ПРЕМИУМ вар п/о 0.4кг 8шт.  ОСТАНКИНО</v>
          </cell>
          <cell r="D193">
            <v>685</v>
          </cell>
          <cell r="F193">
            <v>685</v>
          </cell>
        </row>
        <row r="194">
          <cell r="A194" t="str">
            <v>6332 МЯСНАЯ Папа может вар п/о 0.5кг 8шт.  ОСТАНКИНО</v>
          </cell>
          <cell r="D194">
            <v>6</v>
          </cell>
          <cell r="F194">
            <v>6</v>
          </cell>
        </row>
        <row r="195">
          <cell r="A195" t="str">
            <v>6333 МЯСНАЯ Папа может вар п/о 0.4кг 8шт.  ОСТАНКИНО</v>
          </cell>
          <cell r="D195">
            <v>5438</v>
          </cell>
          <cell r="F195">
            <v>5441</v>
          </cell>
        </row>
        <row r="196">
          <cell r="A196" t="str">
            <v>6345 ФИЛЕЙНАЯ Папа может вар п/о 0.5кг 8шт.  ОСТАНКИНО</v>
          </cell>
          <cell r="D196">
            <v>2</v>
          </cell>
          <cell r="F196">
            <v>2</v>
          </cell>
        </row>
        <row r="197">
          <cell r="A197" t="str">
            <v>6348 ФИЛЕЙНАЯ Папа может вар п/о 0,4кг 8шт.  ОСТАНКИНО</v>
          </cell>
          <cell r="D197">
            <v>12</v>
          </cell>
          <cell r="F197">
            <v>12</v>
          </cell>
        </row>
        <row r="198">
          <cell r="A198" t="str">
            <v>6353 ЭКСТРА Папа может вар п/о 0.4кг 8шт.  ОСТАНКИНО</v>
          </cell>
          <cell r="D198">
            <v>1710</v>
          </cell>
          <cell r="F198">
            <v>1710</v>
          </cell>
        </row>
        <row r="199">
          <cell r="A199" t="str">
            <v>6392 ФИЛЕЙНАЯ Папа может вар п/о 0.4кг. ОСТАНКИНО</v>
          </cell>
          <cell r="D199">
            <v>3841</v>
          </cell>
          <cell r="F199">
            <v>3843</v>
          </cell>
        </row>
        <row r="200">
          <cell r="A200" t="str">
            <v>6415 БАЛЫКОВАЯ Коровино п/к в/у 0.84кг 6шт.  ОСТАНКИНО</v>
          </cell>
          <cell r="D200">
            <v>393</v>
          </cell>
          <cell r="F200">
            <v>393</v>
          </cell>
        </row>
        <row r="201">
          <cell r="A201" t="str">
            <v>6427 КЛАССИЧЕСКАЯ ПМ вар п/о 0.35кг 8шт. ОСТАНКИНО</v>
          </cell>
          <cell r="D201">
            <v>1074</v>
          </cell>
          <cell r="F201">
            <v>1074</v>
          </cell>
        </row>
        <row r="202">
          <cell r="A202" t="str">
            <v>6428 СОЧНЫЙ ГРИЛЬ ПМ сос п/о мгс 0.45кг 8шт.  ОСТАНКИНО</v>
          </cell>
          <cell r="D202">
            <v>2</v>
          </cell>
          <cell r="F202">
            <v>2</v>
          </cell>
        </row>
        <row r="203">
          <cell r="A203" t="str">
            <v>6438 БОГАТЫРСКИЕ Папа Может сос п/о в/у 0,3кг  ОСТАНКИНО</v>
          </cell>
          <cell r="D203">
            <v>562</v>
          </cell>
          <cell r="F203">
            <v>562</v>
          </cell>
        </row>
        <row r="204">
          <cell r="A204" t="str">
            <v>6439 ХОТ-ДОГ Папа может сос п/о мгс 0.38кг  ОСТАНКИНО</v>
          </cell>
          <cell r="D204">
            <v>2</v>
          </cell>
          <cell r="F204">
            <v>2</v>
          </cell>
        </row>
        <row r="205">
          <cell r="A205" t="str">
            <v>6445 БЕКОН с/к с/н в/у 1/180 10шт.  ОСТАНКИНО</v>
          </cell>
          <cell r="D205">
            <v>7</v>
          </cell>
          <cell r="F205">
            <v>7</v>
          </cell>
        </row>
        <row r="206">
          <cell r="A206" t="str">
            <v>6448 СВИНИНА МАДЕРА с/к с/н в/у 1/100 10шт.   ОСТАНКИНО</v>
          </cell>
          <cell r="D206">
            <v>180</v>
          </cell>
          <cell r="F206">
            <v>180</v>
          </cell>
        </row>
        <row r="207">
          <cell r="A207" t="str">
            <v>6450 БЕКОН с/к с/н в/у 1/100 10шт.  ОСТАНКИНО</v>
          </cell>
          <cell r="D207">
            <v>346</v>
          </cell>
          <cell r="F207">
            <v>346</v>
          </cell>
        </row>
        <row r="208">
          <cell r="A208" t="str">
            <v>6453 ЭКСТРА Папа может с/к с/н в/у 1/100 14шт.   ОСТАНКИНО</v>
          </cell>
          <cell r="D208">
            <v>1235</v>
          </cell>
          <cell r="F208">
            <v>1235</v>
          </cell>
        </row>
        <row r="209">
          <cell r="A209" t="str">
            <v>6454 АРОМАТНАЯ с/к с/н в/у 1/100 14шт.  ОСТАНКИНО</v>
          </cell>
          <cell r="D209">
            <v>952</v>
          </cell>
          <cell r="F209">
            <v>952</v>
          </cell>
        </row>
        <row r="210">
          <cell r="A210" t="str">
            <v>6461 СОЧНЫЙ ГРИЛЬ ПМ сос п/о мгс 1*6  ОСТАНКИНО</v>
          </cell>
          <cell r="D210">
            <v>150</v>
          </cell>
          <cell r="F210">
            <v>150</v>
          </cell>
        </row>
        <row r="211">
          <cell r="A211" t="str">
            <v>6475 С СЫРОМ Папа может сос ц/о мгс 0.4кг6шт  ОСТАНКИНО</v>
          </cell>
          <cell r="D211">
            <v>338</v>
          </cell>
          <cell r="F211">
            <v>338</v>
          </cell>
        </row>
        <row r="212">
          <cell r="A212" t="str">
            <v>6500 КАРБОНАД к/в с/н в/у 1/150 8шт.  ОСТАНКИНО</v>
          </cell>
          <cell r="D212">
            <v>2</v>
          </cell>
          <cell r="F212">
            <v>2</v>
          </cell>
        </row>
        <row r="213">
          <cell r="A213" t="str">
            <v>6517 БОГАТЫРСКИЕ Папа Может сос п/о 1*6  ОСТАНКИНО</v>
          </cell>
          <cell r="D213">
            <v>33</v>
          </cell>
          <cell r="F213">
            <v>33</v>
          </cell>
        </row>
        <row r="214">
          <cell r="A214" t="str">
            <v>6527 ШПИКАЧКИ СОЧНЫЕ ПМ сар б/о мгс 1*3 45с ОСТАНКИНО</v>
          </cell>
          <cell r="D214">
            <v>408</v>
          </cell>
          <cell r="F214">
            <v>408</v>
          </cell>
        </row>
        <row r="215">
          <cell r="A215" t="str">
            <v>6534 СЕРВЕЛАТ ФИНСКИЙ СН в/к п/о 0.35кг 8шт  ОСТАНКИНО</v>
          </cell>
          <cell r="D215">
            <v>131</v>
          </cell>
          <cell r="F215">
            <v>131</v>
          </cell>
        </row>
        <row r="216">
          <cell r="A216" t="str">
            <v>6535 СЕРВЕЛАТ ОРЕХОВЫЙ СН в/к п/о 0,35кг 8шт.  ОСТАНКИНО</v>
          </cell>
          <cell r="D216">
            <v>78</v>
          </cell>
          <cell r="F216">
            <v>78</v>
          </cell>
        </row>
        <row r="217">
          <cell r="A217" t="str">
            <v>6562 СЕРВЕЛАТ КАРЕЛЬСКИЙ СН в/к в/у 0,28кг  ОСТАНКИНО</v>
          </cell>
          <cell r="D217">
            <v>471</v>
          </cell>
          <cell r="F217">
            <v>471</v>
          </cell>
        </row>
        <row r="218">
          <cell r="A218" t="str">
            <v>6563 СЛИВОЧНЫЕ СН сос п/о мгс 1*6  ОСТАНКИНО</v>
          </cell>
          <cell r="D218">
            <v>90</v>
          </cell>
          <cell r="F218">
            <v>90</v>
          </cell>
        </row>
        <row r="219">
          <cell r="A219" t="str">
            <v>6564 СЕРВЕЛАТ ОРЕХОВЫЙ ПМ в/к в/у 0.31кг 8шт.  ОСТАНКИНО</v>
          </cell>
          <cell r="D219">
            <v>105</v>
          </cell>
          <cell r="F219">
            <v>105</v>
          </cell>
        </row>
        <row r="220">
          <cell r="A220" t="str">
            <v>6565 СЕРВЕЛАТ С АРОМ.ТРАВАМИ в/к в/у 0,31кг  ОСТАНКИНО</v>
          </cell>
          <cell r="D220">
            <v>59</v>
          </cell>
          <cell r="F220">
            <v>59</v>
          </cell>
        </row>
        <row r="221">
          <cell r="A221" t="str">
            <v>6566 СЕРВЕЛАТ С БЕЛ.ГРИБАМИ в/к в/у 0,31кг  ОСТАНКИНО</v>
          </cell>
          <cell r="D221">
            <v>72</v>
          </cell>
          <cell r="F221">
            <v>72</v>
          </cell>
        </row>
        <row r="222">
          <cell r="A222" t="str">
            <v>6589 МОЛОЧНЫЕ ГОСТ СН сос п/о мгс 0.41кг 10шт  ОСТАНКИНО</v>
          </cell>
          <cell r="D222">
            <v>36</v>
          </cell>
          <cell r="F222">
            <v>36</v>
          </cell>
        </row>
        <row r="223">
          <cell r="A223" t="str">
            <v>6590 СЛИВОЧНЫЕ СН сос п/о мгс 0.41кг 10шт.  ОСТАНКИНО</v>
          </cell>
          <cell r="D223">
            <v>422</v>
          </cell>
          <cell r="F223">
            <v>422</v>
          </cell>
        </row>
        <row r="224">
          <cell r="A224" t="str">
            <v>6592 ДОКТОРСКАЯ СН вар п/о  ОСТАНКИНО</v>
          </cell>
          <cell r="D224">
            <v>70.45</v>
          </cell>
          <cell r="F224">
            <v>70.45</v>
          </cell>
        </row>
        <row r="225">
          <cell r="A225" t="str">
            <v>6593 ДОКТОРСКАЯ СН вар п/о 0.45кг 8шт.  ОСТАНКИНО</v>
          </cell>
          <cell r="D225">
            <v>181</v>
          </cell>
          <cell r="F225">
            <v>181</v>
          </cell>
        </row>
        <row r="226">
          <cell r="A226" t="str">
            <v>6594 МОЛОЧНАЯ СН вар п/о  ОСТАНКИНО</v>
          </cell>
          <cell r="D226">
            <v>74</v>
          </cell>
          <cell r="F226">
            <v>74</v>
          </cell>
        </row>
        <row r="227">
          <cell r="A227" t="str">
            <v>6595 МОЛОЧНАЯ СН вар п/о 0.45кг 8шт.  ОСТАНКИНО</v>
          </cell>
          <cell r="D227">
            <v>158</v>
          </cell>
          <cell r="F227">
            <v>158</v>
          </cell>
        </row>
        <row r="228">
          <cell r="A228" t="str">
            <v>6597 РУССКАЯ СН вар п/о 0.45кг 8шт.  ОСТАНКИНО</v>
          </cell>
          <cell r="D228">
            <v>23</v>
          </cell>
          <cell r="F228">
            <v>23</v>
          </cell>
        </row>
        <row r="229">
          <cell r="A229" t="str">
            <v>6601 ГОВЯЖЬИ СН сос п/о мгс 1*6  ОСТАНКИНО</v>
          </cell>
          <cell r="D229">
            <v>134</v>
          </cell>
          <cell r="F229">
            <v>134</v>
          </cell>
        </row>
        <row r="230">
          <cell r="A230" t="str">
            <v>6606 СЫТНЫЕ Папа может сар б/о мгс 1*3 45с  ОСТАНКИНО</v>
          </cell>
          <cell r="D230">
            <v>156</v>
          </cell>
          <cell r="F230">
            <v>156</v>
          </cell>
        </row>
        <row r="231">
          <cell r="A231" t="str">
            <v>6625 ГОВЯЖЬИ ОРИГИН. сар б/о мгс 0.4кг_45с  ОСТАНКИНО</v>
          </cell>
          <cell r="D231">
            <v>4</v>
          </cell>
          <cell r="F231">
            <v>4</v>
          </cell>
        </row>
        <row r="232">
          <cell r="A232" t="str">
            <v>6636 БАЛЫКОВАЯ СН в/к п/о 0,35кг 8шт  ОСТАНКИНО</v>
          </cell>
          <cell r="D232">
            <v>186</v>
          </cell>
          <cell r="F232">
            <v>186</v>
          </cell>
        </row>
        <row r="233">
          <cell r="A233" t="str">
            <v>6641 СЛИВОЧНЫЕ ПМ сос п/о мгс 0,41кг 10шт.  ОСТАНКИНО</v>
          </cell>
          <cell r="D233">
            <v>1953</v>
          </cell>
          <cell r="F233">
            <v>1953</v>
          </cell>
        </row>
        <row r="234">
          <cell r="A234" t="str">
            <v>6642 СОЧНЫЙ ГРИЛЬ ПМ сос п/о мгс 0,41кг 8шт.  ОСТАНКИНО</v>
          </cell>
          <cell r="D234">
            <v>2045</v>
          </cell>
          <cell r="F234">
            <v>2045</v>
          </cell>
        </row>
        <row r="235">
          <cell r="A235" t="str">
            <v>6643 МОЛОЧНЫЕ ПМ сос п/о мгс 0.41кг 10шт.  ОСТАНКИНО</v>
          </cell>
          <cell r="D235">
            <v>4</v>
          </cell>
          <cell r="F235">
            <v>4</v>
          </cell>
        </row>
        <row r="236">
          <cell r="A236" t="str">
            <v>6644 СОЧНЫЕ ПМ сос п/о мгс 0,41кг 10шт.  ОСТАНКИНО</v>
          </cell>
          <cell r="D236">
            <v>4528</v>
          </cell>
          <cell r="F236">
            <v>4529</v>
          </cell>
        </row>
        <row r="237">
          <cell r="A237" t="str">
            <v>6645 ВЕТЧ.КЛАССИЧЕСКАЯ СН п/о 0.8кг 4шт.  ОСТАНКИНО</v>
          </cell>
          <cell r="D237">
            <v>2</v>
          </cell>
          <cell r="F237">
            <v>3</v>
          </cell>
        </row>
        <row r="238">
          <cell r="A238" t="str">
            <v>6648 СОЧНЫЕ Папа может сар п/о мгс 1*3  ОСТАНКИНО</v>
          </cell>
          <cell r="D238">
            <v>54</v>
          </cell>
          <cell r="F238">
            <v>54</v>
          </cell>
        </row>
        <row r="239">
          <cell r="A239" t="str">
            <v>6650 СОЧНЫЕ С СЫРОМ ПМ сар п/о мгс 1*3  ОСТАНКИНО</v>
          </cell>
          <cell r="D239">
            <v>29</v>
          </cell>
          <cell r="F239">
            <v>29</v>
          </cell>
        </row>
        <row r="240">
          <cell r="A240" t="str">
            <v>6652 ШПИКАЧКИ СОЧНЫЕ С БЕКОНОМ п/о мгс 1*3  ОСТАНКИНО</v>
          </cell>
          <cell r="D240">
            <v>1</v>
          </cell>
          <cell r="F240">
            <v>1</v>
          </cell>
        </row>
        <row r="241">
          <cell r="A241" t="str">
            <v>6658 АРОМАТНАЯ С ЧЕСНОЧКОМ СН в/к мтс 0.330кг  ОСТАНКИНО</v>
          </cell>
          <cell r="D241">
            <v>28</v>
          </cell>
          <cell r="F241">
            <v>28</v>
          </cell>
        </row>
        <row r="242">
          <cell r="A242" t="str">
            <v>6666 БОЯНСКАЯ Папа может п/к в/у 0,28кг 8 шт. ОСТАНКИНО</v>
          </cell>
          <cell r="D242">
            <v>1426</v>
          </cell>
          <cell r="F242">
            <v>1427</v>
          </cell>
        </row>
        <row r="243">
          <cell r="A243" t="str">
            <v>6669 ВЕНСКАЯ САЛЯМИ п/к в/у 0.28кг 8шт  ОСТАНКИНО</v>
          </cell>
          <cell r="D243">
            <v>1011</v>
          </cell>
          <cell r="F243">
            <v>1011</v>
          </cell>
        </row>
        <row r="244">
          <cell r="A244" t="str">
            <v>6672 ВЕНСКАЯ САЛЯМИ п/к в/у 0.42кг 8шт.  ОСТАНКИНО</v>
          </cell>
          <cell r="D244">
            <v>11</v>
          </cell>
          <cell r="F244">
            <v>11</v>
          </cell>
        </row>
        <row r="245">
          <cell r="A245" t="str">
            <v>6682 СЕРВЕЛАТ ЗЕРНИСТЫЙ в/к в/у 0.42кг 8шт.  ОСТАНКИНО</v>
          </cell>
          <cell r="D245">
            <v>3</v>
          </cell>
          <cell r="F245">
            <v>3</v>
          </cell>
        </row>
        <row r="246">
          <cell r="A246" t="str">
            <v>6683 СЕРВЕЛАТ ЗЕРНИСТЫЙ ПМ в/к в/у 0,35кг  ОСТАНКИНО</v>
          </cell>
          <cell r="D246">
            <v>2810</v>
          </cell>
          <cell r="F246">
            <v>2812</v>
          </cell>
        </row>
        <row r="247">
          <cell r="A247" t="str">
            <v>6684 СЕРВЕЛАТ КАРЕЛЬСКИЙ ПМ в/к в/у 0.28кг  ОСТАНКИНО</v>
          </cell>
          <cell r="D247">
            <v>3075</v>
          </cell>
          <cell r="F247">
            <v>3075</v>
          </cell>
        </row>
        <row r="248">
          <cell r="A248" t="str">
            <v>6689 СЕРВЕЛАТ ОХОТНИЧИЙ ПМ в/к в/у 0,35кг 8шт  ОСТАНКИНО</v>
          </cell>
          <cell r="D248">
            <v>4258</v>
          </cell>
          <cell r="F248">
            <v>4258</v>
          </cell>
        </row>
        <row r="249">
          <cell r="A249" t="str">
            <v>6692 СЕРВЕЛАТ ПРИМА в/к в/у 0.28кг 8шт.  ОСТАНКИНО</v>
          </cell>
          <cell r="D249">
            <v>955</v>
          </cell>
          <cell r="F249">
            <v>955</v>
          </cell>
        </row>
        <row r="250">
          <cell r="A250" t="str">
            <v>6693 СЕРВЕЛАТ РОССИЙСКИЙ в/к в/у 0.42кг 8шт.  ОСТАНКИНО</v>
          </cell>
          <cell r="D250">
            <v>4</v>
          </cell>
          <cell r="F250">
            <v>4</v>
          </cell>
        </row>
        <row r="251">
          <cell r="A251" t="str">
            <v>6697 СЕРВЕЛАТ ФИНСКИЙ ПМ в/к в/у 0,35кг 8шт.  ОСТАНКИНО</v>
          </cell>
          <cell r="D251">
            <v>5708</v>
          </cell>
          <cell r="F251">
            <v>5710</v>
          </cell>
        </row>
        <row r="252">
          <cell r="A252" t="str">
            <v>7001 Грудинка Особая Мясной Посол (Панский дворик МХ)  МК</v>
          </cell>
          <cell r="D252">
            <v>5</v>
          </cell>
          <cell r="F252">
            <v>5</v>
          </cell>
        </row>
        <row r="253">
          <cell r="A253" t="str">
            <v>7004 Окорок Губернский в/к Мясной Посол (Панский дворик)  МК</v>
          </cell>
          <cell r="D253">
            <v>7</v>
          </cell>
          <cell r="F253">
            <v>7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210</v>
          </cell>
          <cell r="F254">
            <v>210</v>
          </cell>
        </row>
        <row r="255">
          <cell r="A255" t="str">
            <v>БАЛЫК С/К ЧЕРНЫЙ КАБАН НАРЕЗ 95ГР МГА МЯСН ПРОД КАТ. А  Клин</v>
          </cell>
          <cell r="D255">
            <v>15</v>
          </cell>
          <cell r="F255">
            <v>15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462</v>
          </cell>
          <cell r="F256">
            <v>462</v>
          </cell>
        </row>
        <row r="257">
          <cell r="A257" t="str">
            <v>Бекон Черный Кабан сырокопченый 95 г  Клин</v>
          </cell>
          <cell r="D257">
            <v>31</v>
          </cell>
          <cell r="F257">
            <v>31</v>
          </cell>
        </row>
        <row r="258">
          <cell r="A258" t="str">
            <v>БОНУС МОЛОЧНЫЕ ТРАДИЦ. сос п/о мгс 0.6кг_UZ (6083)</v>
          </cell>
          <cell r="D258">
            <v>1</v>
          </cell>
          <cell r="F258">
            <v>1</v>
          </cell>
        </row>
        <row r="259">
          <cell r="A259" t="str">
            <v>БОНУС СОЧНЫЕ сос п/о мгс 0.41кг_UZ (6087)  ОСТАНКИНО</v>
          </cell>
          <cell r="D259">
            <v>204</v>
          </cell>
          <cell r="F259">
            <v>204</v>
          </cell>
        </row>
        <row r="260">
          <cell r="A260" t="str">
            <v>БОНУС СОЧНЫЕ сос п/о мгс 1*6_UZ (6088)  ОСТАНКИНО</v>
          </cell>
          <cell r="D260">
            <v>39</v>
          </cell>
          <cell r="F260">
            <v>39</v>
          </cell>
        </row>
        <row r="261">
          <cell r="A261" t="str">
            <v>БОНУС_273  Сосиски Сочинки с сочной грудинкой, МГС 0.4кг,   ПОКОМ</v>
          </cell>
          <cell r="D261">
            <v>13</v>
          </cell>
          <cell r="F261">
            <v>590</v>
          </cell>
        </row>
        <row r="262">
          <cell r="A262" t="str">
            <v>БОНУС_283  Сосиски Сочинки, ВЕС, ТМ Стародворье ПОКОМ</v>
          </cell>
          <cell r="F262">
            <v>476.82299999999998</v>
          </cell>
        </row>
        <row r="263">
          <cell r="A263" t="str">
            <v>БОНУС_305  Колбаса Сервелат Мясорубский с мелкорубленным окороком в/у  ТМ Стародворье ВЕС   ПОКОМ</v>
          </cell>
          <cell r="D263">
            <v>0.8</v>
          </cell>
          <cell r="F263">
            <v>80.284000000000006</v>
          </cell>
        </row>
        <row r="264">
          <cell r="A264" t="str">
            <v>БОНУС_307 Колбаса Сервелат Мясорубский с мелкорубленным окороком 0,35 кг срез ТМ Стародворье   Поком</v>
          </cell>
          <cell r="F264">
            <v>126</v>
          </cell>
        </row>
        <row r="265">
          <cell r="A265" t="str">
            <v>БОНУС_Готовые чебупели сочные с мясом ТМ Горячая штучка  0,3кг зам    ПОКОМ</v>
          </cell>
          <cell r="D265">
            <v>1</v>
          </cell>
          <cell r="F265">
            <v>262</v>
          </cell>
        </row>
        <row r="266">
          <cell r="A266" t="str">
            <v>БОНУС_Колбаса Докторская Особая ТМ Особый рецепт,  0,5кг, ПОКОМ</v>
          </cell>
          <cell r="F266">
            <v>254</v>
          </cell>
        </row>
        <row r="267">
          <cell r="A267" t="str">
            <v>БОНУС_Колбаса Мясорубская с рубленой грудинкой 0,35кг срез ТМ Стародворье  ПОКОМ</v>
          </cell>
          <cell r="F267">
            <v>144</v>
          </cell>
        </row>
        <row r="268">
          <cell r="A268" t="str">
            <v>БОНУС_Колбаса Мясорубская с рубленой грудинкой ВЕС ТМ Стародворье  ПОКОМ</v>
          </cell>
          <cell r="F268">
            <v>141.86699999999999</v>
          </cell>
        </row>
        <row r="269">
          <cell r="A269" t="str">
            <v>БОНУС_Мини-сосиски в тесте "Фрайпики" 1,8кг ВЕС,  ПОКОМ</v>
          </cell>
          <cell r="F269">
            <v>43.2</v>
          </cell>
        </row>
        <row r="270">
          <cell r="A270" t="str">
            <v>БОНУС_Пельмени Отборные из свинины и говядины 0,9 кг ТМ Стародворье ТС Медвежье ушко  ПОКОМ</v>
          </cell>
          <cell r="F270">
            <v>303</v>
          </cell>
        </row>
        <row r="271">
          <cell r="A271" t="str">
            <v>БОНУС_Сосиски Баварские,  0.42кг,ПОКОМ</v>
          </cell>
          <cell r="F271">
            <v>462</v>
          </cell>
        </row>
        <row r="272">
          <cell r="A272" t="str">
            <v>Бутербродная вареная 0,47 кг шт.  СПК</v>
          </cell>
          <cell r="D272">
            <v>288</v>
          </cell>
          <cell r="F272">
            <v>288</v>
          </cell>
        </row>
        <row r="273">
          <cell r="A273" t="str">
            <v>Вареники замороженные "Благолепные" с картофелем и грибами. ВЕС  ПОКОМ</v>
          </cell>
          <cell r="F273">
            <v>192.5</v>
          </cell>
        </row>
        <row r="274">
          <cell r="A274" t="str">
            <v>Вацлавская вареная 400 гр.шт.  СПК</v>
          </cell>
          <cell r="D274">
            <v>198</v>
          </cell>
          <cell r="F274">
            <v>198</v>
          </cell>
        </row>
        <row r="275">
          <cell r="A275" t="str">
            <v>Вацлавская вареная ВЕС СПК</v>
          </cell>
          <cell r="D275">
            <v>6</v>
          </cell>
          <cell r="F275">
            <v>6</v>
          </cell>
        </row>
        <row r="276">
          <cell r="A276" t="str">
            <v>Вацлавская п/к (черева) 390 гр.шт. термоус.пак  СПК</v>
          </cell>
          <cell r="D276">
            <v>77</v>
          </cell>
          <cell r="F276">
            <v>77</v>
          </cell>
        </row>
        <row r="277">
          <cell r="A277" t="str">
            <v>Ветчина Вацлавская 400 гр.шт.  СПК</v>
          </cell>
          <cell r="D277">
            <v>24</v>
          </cell>
          <cell r="F277">
            <v>24</v>
          </cell>
        </row>
        <row r="278">
          <cell r="A278" t="str">
            <v>Ветчина Московская ПГН от 0 до +6 60сут ВЕС МИКОЯН</v>
          </cell>
          <cell r="D278">
            <v>24.2</v>
          </cell>
          <cell r="F278">
            <v>24.2</v>
          </cell>
        </row>
        <row r="279">
          <cell r="A279" t="str">
            <v>ВЫВЕДЕНА!!!!!! 084  Колбаски Баварские копченые, NDX в МГС 0,28 кг, ТМ Стародворье  ПОКОМ</v>
          </cell>
          <cell r="F279">
            <v>3</v>
          </cell>
        </row>
        <row r="280">
          <cell r="A280" t="str">
            <v>Готовые чебупели острые с мясом Горячая штучка 0,3 кг зам  ПОКОМ</v>
          </cell>
          <cell r="D280">
            <v>3</v>
          </cell>
          <cell r="F280">
            <v>222</v>
          </cell>
        </row>
        <row r="281">
          <cell r="A281" t="str">
            <v>Готовые чебупели с ветчиной и сыром Горячая штучка 0,3кг зам  ПОКОМ</v>
          </cell>
          <cell r="D281">
            <v>188</v>
          </cell>
          <cell r="F281">
            <v>1563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366</v>
          </cell>
          <cell r="F282">
            <v>1307</v>
          </cell>
        </row>
        <row r="283">
          <cell r="A283" t="str">
            <v>Готовые чебуреки с мясом ТМ Горячая штучка 0,09 кг флоу-пак ПОКОМ</v>
          </cell>
          <cell r="D283">
            <v>40</v>
          </cell>
          <cell r="F283">
            <v>944</v>
          </cell>
        </row>
        <row r="284">
          <cell r="A284" t="str">
            <v>Готовые чебуреки Сочный мегачебурек.Готовые жареные.ВЕС  ПОКОМ</v>
          </cell>
          <cell r="F284">
            <v>64.7</v>
          </cell>
        </row>
        <row r="285">
          <cell r="A285" t="str">
            <v>Дельгаро с/в "Эликатессе" 140 гр.шт.  СПК</v>
          </cell>
          <cell r="D285">
            <v>135</v>
          </cell>
          <cell r="F285">
            <v>135</v>
          </cell>
        </row>
        <row r="286">
          <cell r="A286" t="str">
            <v>Деревенская с чесночком и сальцем п/к (черева) 390 гр.шт. термоус. пак.  СПК</v>
          </cell>
          <cell r="D286">
            <v>235</v>
          </cell>
          <cell r="F286">
            <v>235</v>
          </cell>
        </row>
        <row r="287">
          <cell r="A287" t="str">
            <v>Докторская вареная в/с 0,47 кг шт.  СПК</v>
          </cell>
          <cell r="D287">
            <v>168</v>
          </cell>
          <cell r="F287">
            <v>168</v>
          </cell>
        </row>
        <row r="288">
          <cell r="A288" t="str">
            <v>Докторская вареная термоус.пак. "Высокий вкус"  СПК</v>
          </cell>
          <cell r="D288">
            <v>129</v>
          </cell>
          <cell r="F288">
            <v>129</v>
          </cell>
        </row>
        <row r="289">
          <cell r="A289" t="str">
            <v>Докторская Вобвязке вареная 0,5 кг.шт.  СПК</v>
          </cell>
          <cell r="D289">
            <v>1</v>
          </cell>
          <cell r="F289">
            <v>1</v>
          </cell>
        </row>
        <row r="290">
          <cell r="A290" t="str">
            <v>Домашняя п/к "Сибирский стандарт" (черева) (в ср.защ.атм.)  СПК</v>
          </cell>
          <cell r="D290">
            <v>88</v>
          </cell>
          <cell r="F290">
            <v>88</v>
          </cell>
        </row>
        <row r="291">
          <cell r="A291" t="str">
            <v>Европоддон (невозвратный)</v>
          </cell>
          <cell r="F291">
            <v>37</v>
          </cell>
        </row>
        <row r="292">
          <cell r="A292" t="str">
            <v>Жар-боллы с курочкой и сыром, ВЕС  ПОКОМ</v>
          </cell>
          <cell r="D292">
            <v>3</v>
          </cell>
          <cell r="F292">
            <v>133.4</v>
          </cell>
        </row>
        <row r="293">
          <cell r="A293" t="str">
            <v>Жар-ладушки с клубникой и вишней. Жареные с начинкой.ВЕС  ПОКОМ</v>
          </cell>
          <cell r="F293">
            <v>11.1</v>
          </cell>
        </row>
        <row r="294">
          <cell r="A294" t="str">
            <v>Жар-ладушки с мясом, картофелем и грибами. ВЕС  ПОКОМ</v>
          </cell>
          <cell r="F294">
            <v>44.2</v>
          </cell>
        </row>
        <row r="295">
          <cell r="A295" t="str">
            <v>Жар-ладушки с мясом. ВЕС  ПОКОМ</v>
          </cell>
          <cell r="F295">
            <v>241.00200000000001</v>
          </cell>
        </row>
        <row r="296">
          <cell r="A296" t="str">
            <v>Жар-ладушки с яблоком и грушей, ВЕС  ПОКОМ</v>
          </cell>
          <cell r="F296">
            <v>120.8</v>
          </cell>
        </row>
        <row r="297">
          <cell r="A297" t="str">
            <v>Жар-мени с картофелем и сочной грудинкой. ВЕС  ПОКОМ</v>
          </cell>
          <cell r="F297">
            <v>5</v>
          </cell>
        </row>
        <row r="298">
          <cell r="A298" t="str">
            <v>Карбонад Юбилейный термоус.пак.  СПК</v>
          </cell>
          <cell r="D298">
            <v>42.1</v>
          </cell>
          <cell r="F298">
            <v>42.1</v>
          </cell>
        </row>
        <row r="299">
          <cell r="A299" t="str">
            <v>Классика с/к 235 гр.шт. "Высокий вкус"  СПК</v>
          </cell>
          <cell r="D299">
            <v>121</v>
          </cell>
          <cell r="F299">
            <v>121</v>
          </cell>
        </row>
        <row r="300">
          <cell r="A300" t="str">
            <v>Классическая с/к "Сибирский стандарт" 560 гр.шт.  СПК</v>
          </cell>
          <cell r="D300">
            <v>1980</v>
          </cell>
          <cell r="F300">
            <v>1980</v>
          </cell>
        </row>
        <row r="301">
          <cell r="A301" t="str">
            <v>КЛБ С/В ВАЛЕТТА НАРЕЗ 85ГР МГА  Клин</v>
          </cell>
          <cell r="D301">
            <v>10</v>
          </cell>
          <cell r="F301">
            <v>10</v>
          </cell>
        </row>
        <row r="302">
          <cell r="A302" t="str">
            <v>КЛБ С/К БРАУНШВЕЙКСКАЯ ПОЛУСУХ. МЯСН. ПРОД.КАТ.А В/У 300 гр  Клин</v>
          </cell>
          <cell r="D302">
            <v>12</v>
          </cell>
          <cell r="F302">
            <v>12</v>
          </cell>
        </row>
        <row r="303">
          <cell r="A303" t="str">
            <v>КЛБ С/К ЗЕРНИСТАЯ МЯСН. ПРОД.КАТ.Б В/У 300 гр  Клин</v>
          </cell>
          <cell r="D303">
            <v>12</v>
          </cell>
          <cell r="F303">
            <v>12</v>
          </cell>
        </row>
        <row r="304">
          <cell r="A304" t="str">
            <v>КЛБ С/К ИСПАНСКАЯ 280г  Клин</v>
          </cell>
          <cell r="D304">
            <v>42</v>
          </cell>
          <cell r="F304">
            <v>42</v>
          </cell>
        </row>
        <row r="305">
          <cell r="A305" t="str">
            <v>КЛБ С/К ИТАЛЬЯНСКАЯ 300Г В/У МЯСН. ПРОД  Клин</v>
          </cell>
          <cell r="D305">
            <v>39</v>
          </cell>
          <cell r="F305">
            <v>39</v>
          </cell>
        </row>
        <row r="306">
          <cell r="A306" t="str">
            <v>КЛБ С/К КОНЬЯЧНАЯ 210Г В/У МЯСН ПРОД ЧК  Клин</v>
          </cell>
          <cell r="D306">
            <v>111</v>
          </cell>
          <cell r="F306">
            <v>111</v>
          </cell>
        </row>
        <row r="307">
          <cell r="A307" t="str">
            <v>КЛБ С/К КОПЧОЛЛИ КЛАССИЧЕСКИЕ 70Г МГА МЯСН ПРОД  Клин</v>
          </cell>
          <cell r="D307">
            <v>67</v>
          </cell>
          <cell r="F307">
            <v>67</v>
          </cell>
        </row>
        <row r="308">
          <cell r="A308" t="str">
            <v>КЛБ С/К МИНИ-САЛЯМИ 300 г  Клин</v>
          </cell>
          <cell r="D308">
            <v>20</v>
          </cell>
          <cell r="F308">
            <v>20</v>
          </cell>
        </row>
        <row r="309">
          <cell r="A309" t="str">
            <v>КЛБ С/К ПАРМЕ НАРЕЗ 85ГР МГА  Клин</v>
          </cell>
          <cell r="D309">
            <v>41</v>
          </cell>
          <cell r="F309">
            <v>41</v>
          </cell>
        </row>
        <row r="310">
          <cell r="A310" t="str">
            <v>КЛБ С/К САЛЬЧИЧОН 280Г В/У МЯСН ПРОД ЧК  Клин</v>
          </cell>
          <cell r="D310">
            <v>30</v>
          </cell>
          <cell r="F310">
            <v>30</v>
          </cell>
        </row>
        <row r="311">
          <cell r="A311" t="str">
            <v>КЛБ С/К САЛЯМИ ВЕНСКАЯ В/У 300Г  Клин</v>
          </cell>
          <cell r="D311">
            <v>28</v>
          </cell>
          <cell r="F311">
            <v>28</v>
          </cell>
        </row>
        <row r="312">
          <cell r="A312" t="str">
            <v>КЛБ С/К СЕРВЕЛАТ ЧЕРНЫЙ КАБАН 210Г В/У МЯСН ПРОД  Клин</v>
          </cell>
          <cell r="D312">
            <v>60</v>
          </cell>
          <cell r="F312">
            <v>60</v>
          </cell>
        </row>
        <row r="313">
          <cell r="A313" t="str">
            <v>КЛБ С/К СЕРВЕЛАТ ЧЕРНЫЙ КАБАН ВЕС В/У МЯСН ПРОД  Клин</v>
          </cell>
          <cell r="D313">
            <v>4</v>
          </cell>
          <cell r="F313">
            <v>4</v>
          </cell>
        </row>
        <row r="314">
          <cell r="A314" t="str">
            <v>КЛБ С/К ЧЕРНЫЙ КАБАН В/У 300ГР  Клин</v>
          </cell>
          <cell r="D314">
            <v>31</v>
          </cell>
          <cell r="F314">
            <v>31</v>
          </cell>
        </row>
        <row r="315">
          <cell r="A315" t="str">
            <v>Колб.Марочная с/к в/у  ВЕС МИКОЯН</v>
          </cell>
          <cell r="D315">
            <v>22</v>
          </cell>
          <cell r="F315">
            <v>22</v>
          </cell>
        </row>
        <row r="316">
          <cell r="A316" t="str">
            <v>Колб.Серв.Коньячный в/к срез термо шт 350г. МИКОЯН</v>
          </cell>
          <cell r="D316">
            <v>25</v>
          </cell>
          <cell r="F316">
            <v>25</v>
          </cell>
        </row>
        <row r="317">
          <cell r="A317" t="str">
            <v>Колб.Серв.Российский в/к термо.ВЕС МИКОЯН</v>
          </cell>
          <cell r="D317">
            <v>4</v>
          </cell>
          <cell r="F317">
            <v>4</v>
          </cell>
        </row>
        <row r="318">
          <cell r="A318" t="str">
            <v>Колб.Серв.Талинский в/к термо. ВЕС МИКОЯН</v>
          </cell>
          <cell r="D318">
            <v>18</v>
          </cell>
          <cell r="F318">
            <v>18</v>
          </cell>
        </row>
        <row r="319">
          <cell r="A319" t="str">
            <v>Колбаса Кремлевская с/к в/у. ВЕС МИКОЯН</v>
          </cell>
          <cell r="D319">
            <v>21</v>
          </cell>
          <cell r="F319">
            <v>21</v>
          </cell>
        </row>
        <row r="320">
          <cell r="A320" t="str">
            <v>Колбаски БОЛЬШИЕ МЯСЬОНЫ с/к "Сибирский стандарт" 0,3 кг.шт. (в ср.защ.атм.)  СПК</v>
          </cell>
          <cell r="D320">
            <v>1250</v>
          </cell>
          <cell r="F320">
            <v>1250</v>
          </cell>
        </row>
        <row r="321">
          <cell r="A321" t="str">
            <v>Колбаски ПодПивасики оригинальные с/к 0,10 кг.шт. термофор.пак.  СПК</v>
          </cell>
          <cell r="D321">
            <v>773</v>
          </cell>
          <cell r="F321">
            <v>773</v>
          </cell>
        </row>
        <row r="322">
          <cell r="A322" t="str">
            <v>Колбаски ПодПивасики острые с/к 0,10 кг.шт. термофор.пак.  СПК</v>
          </cell>
          <cell r="D322">
            <v>599</v>
          </cell>
          <cell r="F322">
            <v>599</v>
          </cell>
        </row>
        <row r="323">
          <cell r="A323" t="str">
            <v>Колбаски ПодПивасики с сыром с/к 100 гр.шт. (в ср.защ.атм.)  СПК</v>
          </cell>
          <cell r="D323">
            <v>177</v>
          </cell>
          <cell r="F323">
            <v>177</v>
          </cell>
        </row>
        <row r="324">
          <cell r="A324" t="str">
            <v>Круггетсы с сырным соусом ТМ Горячая штучка 0,25 кг зам  ПОКОМ</v>
          </cell>
          <cell r="D324">
            <v>22</v>
          </cell>
          <cell r="F324">
            <v>876</v>
          </cell>
        </row>
        <row r="325">
          <cell r="A325" t="str">
            <v>Круггетсы сочные ТМ Горячая штучка ТС Круггетсы 0,25 кг зам  ПОКОМ</v>
          </cell>
          <cell r="D325">
            <v>466</v>
          </cell>
          <cell r="F325">
            <v>1263</v>
          </cell>
        </row>
        <row r="326">
          <cell r="A326" t="str">
            <v>Ла Фаворте с/в "Эликатессе" 140 гр.шт.  СПК</v>
          </cell>
          <cell r="D326">
            <v>121</v>
          </cell>
          <cell r="F326">
            <v>121</v>
          </cell>
        </row>
        <row r="327">
          <cell r="A327" t="str">
            <v>Ливерная Печеночная "Просто выгодно" 0,3 кг.шт.  СПК</v>
          </cell>
          <cell r="D327">
            <v>304</v>
          </cell>
          <cell r="F327">
            <v>304</v>
          </cell>
        </row>
        <row r="328">
          <cell r="A328" t="str">
            <v>Любительская вареная термоус.пак. "Высокий вкус"  СПК</v>
          </cell>
          <cell r="D328">
            <v>140</v>
          </cell>
          <cell r="F328">
            <v>140</v>
          </cell>
        </row>
        <row r="329">
          <cell r="A329" t="str">
            <v>Мини-сосиски в тесте "Фрайпики" 1,8кг ВЕС,  ПОКОМ</v>
          </cell>
          <cell r="F329">
            <v>100.8</v>
          </cell>
        </row>
        <row r="330">
          <cell r="A330" t="str">
            <v>Мини-сосиски в тесте "Фрайпики" 3,7кг ВЕС,  ПОКОМ</v>
          </cell>
          <cell r="D330">
            <v>8.6999999999999993</v>
          </cell>
          <cell r="F330">
            <v>198.1</v>
          </cell>
        </row>
        <row r="331">
          <cell r="A331" t="str">
            <v>Наггетсы из печи 0,25кг ТМ Вязанка ТС Няняггетсы Сливушки замор.  ПОКОМ</v>
          </cell>
          <cell r="D331">
            <v>42</v>
          </cell>
          <cell r="F331">
            <v>1767</v>
          </cell>
        </row>
        <row r="332">
          <cell r="A332" t="str">
            <v>Наггетсы Нагетосы Сочная курочка ТМ Горячая штучка 0,25 кг зам  ПОКОМ</v>
          </cell>
          <cell r="D332">
            <v>17</v>
          </cell>
          <cell r="F332">
            <v>1732</v>
          </cell>
        </row>
        <row r="333">
          <cell r="A333" t="str">
            <v>Наггетсы с индейкой 0,25кг ТМ Вязанка ТС Няняггетсы Сливушки НД2 замор.  ПОКОМ</v>
          </cell>
          <cell r="D333">
            <v>12</v>
          </cell>
          <cell r="F333">
            <v>1491</v>
          </cell>
        </row>
        <row r="334">
          <cell r="A334" t="str">
            <v>Наггетсы хрустящие п/ф ВЕС ПОКОМ</v>
          </cell>
          <cell r="F334">
            <v>327</v>
          </cell>
        </row>
        <row r="335">
          <cell r="A335" t="str">
            <v>Окорок Черный Кабан, 95г (нар), Категории А  Клин</v>
          </cell>
          <cell r="D335">
            <v>26</v>
          </cell>
          <cell r="F335">
            <v>26</v>
          </cell>
        </row>
        <row r="336">
          <cell r="A336" t="str">
            <v>Оригинальная с перцем с/к  СПК</v>
          </cell>
          <cell r="D336">
            <v>440.25</v>
          </cell>
          <cell r="F336">
            <v>1590.25</v>
          </cell>
        </row>
        <row r="337">
          <cell r="A337" t="str">
            <v>Оригинальная с перцем с/к "Сибирский стандарт" 560 гр.шт.  СПК</v>
          </cell>
          <cell r="D337">
            <v>1116</v>
          </cell>
          <cell r="F337">
            <v>1116</v>
          </cell>
        </row>
        <row r="338">
          <cell r="A338" t="str">
            <v>Особая вареная  СПК</v>
          </cell>
          <cell r="D338">
            <v>18</v>
          </cell>
          <cell r="F338">
            <v>18</v>
          </cell>
        </row>
        <row r="339">
          <cell r="A339" t="str">
            <v>Пельмени Grandmeni с говядиной и свининой Горячая штучка 0,75 кг Бульмени  ПОКОМ</v>
          </cell>
          <cell r="F339">
            <v>5</v>
          </cell>
        </row>
        <row r="340">
          <cell r="A340" t="str">
            <v>Пельмени Grandmeni со сливочным маслом Горячая штучка 0,75 кг ПОКОМ</v>
          </cell>
          <cell r="F340">
            <v>476</v>
          </cell>
        </row>
        <row r="341">
          <cell r="A341" t="str">
            <v>Пельмени Бигбули #МЕГАВКУСИЩЕ с сочной грудинкой 0,43 кг  ПОКОМ</v>
          </cell>
          <cell r="D341">
            <v>1</v>
          </cell>
          <cell r="F341">
            <v>108</v>
          </cell>
        </row>
        <row r="342">
          <cell r="A342" t="str">
            <v>Пельмени Бигбули #МЕГАВКУСИЩЕ с сочной грудинкой 0,9 кг  ПОКОМ</v>
          </cell>
          <cell r="D342">
            <v>57</v>
          </cell>
          <cell r="F342">
            <v>879</v>
          </cell>
        </row>
        <row r="343">
          <cell r="A343" t="str">
            <v>Пельмени Бигбули с мясом, Горячая штучка 0,43кг  ПОКОМ</v>
          </cell>
          <cell r="F343">
            <v>104</v>
          </cell>
        </row>
        <row r="344">
          <cell r="A344" t="str">
            <v>Пельмени Бигбули с мясом, Горячая штучка 0,9кг  ПОКОМ</v>
          </cell>
          <cell r="D344">
            <v>490</v>
          </cell>
          <cell r="F344">
            <v>735</v>
          </cell>
        </row>
        <row r="345">
          <cell r="A345" t="str">
            <v>Пельмени Бигбули со сливоч.маслом (Мегамаслище) ТМ БУЛЬМЕНИ сфера 0,43. замор. ПОКОМ</v>
          </cell>
          <cell r="D345">
            <v>3</v>
          </cell>
          <cell r="F345">
            <v>909</v>
          </cell>
        </row>
        <row r="346">
          <cell r="A346" t="str">
            <v>Пельмени Бигбули со сливочным маслом #МЕГАМАСЛИЩЕ Горячая штучка 0,9 кг  ПОКОМ</v>
          </cell>
          <cell r="D346">
            <v>3</v>
          </cell>
          <cell r="F346">
            <v>200</v>
          </cell>
        </row>
        <row r="347">
          <cell r="A347" t="str">
            <v>Пельмени Бульмени с говядиной и свининой Горячая шт. 0,9 кг  ПОКОМ</v>
          </cell>
          <cell r="D347">
            <v>7</v>
          </cell>
          <cell r="F347">
            <v>924</v>
          </cell>
        </row>
        <row r="348">
          <cell r="A348" t="str">
            <v>Пельмени Бульмени с говядиной и свининой Горячая штучка 0,43  ПОКОМ</v>
          </cell>
          <cell r="D348">
            <v>6</v>
          </cell>
          <cell r="F348">
            <v>871</v>
          </cell>
        </row>
        <row r="349">
          <cell r="A349" t="str">
            <v>Пельмени Бульмени с говядиной и свининой Наваристые Горячая штучка ВЕС  ПОКОМ</v>
          </cell>
          <cell r="D349">
            <v>55</v>
          </cell>
          <cell r="F349">
            <v>1475</v>
          </cell>
        </row>
        <row r="350">
          <cell r="A350" t="str">
            <v>Пельмени Бульмени со сливочным маслом Горячая штучка 0,9 кг  ПОКОМ</v>
          </cell>
          <cell r="D350">
            <v>55</v>
          </cell>
          <cell r="F350">
            <v>2724</v>
          </cell>
        </row>
        <row r="351">
          <cell r="A351" t="str">
            <v>Пельмени Бульмени со сливочным маслом ТМ Горячая шт. 0,43 кг  ПОКОМ</v>
          </cell>
          <cell r="D351">
            <v>1</v>
          </cell>
          <cell r="F351">
            <v>997</v>
          </cell>
        </row>
        <row r="352">
          <cell r="A352" t="str">
            <v>Пельмени Быстромени сфера, ВЕС  ПОКОМ</v>
          </cell>
          <cell r="F352">
            <v>5</v>
          </cell>
        </row>
        <row r="353">
          <cell r="A353" t="str">
            <v>Пельмени Левантские ТМ Особый рецепт 0,8 кг  ПОКОМ</v>
          </cell>
          <cell r="F353">
            <v>30</v>
          </cell>
        </row>
        <row r="354">
          <cell r="A354" t="str">
            <v>Пельмени Мясорубские ТМ Стародворье фоупак равиоли 0,7 кг  ПОКОМ</v>
          </cell>
          <cell r="D354">
            <v>22</v>
          </cell>
          <cell r="F354">
            <v>1682</v>
          </cell>
        </row>
        <row r="355">
          <cell r="A355" t="str">
            <v>Пельмени Отборные из свинины и говядины 0,9 кг ТМ Стародворье ТС Медвежье ушко  ПОКОМ</v>
          </cell>
          <cell r="F355">
            <v>251</v>
          </cell>
        </row>
        <row r="356">
          <cell r="A356" t="str">
            <v>Пельмени Отборные с говядиной 0,9 кг НОВА ТМ Стародворье ТС Медвежье ушко  ПОКОМ</v>
          </cell>
          <cell r="F356">
            <v>13</v>
          </cell>
        </row>
        <row r="357">
          <cell r="A357" t="str">
            <v>Пельмени Отборные с говядиной и свининой 0,43 кг ТМ Стародворье ТС Медвежье ушко</v>
          </cell>
          <cell r="F357">
            <v>23</v>
          </cell>
        </row>
        <row r="358">
          <cell r="A358" t="str">
            <v>Пельмени С говядиной и свининой, ВЕС, сфера пуговки Мясная Галерея  ПОКОМ</v>
          </cell>
          <cell r="D358">
            <v>35</v>
          </cell>
          <cell r="F358">
            <v>670.00099999999998</v>
          </cell>
        </row>
        <row r="359">
          <cell r="A359" t="str">
            <v>Пельмени Со свининой и говядиной ТМ Особый рецепт Любимая ложка 1,0 кг  ПОКОМ</v>
          </cell>
          <cell r="D359">
            <v>15</v>
          </cell>
          <cell r="F359">
            <v>709</v>
          </cell>
        </row>
        <row r="360">
          <cell r="A360" t="str">
            <v>Пельмени Сочные сфера 0,9 кг ТМ Стародворье ПОКОМ</v>
          </cell>
          <cell r="D360">
            <v>48</v>
          </cell>
          <cell r="F360">
            <v>1011</v>
          </cell>
        </row>
        <row r="361">
          <cell r="A361" t="str">
            <v>Пипперони с/к "Эликатессе" 0,20 кг.шт.  СПК</v>
          </cell>
          <cell r="D361">
            <v>4</v>
          </cell>
          <cell r="F361">
            <v>4</v>
          </cell>
        </row>
        <row r="362">
          <cell r="A362" t="str">
            <v>По-Австрийски с/к 260 гр.шт. "Высокий вкус"  СПК</v>
          </cell>
          <cell r="D362">
            <v>144</v>
          </cell>
          <cell r="F362">
            <v>144</v>
          </cell>
        </row>
        <row r="363">
          <cell r="A363" t="str">
            <v>Покровская вареная 0,47 кг шт.  СПК</v>
          </cell>
          <cell r="D363">
            <v>19</v>
          </cell>
          <cell r="F363">
            <v>19</v>
          </cell>
        </row>
        <row r="364">
          <cell r="A364" t="str">
            <v>Праздничная с/к "Сибирский стандарт" 560 гр.шт.  СПК</v>
          </cell>
          <cell r="D364">
            <v>2088</v>
          </cell>
          <cell r="F364">
            <v>2088</v>
          </cell>
        </row>
        <row r="365">
          <cell r="A365" t="str">
            <v>Салями Трюфель с/в "Эликатессе" 0,16 кг.шт.  СПК</v>
          </cell>
          <cell r="D365">
            <v>107</v>
          </cell>
          <cell r="F365">
            <v>107</v>
          </cell>
        </row>
        <row r="366">
          <cell r="A366" t="str">
            <v>Салями Финская с/к 235 гр.шт. "Высокий вкус"  СПК</v>
          </cell>
          <cell r="D366">
            <v>130</v>
          </cell>
          <cell r="F366">
            <v>130</v>
          </cell>
        </row>
        <row r="367">
          <cell r="A367" t="str">
            <v>Сардельки "Докторские" (черева) ( в ср.защ.атм.) 1.0 кг. "Высокий вкус"  СПК</v>
          </cell>
          <cell r="D367">
            <v>243.256</v>
          </cell>
          <cell r="F367">
            <v>243.256</v>
          </cell>
        </row>
        <row r="368">
          <cell r="A368" t="str">
            <v>Сардельки из говядины (черева) (в ср.защ.атм.) "Высокий вкус"  СПК</v>
          </cell>
          <cell r="D368">
            <v>155</v>
          </cell>
          <cell r="F368">
            <v>155</v>
          </cell>
        </row>
        <row r="369">
          <cell r="A369" t="str">
            <v>Сардельки из свинины (черева) ( в ср.защ.атм) "Высокий вкус"  СПК</v>
          </cell>
          <cell r="D369">
            <v>18.024999999999999</v>
          </cell>
          <cell r="F369">
            <v>18.024999999999999</v>
          </cell>
        </row>
        <row r="370">
          <cell r="A370" t="str">
            <v>Семейная с чесночком вареная (СПК+СКМ)  СПК</v>
          </cell>
          <cell r="D370">
            <v>375</v>
          </cell>
          <cell r="F370">
            <v>375</v>
          </cell>
        </row>
        <row r="371">
          <cell r="A371" t="str">
            <v>Семейная с чесночком Экстра вареная  СПК</v>
          </cell>
          <cell r="D371">
            <v>122.5</v>
          </cell>
          <cell r="F371">
            <v>122.5</v>
          </cell>
        </row>
        <row r="372">
          <cell r="A372" t="str">
            <v>Семейная с чесночком Экстра вареная 0,5 кг.шт.  СПК</v>
          </cell>
          <cell r="D372">
            <v>14</v>
          </cell>
          <cell r="F372">
            <v>14</v>
          </cell>
        </row>
        <row r="373">
          <cell r="A373" t="str">
            <v>Сервелат мелкозернистый в/к 0,5 кг.шт. термоус.пак. "Высокий вкус"  СПК</v>
          </cell>
          <cell r="D373">
            <v>47</v>
          </cell>
          <cell r="F373">
            <v>47</v>
          </cell>
        </row>
        <row r="374">
          <cell r="A374" t="str">
            <v>Сервелат Финский в/к 0,38 кг.шт. термофор.пак.  СПК</v>
          </cell>
          <cell r="D374">
            <v>92</v>
          </cell>
          <cell r="F374">
            <v>92</v>
          </cell>
        </row>
        <row r="375">
          <cell r="A375" t="str">
            <v>Сервелат Фирменный в/к 0,10 кг.шт. нарезка (лоток с ср.защ.атм.)  СПК</v>
          </cell>
          <cell r="D375">
            <v>189</v>
          </cell>
          <cell r="F375">
            <v>189</v>
          </cell>
        </row>
        <row r="376">
          <cell r="A376" t="str">
            <v>Сибирская особая с/к 0,10 кг.шт. нарезка (лоток с ср.защ.атм.)  СПК</v>
          </cell>
          <cell r="D376">
            <v>194</v>
          </cell>
          <cell r="F376">
            <v>194</v>
          </cell>
        </row>
        <row r="377">
          <cell r="A377" t="str">
            <v>Сибирская особая с/к 0,235 кг шт.  СПК</v>
          </cell>
          <cell r="D377">
            <v>538</v>
          </cell>
          <cell r="F377">
            <v>538</v>
          </cell>
        </row>
        <row r="378">
          <cell r="A378" t="str">
            <v>Славянская п/к 0,38 кг шт.термофор.пак.  СПК</v>
          </cell>
          <cell r="D378">
            <v>74</v>
          </cell>
          <cell r="F378">
            <v>74</v>
          </cell>
        </row>
        <row r="379">
          <cell r="A379" t="str">
            <v>Снеки  ЖАР-мени ВЕС. рубленые в тесте замор.  ПОКОМ</v>
          </cell>
          <cell r="D379">
            <v>3</v>
          </cell>
          <cell r="F379">
            <v>163.19999999999999</v>
          </cell>
        </row>
        <row r="380">
          <cell r="A380" t="str">
            <v>СОС МОЛОЧНЫЕ 470Г МГА МЯСН. ПРОД.КАТ.Б  Клин</v>
          </cell>
          <cell r="D380">
            <v>24</v>
          </cell>
          <cell r="F380">
            <v>24</v>
          </cell>
        </row>
        <row r="381">
          <cell r="A381" t="str">
            <v>Сосис.Кремлевские защ сред. ВЕС МИКОЯН</v>
          </cell>
          <cell r="D381">
            <v>6</v>
          </cell>
          <cell r="F381">
            <v>6</v>
          </cell>
        </row>
        <row r="382">
          <cell r="A382" t="str">
            <v>Сосиски "Баварские" 0,36 кг.шт. вак.упак.  СПК</v>
          </cell>
          <cell r="D382">
            <v>16</v>
          </cell>
          <cell r="F382">
            <v>16</v>
          </cell>
        </row>
        <row r="383">
          <cell r="A383" t="str">
            <v>Сосиски "БОЛЬШАЯ сосиска" "Сибирский стандарт" (лоток с ср.защ.атм.)  СПК</v>
          </cell>
          <cell r="D383">
            <v>216</v>
          </cell>
          <cell r="F383">
            <v>216</v>
          </cell>
        </row>
        <row r="384">
          <cell r="A384" t="str">
            <v>Сосиски "Молочные" 0,36 кг.шт. вак.упак.  СПК</v>
          </cell>
          <cell r="D384">
            <v>30</v>
          </cell>
          <cell r="F384">
            <v>30</v>
          </cell>
        </row>
        <row r="385">
          <cell r="A385" t="str">
            <v>Сосиски Докторские 0,35 кг  Клин</v>
          </cell>
          <cell r="D385">
            <v>20</v>
          </cell>
          <cell r="F385">
            <v>20</v>
          </cell>
        </row>
        <row r="386">
          <cell r="A386" t="str">
            <v>Сосиски Мусульманские "Просто выгодно" (в ср.защ.атм.)  СПК</v>
          </cell>
          <cell r="D386">
            <v>87</v>
          </cell>
          <cell r="F386">
            <v>87</v>
          </cell>
        </row>
        <row r="387">
          <cell r="A387" t="str">
            <v>Сосиски Оригинальные ТМ Стародворье  0,33 кг.  ПОКОМ</v>
          </cell>
          <cell r="F387">
            <v>3</v>
          </cell>
        </row>
        <row r="388">
          <cell r="A388" t="str">
            <v>Сосиски Сливушки #нежнушки ТМ Вязанка  0,33 кг.  ПОКОМ</v>
          </cell>
          <cell r="F388">
            <v>3</v>
          </cell>
        </row>
        <row r="389">
          <cell r="A389" t="str">
            <v>Сосиски Хот-дог ВЕС (лоток с ср.защ.атм.)   СПК</v>
          </cell>
          <cell r="D389">
            <v>4</v>
          </cell>
          <cell r="F389">
            <v>4</v>
          </cell>
        </row>
        <row r="390">
          <cell r="A390" t="str">
            <v>Сыр "Пармезан" 40% колотый 100 гр  ОСТАНКИНО</v>
          </cell>
          <cell r="D390">
            <v>6</v>
          </cell>
          <cell r="F390">
            <v>6</v>
          </cell>
        </row>
        <row r="391">
          <cell r="A391" t="str">
            <v>Сыр "Пармезан" 40% кусок 180 гр  ОСТАНКИНО</v>
          </cell>
          <cell r="D391">
            <v>68</v>
          </cell>
          <cell r="F391">
            <v>68</v>
          </cell>
        </row>
        <row r="392">
          <cell r="A392" t="str">
            <v>Сыр Боккончини копченый 40% 100 гр.  ОСТАНКИНО</v>
          </cell>
          <cell r="D392">
            <v>77</v>
          </cell>
          <cell r="F392">
            <v>77</v>
          </cell>
        </row>
        <row r="393">
          <cell r="A393" t="str">
            <v>Сыр Папа Может Гауда  45% 200гр     Останкино</v>
          </cell>
          <cell r="D393">
            <v>327</v>
          </cell>
          <cell r="F393">
            <v>327</v>
          </cell>
        </row>
        <row r="394">
          <cell r="A394" t="str">
            <v>Сыр Папа Может Гауда  45% вес     Останкино</v>
          </cell>
          <cell r="D394">
            <v>44</v>
          </cell>
          <cell r="F394">
            <v>44</v>
          </cell>
        </row>
        <row r="395">
          <cell r="A395" t="str">
            <v>Сыр Папа Может Гауда 48%, нарез, 125г (9 шт)  Останкино</v>
          </cell>
          <cell r="D395">
            <v>8</v>
          </cell>
          <cell r="F395">
            <v>8</v>
          </cell>
        </row>
        <row r="396">
          <cell r="A396" t="str">
            <v>Сыр Папа Может Голландский  45% 200гр     Останкино</v>
          </cell>
          <cell r="D396">
            <v>691</v>
          </cell>
          <cell r="F396">
            <v>691</v>
          </cell>
        </row>
        <row r="397">
          <cell r="A397" t="str">
            <v>Сыр Папа Может Голландский  45% вес      Останкино</v>
          </cell>
          <cell r="D397">
            <v>66</v>
          </cell>
          <cell r="F397">
            <v>66</v>
          </cell>
        </row>
        <row r="398">
          <cell r="A398" t="str">
            <v>Сыр Папа Может Голландский 45%, нарез, 125г (9 шт)  Останкино</v>
          </cell>
          <cell r="D398">
            <v>21</v>
          </cell>
          <cell r="F398">
            <v>21</v>
          </cell>
        </row>
        <row r="399">
          <cell r="A399" t="str">
            <v>Сыр Папа Может Министерский 45% 200г  Останкино</v>
          </cell>
          <cell r="D399">
            <v>9</v>
          </cell>
          <cell r="F399">
            <v>9</v>
          </cell>
        </row>
        <row r="400">
          <cell r="A400" t="str">
            <v>Сыр Папа Может Министерский 50%, нарезка 125г  Останкино</v>
          </cell>
          <cell r="D400">
            <v>1</v>
          </cell>
          <cell r="F400">
            <v>1</v>
          </cell>
        </row>
        <row r="401">
          <cell r="A401" t="str">
            <v>Сыр Папа Может Папин завтрак 45%, нарезка 125г  Останкино</v>
          </cell>
          <cell r="D401">
            <v>6</v>
          </cell>
          <cell r="F401">
            <v>6</v>
          </cell>
        </row>
        <row r="402">
          <cell r="A402" t="str">
            <v>Сыр Папа Может Папин Завтрак 50% 200г  Останкино</v>
          </cell>
          <cell r="D402">
            <v>5</v>
          </cell>
          <cell r="F402">
            <v>5</v>
          </cell>
        </row>
        <row r="403">
          <cell r="A403" t="str">
            <v>Сыр Папа Может Российский  50% 200гр    Останкино</v>
          </cell>
          <cell r="D403">
            <v>885</v>
          </cell>
          <cell r="F403">
            <v>885</v>
          </cell>
        </row>
        <row r="404">
          <cell r="A404" t="str">
            <v>Сыр Папа Может Российский  50% вес    Останкино</v>
          </cell>
          <cell r="D404">
            <v>161.13</v>
          </cell>
          <cell r="F404">
            <v>161.13</v>
          </cell>
        </row>
        <row r="405">
          <cell r="A405" t="str">
            <v>Сыр Папа Может Российский 50%, нарезка 125г  Останкино</v>
          </cell>
          <cell r="D405">
            <v>133</v>
          </cell>
          <cell r="F405">
            <v>133</v>
          </cell>
        </row>
        <row r="406">
          <cell r="A406" t="str">
            <v>Сыр Папа Может Сливочный со вкусом.топл.молока 50% вес (=3,5кг)  Останкино</v>
          </cell>
          <cell r="D406">
            <v>167</v>
          </cell>
          <cell r="F406">
            <v>167</v>
          </cell>
        </row>
        <row r="407">
          <cell r="A407" t="str">
            <v>Сыр Папа Может Тильзитер   45% 200гр     Останкино</v>
          </cell>
          <cell r="D407">
            <v>414</v>
          </cell>
          <cell r="F407">
            <v>414</v>
          </cell>
        </row>
        <row r="408">
          <cell r="A408" t="str">
            <v>Сыр Папа Может Тильзитер   45% вес      Останкино</v>
          </cell>
          <cell r="D408">
            <v>104.5</v>
          </cell>
          <cell r="F408">
            <v>104.5</v>
          </cell>
        </row>
        <row r="409">
          <cell r="A409" t="str">
            <v>Сыр Папа Может Тильзитер 50%, нарезка 125г  Останкино</v>
          </cell>
          <cell r="D409">
            <v>12</v>
          </cell>
          <cell r="F409">
            <v>12</v>
          </cell>
        </row>
        <row r="410">
          <cell r="A410" t="str">
            <v>Сыр Папа Может Эдам 45% вес (=3,5кг)  Останкино</v>
          </cell>
          <cell r="D410">
            <v>10.5</v>
          </cell>
          <cell r="F410">
            <v>10.5</v>
          </cell>
        </row>
        <row r="411">
          <cell r="A411" t="str">
            <v>Сыр Плавл. Сливочный 55% 190гр  Останкино</v>
          </cell>
          <cell r="D411">
            <v>66</v>
          </cell>
          <cell r="F411">
            <v>66</v>
          </cell>
        </row>
        <row r="412">
          <cell r="A412" t="str">
            <v>Сыр рассольный жирный Чечил 45% 100 гр  ОСТАНКИНО</v>
          </cell>
          <cell r="D412">
            <v>137</v>
          </cell>
          <cell r="F412">
            <v>137</v>
          </cell>
        </row>
        <row r="413">
          <cell r="A413" t="str">
            <v>Сыр рассольный жирный Чечил копченый 45% 100 гр  ОСТАНКИНО</v>
          </cell>
          <cell r="D413">
            <v>135</v>
          </cell>
          <cell r="F413">
            <v>135</v>
          </cell>
        </row>
        <row r="414">
          <cell r="A414" t="str">
            <v>Сыр Скаморца свежий 40% 100 гр.  ОСТАНКИНО</v>
          </cell>
          <cell r="D414">
            <v>28</v>
          </cell>
          <cell r="F414">
            <v>28</v>
          </cell>
        </row>
        <row r="415">
          <cell r="A415" t="str">
            <v>Сыр Творож. с Зеленью 140 гр.  ОСТАНКИНО</v>
          </cell>
          <cell r="D415">
            <v>54</v>
          </cell>
          <cell r="F415">
            <v>54</v>
          </cell>
        </row>
        <row r="416">
          <cell r="A416" t="str">
            <v>Сыр Творож. Сливочный 140 гр  ОСТАНКИНО</v>
          </cell>
          <cell r="D416">
            <v>73</v>
          </cell>
          <cell r="F416">
            <v>73</v>
          </cell>
        </row>
        <row r="417">
          <cell r="A417" t="str">
            <v>Сыч/Прод Коровино Российский 50% 200г НОВАЯ СЗМЖ  ОСТАНКИНО</v>
          </cell>
          <cell r="D417">
            <v>136</v>
          </cell>
          <cell r="F417">
            <v>136</v>
          </cell>
        </row>
        <row r="418">
          <cell r="A418" t="str">
            <v>Сыч/Прод Коровино Российский 50% 200г СЗМЖ  ОСТАНКИНО</v>
          </cell>
          <cell r="D418">
            <v>10</v>
          </cell>
          <cell r="F418">
            <v>10</v>
          </cell>
        </row>
        <row r="419">
          <cell r="A419" t="str">
            <v>Сыч/Прод Коровино Российский Оригин 50% ВЕС (7,5 кг)  ОСТАНКИНО</v>
          </cell>
          <cell r="D419">
            <v>7.5</v>
          </cell>
          <cell r="F419">
            <v>7.5</v>
          </cell>
        </row>
        <row r="420">
          <cell r="A420" t="str">
            <v>Сыч/Прод Коровино Российский Оригин 50% ВЕС НОВАЯ (5 кг)  ОСТАНКИНО</v>
          </cell>
          <cell r="D420">
            <v>220</v>
          </cell>
          <cell r="F420">
            <v>220</v>
          </cell>
        </row>
        <row r="421">
          <cell r="A421" t="str">
            <v>Сыч/Прод Коровино Тильзитер 50% 200г НОВАЯ СЗМЖ  ОСТАНКИНО</v>
          </cell>
          <cell r="D421">
            <v>97</v>
          </cell>
          <cell r="F421">
            <v>97</v>
          </cell>
        </row>
        <row r="422">
          <cell r="A422" t="str">
            <v>Сыч/Прод Коровино Тильзитер Оригин 50% ВЕС НОВАЯ (5 кг брус) СЗМЖ  ОСТАНКИНО</v>
          </cell>
          <cell r="D422">
            <v>144</v>
          </cell>
          <cell r="F422">
            <v>144</v>
          </cell>
        </row>
        <row r="423">
          <cell r="A423" t="str">
            <v>Торо Неро с/в "Эликатессе" 140 гр.шт.  СПК</v>
          </cell>
          <cell r="D423">
            <v>65</v>
          </cell>
          <cell r="F423">
            <v>65</v>
          </cell>
        </row>
        <row r="424">
          <cell r="A424" t="str">
            <v>Уши свиные копченые к пиву 0,15кг нар. д/ф шт.  СПК</v>
          </cell>
          <cell r="D424">
            <v>70</v>
          </cell>
          <cell r="F424">
            <v>70</v>
          </cell>
        </row>
        <row r="425">
          <cell r="A425" t="str">
            <v>Фестивальная с/к 0,10 кг.шт. нарезка (лоток с ср.защ.атм.)  СПК</v>
          </cell>
          <cell r="D425">
            <v>447</v>
          </cell>
          <cell r="F425">
            <v>447</v>
          </cell>
        </row>
        <row r="426">
          <cell r="A426" t="str">
            <v>Фестивальная с/к 0,235 кг.шт.  СПК</v>
          </cell>
          <cell r="D426">
            <v>1075</v>
          </cell>
          <cell r="F426">
            <v>1075</v>
          </cell>
        </row>
        <row r="427">
          <cell r="A427" t="str">
            <v>Фестивальная с/к ВЕС   СПК</v>
          </cell>
          <cell r="D427">
            <v>18.2</v>
          </cell>
          <cell r="F427">
            <v>18.2</v>
          </cell>
        </row>
        <row r="428">
          <cell r="A428" t="str">
            <v>Фрай-пицца с ветчиной и грибами 3,0 кг. ВЕС.  ПОКОМ</v>
          </cell>
          <cell r="F428">
            <v>48.7</v>
          </cell>
        </row>
        <row r="429">
          <cell r="A429" t="str">
            <v>Фуэт с/в "Эликатессе" 0,20 кг.шт.  СПК</v>
          </cell>
          <cell r="D429">
            <v>4</v>
          </cell>
          <cell r="F429">
            <v>4</v>
          </cell>
        </row>
        <row r="430">
          <cell r="A430" t="str">
            <v>Фуэт с/в "Эликатессе" 160 гр.шт.  СПК</v>
          </cell>
          <cell r="D430">
            <v>182</v>
          </cell>
          <cell r="F430">
            <v>182</v>
          </cell>
        </row>
        <row r="431">
          <cell r="A431" t="str">
            <v>Хинкали Классические хинкали ВЕС,  ПОКОМ</v>
          </cell>
          <cell r="F431">
            <v>105.7</v>
          </cell>
        </row>
        <row r="432">
          <cell r="A432" t="str">
            <v>Хотстеры ТМ Горячая штучка ТС Хотстеры 0,25 кг зам  ПОКОМ</v>
          </cell>
          <cell r="D432">
            <v>281</v>
          </cell>
          <cell r="F432">
            <v>1447</v>
          </cell>
        </row>
        <row r="433">
          <cell r="A433" t="str">
            <v>Хрустящие крылышки острые к пиву ТМ Горячая штучка 0,3кг зам  ПОКОМ</v>
          </cell>
          <cell r="D433">
            <v>1</v>
          </cell>
          <cell r="F433">
            <v>114</v>
          </cell>
        </row>
        <row r="434">
          <cell r="A434" t="str">
            <v>Хрустящие крылышки ТМ Горячая штучка 0,3 кг зам  ПОКОМ</v>
          </cell>
          <cell r="D434">
            <v>1</v>
          </cell>
          <cell r="F434">
            <v>137</v>
          </cell>
        </row>
        <row r="435">
          <cell r="A435" t="str">
            <v>Хрустящие крылышки. В панировке куриные жареные.ВЕС  ПОКОМ</v>
          </cell>
          <cell r="F435">
            <v>30.4</v>
          </cell>
        </row>
        <row r="436">
          <cell r="A436" t="str">
            <v>Чебупай сочное яблоко ТМ Горячая штучка 0,2 кг зам.  ПОКОМ</v>
          </cell>
          <cell r="D436">
            <v>3</v>
          </cell>
          <cell r="F436">
            <v>115</v>
          </cell>
        </row>
        <row r="437">
          <cell r="A437" t="str">
            <v>Чебупай спелая вишня ТМ Горячая штучка 0,2 кг зам.  ПОКОМ</v>
          </cell>
          <cell r="D437">
            <v>3</v>
          </cell>
          <cell r="F437">
            <v>187</v>
          </cell>
        </row>
        <row r="438">
          <cell r="A438" t="str">
            <v>Чебупели Курочка гриль ТМ Горячая штучка, 0,3 кг зам  ПОКОМ</v>
          </cell>
          <cell r="F438">
            <v>542</v>
          </cell>
        </row>
        <row r="439">
          <cell r="A439" t="str">
            <v>Чебупицца курочка по-итальянски Горячая штучка 0,25 кг зам  ПОКОМ</v>
          </cell>
          <cell r="D439">
            <v>478</v>
          </cell>
          <cell r="F439">
            <v>2269</v>
          </cell>
        </row>
        <row r="440">
          <cell r="A440" t="str">
            <v>Чебупицца Пепперони ТМ Горячая штучка ТС Чебупицца 0.25кг зам  ПОКОМ</v>
          </cell>
          <cell r="D440">
            <v>238</v>
          </cell>
          <cell r="F440">
            <v>2314</v>
          </cell>
        </row>
        <row r="441">
          <cell r="A441" t="str">
            <v>Чебуреки Мясные вес 2,7  ПОКОМ</v>
          </cell>
          <cell r="D441">
            <v>2.7</v>
          </cell>
          <cell r="F441">
            <v>75.599999999999994</v>
          </cell>
        </row>
        <row r="442">
          <cell r="A442" t="str">
            <v>Чебуреки с мясом, грибами и картофелем. ВЕС  ПОКОМ</v>
          </cell>
          <cell r="D442">
            <v>2.7</v>
          </cell>
          <cell r="F442">
            <v>7.7</v>
          </cell>
        </row>
        <row r="443">
          <cell r="A443" t="str">
            <v>Чебуреки сочные, ВЕС, куриные жарен. зам  ПОКОМ</v>
          </cell>
          <cell r="D443">
            <v>10</v>
          </cell>
          <cell r="F443">
            <v>617.00099999999998</v>
          </cell>
        </row>
        <row r="444">
          <cell r="A444" t="str">
            <v>Чоризо с/к "Эликатессе" 0,20 кг.шт.  СПК</v>
          </cell>
          <cell r="D444">
            <v>10</v>
          </cell>
          <cell r="F444">
            <v>10</v>
          </cell>
        </row>
        <row r="445">
          <cell r="A445" t="str">
            <v>ШЕЙКА С/К НАРЕЗ. 95ГР МГА МЯСН.ПРОД.КАТ.А ЧК  Клин</v>
          </cell>
          <cell r="D445">
            <v>8</v>
          </cell>
          <cell r="F445">
            <v>8</v>
          </cell>
        </row>
        <row r="446">
          <cell r="A446" t="str">
            <v>Шпикачки Русские (черева) (в ср.защ.атм.) "Высокий вкус"  СПК</v>
          </cell>
          <cell r="D446">
            <v>167</v>
          </cell>
          <cell r="F446">
            <v>167</v>
          </cell>
        </row>
        <row r="447">
          <cell r="A447" t="str">
            <v>Эликапреза с/в "Эликатессе" 0,10 кг.шт. нарезка (лоток с ср.защ.атм.)  СПК</v>
          </cell>
          <cell r="D447">
            <v>99</v>
          </cell>
          <cell r="F447">
            <v>99</v>
          </cell>
        </row>
        <row r="448">
          <cell r="A448" t="str">
            <v>Юбилейная с/к 0,10 кг.шт. нарезка (лоток с ср.защ.атм.)  СПК</v>
          </cell>
          <cell r="D448">
            <v>46</v>
          </cell>
          <cell r="F448">
            <v>46</v>
          </cell>
        </row>
        <row r="449">
          <cell r="A449" t="str">
            <v>Юбилейная с/к 0,235 кг.шт.  СПК</v>
          </cell>
          <cell r="D449">
            <v>726</v>
          </cell>
          <cell r="F449">
            <v>726</v>
          </cell>
        </row>
        <row r="450">
          <cell r="A450" t="str">
            <v>Итого</v>
          </cell>
          <cell r="D450">
            <v>114719.446</v>
          </cell>
          <cell r="F450">
            <v>289520.19699999999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05.10.2023 - 05.10.2023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1.35</v>
          </cell>
        </row>
        <row r="8">
          <cell r="A8" t="str">
            <v xml:space="preserve"> 004   Колбаса Вязанка со шпиком, вектор ВЕС, ПОКОМ</v>
          </cell>
          <cell r="D8">
            <v>30.858000000000001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199.78200000000001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324.75900000000001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484.08100000000002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189.48400000000001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277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936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893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839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161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89</v>
          </cell>
        </row>
        <row r="22">
          <cell r="A22" t="str">
            <v xml:space="preserve"> 068  Колбаса Особая ТМ Особый рецепт, 0,5 кг, ПОКОМ</v>
          </cell>
          <cell r="D22">
            <v>79</v>
          </cell>
        </row>
        <row r="23">
          <cell r="A23" t="str">
            <v xml:space="preserve"> 079  Колбаса Сервелат Кремлевский,  0.35 кг, ПОКОМ</v>
          </cell>
          <cell r="D23">
            <v>26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500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132</v>
          </cell>
        </row>
        <row r="26">
          <cell r="A26" t="str">
            <v xml:space="preserve"> 092  Сосиски Баварские с сыром,  0.42кг,ПОКОМ</v>
          </cell>
          <cell r="D26">
            <v>2249</v>
          </cell>
        </row>
        <row r="27">
          <cell r="A27" t="str">
            <v xml:space="preserve"> 096  Сосиски Баварские,  0.42кг,ПОКОМ</v>
          </cell>
          <cell r="D27">
            <v>4176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360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248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447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188.553</v>
          </cell>
        </row>
        <row r="33">
          <cell r="A33" t="str">
            <v xml:space="preserve"> 201  Ветчина Нежная ТМ Особый рецепт, (2,5кг), ПОКОМ</v>
          </cell>
          <cell r="D33">
            <v>1826.4190000000001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98.474999999999994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267.46100000000001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122.017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4298.1270000000004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113.736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41.462000000000003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301.89600000000002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991.029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1928.798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161.304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102.75</v>
          </cell>
        </row>
        <row r="45">
          <cell r="A45" t="str">
            <v xml:space="preserve"> 240  Колбаса Салями охотничья, ВЕС. ПОКОМ</v>
          </cell>
          <cell r="D45">
            <v>6.617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206.12299999999999</v>
          </cell>
        </row>
        <row r="47">
          <cell r="A47" t="str">
            <v xml:space="preserve"> 243  Колбаса Сервелат Зернистый, ВЕС.  ПОКОМ</v>
          </cell>
          <cell r="D47">
            <v>68.784000000000006</v>
          </cell>
        </row>
        <row r="48">
          <cell r="A48" t="str">
            <v xml:space="preserve"> 247  Сардельки Нежные, ВЕС.  ПОКОМ</v>
          </cell>
          <cell r="D48">
            <v>173.411</v>
          </cell>
        </row>
        <row r="49">
          <cell r="A49" t="str">
            <v xml:space="preserve"> 248  Сардельки Сочные ТМ Особый рецепт,   ПОКОМ</v>
          </cell>
          <cell r="D49">
            <v>146.608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513.73800000000006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194.21799999999999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24.457999999999998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198.256</v>
          </cell>
        </row>
        <row r="54">
          <cell r="A54" t="str">
            <v xml:space="preserve"> 263  Шпикачки Стародворские, ВЕС.  ПОКОМ</v>
          </cell>
          <cell r="D54">
            <v>93.867000000000004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164.37200000000001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254.02500000000001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212.786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577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1370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751</v>
          </cell>
        </row>
        <row r="61">
          <cell r="A61" t="str">
            <v xml:space="preserve"> 283  Сосиски Сочинки, ВЕС, ТМ Стародворье ПОКОМ</v>
          </cell>
          <cell r="D61">
            <v>225.613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595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75.031999999999996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1528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1708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8.5630000000000006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36.14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484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594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653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166.083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6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372.61799999999999</v>
          </cell>
        </row>
        <row r="75">
          <cell r="A75" t="str">
            <v xml:space="preserve"> 316  Колбаса Нежная ТМ Зареченские ВЕС  ПОКОМ</v>
          </cell>
          <cell r="D75">
            <v>49.325000000000003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71.626999999999995</v>
          </cell>
        </row>
        <row r="77">
          <cell r="A77" t="str">
            <v xml:space="preserve"> 318  Сосиски Датские ТМ Зареченские, ВЕС  ПОКОМ</v>
          </cell>
          <cell r="D77">
            <v>445.27100000000002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1235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1257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187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33.04</v>
          </cell>
        </row>
        <row r="82">
          <cell r="A82" t="str">
            <v xml:space="preserve"> 328  Сардельки Сочинки Стародворье ТМ  0,4 кг ПОКОМ</v>
          </cell>
          <cell r="D82">
            <v>23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115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509.17599999999999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39.659999999999997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109</v>
          </cell>
        </row>
        <row r="87">
          <cell r="A87" t="str">
            <v xml:space="preserve"> 335  Колбаса Сливушка ТМ Вязанка. ВЕС.  ПОКОМ </v>
          </cell>
          <cell r="D87">
            <v>4.0090000000000003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484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472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233.63900000000001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234.45099999999999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300.43299999999999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257.24700000000001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83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2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3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7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254.95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11.906000000000001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24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26</v>
          </cell>
        </row>
        <row r="103">
          <cell r="A103" t="str">
            <v xml:space="preserve"> 378  Колбаса Докторская Дугушка 0,6кг НЕГОСТ ТМ Стародворье  ПОКОМ </v>
          </cell>
          <cell r="D103">
            <v>12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1443</v>
          </cell>
        </row>
        <row r="105">
          <cell r="A105" t="str">
            <v xml:space="preserve"> ВЫВЕДЕНА!!!300  Колбаса Сервелат Мясорубский ТМ Стародворье, в/у 0,35кг  ПОКОМ</v>
          </cell>
          <cell r="D105">
            <v>1</v>
          </cell>
        </row>
        <row r="106">
          <cell r="A106" t="str">
            <v>3215 ВЕТЧ.МЯСНАЯ Папа может п/о 0.4кг 8шт.    ОСТАНКИНО</v>
          </cell>
          <cell r="D106">
            <v>44</v>
          </cell>
        </row>
        <row r="107">
          <cell r="A107" t="str">
            <v>3582 Ароматная с/к в/у_Ашан  ОСТАНКИНО</v>
          </cell>
          <cell r="D107">
            <v>0.50800000000000001</v>
          </cell>
        </row>
        <row r="108">
          <cell r="A108" t="str">
            <v>3678 СОЧНЫЕ сос п/о мгс 2*2     ОСТАНКИНО</v>
          </cell>
          <cell r="D108">
            <v>222.351</v>
          </cell>
        </row>
        <row r="109">
          <cell r="A109" t="str">
            <v>3717 СОЧНЫЕ сос п/о мгс 1*6 ОСТАНКИНО</v>
          </cell>
          <cell r="D109">
            <v>202.34700000000001</v>
          </cell>
        </row>
        <row r="110">
          <cell r="A110" t="str">
            <v>3825 ВЕНСКАЯ САЛЯМИ п/к в/у_Ашан  ОСТАНКИНО</v>
          </cell>
          <cell r="D110">
            <v>0.85199999999999998</v>
          </cell>
        </row>
        <row r="111">
          <cell r="A111" t="str">
            <v>4063 МЯСНАЯ Папа может вар п/о_Л   ОСТАНКИНО</v>
          </cell>
          <cell r="D111">
            <v>257.29199999999997</v>
          </cell>
        </row>
        <row r="112">
          <cell r="A112" t="str">
            <v>4117 ЭКСТРА Папа может с/к в/у_Л   ОСТАНКИНО</v>
          </cell>
          <cell r="D112">
            <v>13.295999999999999</v>
          </cell>
        </row>
        <row r="113">
          <cell r="A113" t="str">
            <v>4574 Мясная со шпиком Папа может вар п/о ОСТАНКИНО</v>
          </cell>
          <cell r="D113">
            <v>20.373000000000001</v>
          </cell>
        </row>
        <row r="114">
          <cell r="A114" t="str">
            <v>4611 ВЕТЧ.ЛЮБИТЕЛЬСКАЯ п/о 0.4кг ОСТАНКИНО</v>
          </cell>
          <cell r="D114">
            <v>6</v>
          </cell>
        </row>
        <row r="115">
          <cell r="A115" t="str">
            <v>4614 ВЕТЧ.ЛЮБИТЕЛЬСКАЯ п/о _ ОСТАНКИНО</v>
          </cell>
          <cell r="D115">
            <v>34.755000000000003</v>
          </cell>
        </row>
        <row r="116">
          <cell r="A116" t="str">
            <v>4813 ФИЛЕЙНАЯ Папа может вар п/о_Л   ОСТАНКИНО</v>
          </cell>
          <cell r="D116">
            <v>54.173999999999999</v>
          </cell>
        </row>
        <row r="117">
          <cell r="A117" t="str">
            <v>4993 САЛЯМИ ИТАЛЬЯНСКАЯ с/к в/у 1/250*8_120c ОСТАНКИНО</v>
          </cell>
          <cell r="D117">
            <v>92</v>
          </cell>
        </row>
        <row r="118">
          <cell r="A118" t="str">
            <v>5247 РУССКАЯ ПРЕМИУМ вар б/о мгс_30с ОСТАНКИНО</v>
          </cell>
          <cell r="D118">
            <v>1.506</v>
          </cell>
        </row>
        <row r="119">
          <cell r="A119" t="str">
            <v>5336 ОСОБАЯ вар п/о  ОСТАНКИНО</v>
          </cell>
          <cell r="D119">
            <v>16.079000000000001</v>
          </cell>
        </row>
        <row r="120">
          <cell r="A120" t="str">
            <v>5337 ОСОБАЯ СО ШПИКОМ вар п/о  ОСТАНКИНО</v>
          </cell>
          <cell r="D120">
            <v>13.94</v>
          </cell>
        </row>
        <row r="121">
          <cell r="A121" t="str">
            <v>5341 СЕРВЕЛАТ ОХОТНИЧИЙ в/к в/у  ОСТАНКИНО</v>
          </cell>
          <cell r="D121">
            <v>39.441000000000003</v>
          </cell>
        </row>
        <row r="122">
          <cell r="A122" t="str">
            <v>5483 ЭКСТРА Папа может с/к в/у 1/250 8шт.   ОСТАНКИНО</v>
          </cell>
          <cell r="D122">
            <v>123</v>
          </cell>
        </row>
        <row r="123">
          <cell r="A123" t="str">
            <v>5544 Сервелат Финский в/к в/у_45с НОВАЯ ОСТАНКИНО</v>
          </cell>
          <cell r="D123">
            <v>66.239000000000004</v>
          </cell>
        </row>
        <row r="124">
          <cell r="A124" t="str">
            <v>5682 САЛЯМИ МЕЛКОЗЕРНЕНАЯ с/к в/у 1/120_60с   ОСТАНКИНО</v>
          </cell>
          <cell r="D124">
            <v>149</v>
          </cell>
        </row>
        <row r="125">
          <cell r="A125" t="str">
            <v>5706 АРОМАТНАЯ Папа может с/к в/у 1/250 8шт.  ОСТАНКИНО</v>
          </cell>
          <cell r="D125">
            <v>170</v>
          </cell>
        </row>
        <row r="126">
          <cell r="A126" t="str">
            <v>5708 ПОСОЛЬСКАЯ Папа может с/к в/у ОСТАНКИНО</v>
          </cell>
          <cell r="D126">
            <v>12.83</v>
          </cell>
        </row>
        <row r="127">
          <cell r="A127" t="str">
            <v>5818 МЯСНЫЕ Папа может сос п/о мгс 1*3_45с   ОСТАНКИНО</v>
          </cell>
          <cell r="D127">
            <v>30.981999999999999</v>
          </cell>
        </row>
        <row r="128">
          <cell r="A128" t="str">
            <v>5820 СЛИВОЧНЫЕ Папа может сос п/о мгс 2*2_45с   ОСТАНКИНО</v>
          </cell>
          <cell r="D128">
            <v>22.766999999999999</v>
          </cell>
        </row>
        <row r="129">
          <cell r="A129" t="str">
            <v>5851 ЭКСТРА Папа может вар п/о   ОСТАНКИНО</v>
          </cell>
          <cell r="D129">
            <v>92.52</v>
          </cell>
        </row>
        <row r="130">
          <cell r="A130" t="str">
            <v>5931 ОХОТНИЧЬЯ Папа может с/к в/у 1/220 8шт.   ОСТАНКИНО</v>
          </cell>
          <cell r="D130">
            <v>103</v>
          </cell>
        </row>
        <row r="131">
          <cell r="A131" t="str">
            <v>5981 МОЛОЧНЫЕ ТРАДИЦ. сос п/о мгс 1*6_45с   ОСТАНКИНО</v>
          </cell>
          <cell r="D131">
            <v>21.018999999999998</v>
          </cell>
        </row>
        <row r="132">
          <cell r="A132" t="str">
            <v>5997 ОСОБАЯ Коровино вар п/о  ОСТАНКИНО</v>
          </cell>
          <cell r="D132">
            <v>14.794</v>
          </cell>
        </row>
        <row r="133">
          <cell r="A133" t="str">
            <v>6004 РАГУ СВИНОЕ 1кг 8шт.зам_120с ОСТАНКИНО</v>
          </cell>
          <cell r="D133">
            <v>78</v>
          </cell>
        </row>
        <row r="134">
          <cell r="A134" t="str">
            <v>6041 МОЛОЧНЫЕ К ЗАВТРАКУ сос п/о мгс 1*3  ОСТАНКИНО</v>
          </cell>
          <cell r="D134">
            <v>4.1559999999999997</v>
          </cell>
        </row>
        <row r="135">
          <cell r="A135" t="str">
            <v>6042 МОЛОЧНЫЕ К ЗАВТРАКУ сос п/о в/у 0.4кг   ОСТАНКИНО</v>
          </cell>
          <cell r="D135">
            <v>143</v>
          </cell>
        </row>
        <row r="136">
          <cell r="A136" t="str">
            <v>6062 МОЛОЧНЫЕ К ЗАВТРАКУ сос п/о мгс 2*2   ОСТАНКИНО</v>
          </cell>
          <cell r="D136">
            <v>18.542000000000002</v>
          </cell>
        </row>
        <row r="137">
          <cell r="A137" t="str">
            <v>6123 МОЛОЧНЫЕ КЛАССИЧЕСКИЕ ПМ сос п/о мгс 2*4   ОСТАНКИНО</v>
          </cell>
          <cell r="D137">
            <v>138.715</v>
          </cell>
        </row>
        <row r="138">
          <cell r="A138" t="str">
            <v>6217 ШПИКАЧКИ ДОМАШНИЕ СН п/о мгс 0.4кг 8шт.  ОСТАНКИНО</v>
          </cell>
          <cell r="D138">
            <v>30</v>
          </cell>
        </row>
        <row r="139">
          <cell r="A139" t="str">
            <v>6227 МОЛОЧНЫЕ ТРАДИЦ. сос п/о мгс 0.6кг LTF  ОСТАНКИНО</v>
          </cell>
          <cell r="D139">
            <v>98</v>
          </cell>
        </row>
        <row r="140">
          <cell r="A140" t="str">
            <v>6241 ХОТ-ДОГ Папа может сос п/о мгс 0.38кг  ОСТАНКИНО</v>
          </cell>
          <cell r="D140">
            <v>15</v>
          </cell>
        </row>
        <row r="141">
          <cell r="A141" t="str">
            <v>6247 ДОМАШНЯЯ Папа может вар п/о 0,4кг 8шт.  ОСТАНКИНО</v>
          </cell>
          <cell r="D141">
            <v>28</v>
          </cell>
        </row>
        <row r="142">
          <cell r="A142" t="str">
            <v>6268 ГОВЯЖЬЯ Папа может вар п/о 0,4кг 8 шт.  ОСТАНКИНО</v>
          </cell>
          <cell r="D142">
            <v>91</v>
          </cell>
        </row>
        <row r="143">
          <cell r="A143" t="str">
            <v>6279 КОРЕЙКА ПО-ОСТ.к/в в/с с/н в/у 1/150_45с  ОСТАНКИНО</v>
          </cell>
          <cell r="D143">
            <v>5</v>
          </cell>
        </row>
        <row r="144">
          <cell r="A144" t="str">
            <v>6281 СВИНИНА ДЕЛИКАТ. к/в мл/к в/у 0.3кг 45с  ОСТАНКИНО</v>
          </cell>
          <cell r="D144">
            <v>21</v>
          </cell>
        </row>
        <row r="145">
          <cell r="A145" t="str">
            <v>6297 ФИЛЕЙНЫЕ сос ц/о в/у 1/270 12шт_45с  ОСТАНКИНО</v>
          </cell>
          <cell r="D145">
            <v>234</v>
          </cell>
        </row>
        <row r="146">
          <cell r="A146" t="str">
            <v>6325 ДОКТОРСКАЯ ПРЕМИУМ вар п/о 0.4кг 8шт.  ОСТАНКИНО</v>
          </cell>
          <cell r="D146">
            <v>114</v>
          </cell>
        </row>
        <row r="147">
          <cell r="A147" t="str">
            <v>6333 МЯСНАЯ Папа может вар п/о 0.4кг 8шт.  ОСТАНКИНО</v>
          </cell>
          <cell r="D147">
            <v>613</v>
          </cell>
        </row>
        <row r="148">
          <cell r="A148" t="str">
            <v>6353 ЭКСТРА Папа может вар п/о 0.4кг 8шт.  ОСТАНКИНО</v>
          </cell>
          <cell r="D148">
            <v>386</v>
          </cell>
        </row>
        <row r="149">
          <cell r="A149" t="str">
            <v>6392 ФИЛЕЙНАЯ Папа может вар п/о 0.4кг. ОСТАНКИНО</v>
          </cell>
          <cell r="D149">
            <v>492</v>
          </cell>
        </row>
        <row r="150">
          <cell r="A150" t="str">
            <v>6415 БАЛЫКОВАЯ Коровино п/к в/у 0.84кг 6шт.  ОСТАНКИНО</v>
          </cell>
          <cell r="D150">
            <v>59</v>
          </cell>
        </row>
        <row r="151">
          <cell r="A151" t="str">
            <v>6427 КЛАССИЧЕСКАЯ ПМ вар п/о 0.35кг 8шт. ОСТАНКИНО</v>
          </cell>
          <cell r="D151">
            <v>121</v>
          </cell>
        </row>
        <row r="152">
          <cell r="A152" t="str">
            <v>6438 БОГАТЫРСКИЕ Папа Может сос п/о в/у 0,3кг  ОСТАНКИНО</v>
          </cell>
          <cell r="D152">
            <v>82</v>
          </cell>
        </row>
        <row r="153">
          <cell r="A153" t="str">
            <v>6448 СВИНИНА МАДЕРА с/к с/н в/у 1/100 10шт.   ОСТАНКИНО</v>
          </cell>
          <cell r="D153">
            <v>30</v>
          </cell>
        </row>
        <row r="154">
          <cell r="A154" t="str">
            <v>6450 БЕКОН с/к с/н в/у 1/100 10шт.  ОСТАНКИНО</v>
          </cell>
          <cell r="D154">
            <v>53</v>
          </cell>
        </row>
        <row r="155">
          <cell r="A155" t="str">
            <v>6453 ЭКСТРА Папа может с/к с/н в/у 1/100 14шт.   ОСТАНКИНО</v>
          </cell>
          <cell r="D155">
            <v>196</v>
          </cell>
        </row>
        <row r="156">
          <cell r="A156" t="str">
            <v>6454 АРОМАТНАЯ с/к с/н в/у 1/100 14шт.  ОСТАНКИНО</v>
          </cell>
          <cell r="D156">
            <v>129</v>
          </cell>
        </row>
        <row r="157">
          <cell r="A157" t="str">
            <v>6461 СОЧНЫЙ ГРИЛЬ ПМ сос п/о мгс 1*6  ОСТАНКИНО</v>
          </cell>
          <cell r="D157">
            <v>8.3520000000000003</v>
          </cell>
        </row>
        <row r="158">
          <cell r="A158" t="str">
            <v>6475 С СЫРОМ Папа может сос ц/о мгс 0.4кг6шт  ОСТАНКИНО</v>
          </cell>
          <cell r="D158">
            <v>49</v>
          </cell>
        </row>
        <row r="159">
          <cell r="A159" t="str">
            <v>6517 БОГАТЫРСКИЕ Папа Может сос п/о 1*6  ОСТАНКИНО</v>
          </cell>
          <cell r="D159">
            <v>1.0509999999999999</v>
          </cell>
        </row>
        <row r="160">
          <cell r="A160" t="str">
            <v>6527 ШПИКАЧКИ СОЧНЫЕ ПМ сар б/о мгс 1*3 45с ОСТАНКИНО</v>
          </cell>
          <cell r="D160">
            <v>78.585999999999999</v>
          </cell>
        </row>
        <row r="161">
          <cell r="A161" t="str">
            <v>6534 СЕРВЕЛАТ ФИНСКИЙ СН в/к п/о 0.35кг 8шт  ОСТАНКИНО</v>
          </cell>
          <cell r="D161">
            <v>4</v>
          </cell>
        </row>
        <row r="162">
          <cell r="A162" t="str">
            <v>6535 СЕРВЕЛАТ ОРЕХОВЫЙ СН в/к п/о 0,35кг 8шт.  ОСТАНКИНО</v>
          </cell>
          <cell r="D162">
            <v>4</v>
          </cell>
        </row>
        <row r="163">
          <cell r="A163" t="str">
            <v>6562 СЕРВЕЛАТ КАРЕЛЬСКИЙ СН в/к в/у 0,28кг  ОСТАНКИНО</v>
          </cell>
          <cell r="D163">
            <v>85</v>
          </cell>
        </row>
        <row r="164">
          <cell r="A164" t="str">
            <v>6563 СЛИВОЧНЫЕ СН сос п/о мгс 1*6  ОСТАНКИНО</v>
          </cell>
          <cell r="D164">
            <v>8.6289999999999996</v>
          </cell>
        </row>
        <row r="165">
          <cell r="A165" t="str">
            <v>6564 СЕРВЕЛАТ ОРЕХОВЫЙ ПМ в/к в/у 0.31кг 8шт.  ОСТАНКИНО</v>
          </cell>
          <cell r="D165">
            <v>23</v>
          </cell>
        </row>
        <row r="166">
          <cell r="A166" t="str">
            <v>6565 СЕРВЕЛАТ С АРОМ.ТРАВАМИ в/к в/у 0,31кг  ОСТАНКИНО</v>
          </cell>
          <cell r="D166">
            <v>17</v>
          </cell>
        </row>
        <row r="167">
          <cell r="A167" t="str">
            <v>6566 СЕРВЕЛАТ С БЕЛ.ГРИБАМИ в/к в/у 0,31кг  ОСТАНКИНО</v>
          </cell>
          <cell r="D167">
            <v>21</v>
          </cell>
        </row>
        <row r="168">
          <cell r="A168" t="str">
            <v>6589 МОЛОЧНЫЕ ГОСТ СН сос п/о мгс 0.41кг 10шт  ОСТАНКИНО</v>
          </cell>
          <cell r="D168">
            <v>10</v>
          </cell>
        </row>
        <row r="169">
          <cell r="A169" t="str">
            <v>6590 СЛИВОЧНЫЕ СН сос п/о мгс 0.41кг 10шт.  ОСТАНКИНО</v>
          </cell>
          <cell r="D169">
            <v>68</v>
          </cell>
        </row>
        <row r="170">
          <cell r="A170" t="str">
            <v>6592 ДОКТОРСКАЯ СН вар п/о  ОСТАНКИНО</v>
          </cell>
          <cell r="D170">
            <v>12.146000000000001</v>
          </cell>
        </row>
        <row r="171">
          <cell r="A171" t="str">
            <v>6593 ДОКТОРСКАЯ СН вар п/о 0.45кг 8шт.  ОСТАНКИНО</v>
          </cell>
          <cell r="D171">
            <v>26</v>
          </cell>
        </row>
        <row r="172">
          <cell r="A172" t="str">
            <v>6594 МОЛОЧНАЯ СН вар п/о  ОСТАНКИНО</v>
          </cell>
          <cell r="D172">
            <v>25.852</v>
          </cell>
        </row>
        <row r="173">
          <cell r="A173" t="str">
            <v>6595 МОЛОЧНАЯ СН вар п/о 0.45кг 8шт.  ОСТАНКИНО</v>
          </cell>
          <cell r="D173">
            <v>28</v>
          </cell>
        </row>
        <row r="174">
          <cell r="A174" t="str">
            <v>6597 РУССКАЯ СН вар п/о 0.45кг 8шт.  ОСТАНКИНО</v>
          </cell>
          <cell r="D174">
            <v>3</v>
          </cell>
        </row>
        <row r="175">
          <cell r="A175" t="str">
            <v>6601 ГОВЯЖЬИ СН сос п/о мгс 1*6  ОСТАНКИНО</v>
          </cell>
          <cell r="D175">
            <v>36.323999999999998</v>
          </cell>
        </row>
        <row r="176">
          <cell r="A176" t="str">
            <v>6606 СЫТНЫЕ Папа может сар б/о мгс 1*3 45с  ОСТАНКИНО</v>
          </cell>
          <cell r="D176">
            <v>26.933</v>
          </cell>
        </row>
        <row r="177">
          <cell r="A177" t="str">
            <v>6636 БАЛЫКОВАЯ СН в/к п/о 0,35кг 8шт  ОСТАНКИНО</v>
          </cell>
          <cell r="D177">
            <v>7</v>
          </cell>
        </row>
        <row r="178">
          <cell r="A178" t="str">
            <v>6641 СЛИВОЧНЫЕ ПМ сос п/о мгс 0,41кг 10шт.  ОСТАНКИНО</v>
          </cell>
          <cell r="D178">
            <v>183</v>
          </cell>
        </row>
        <row r="179">
          <cell r="A179" t="str">
            <v>6642 СОЧНЫЙ ГРИЛЬ ПМ сос п/о мгс 0,41кг 8шт.  ОСТАНКИНО</v>
          </cell>
          <cell r="D179">
            <v>220</v>
          </cell>
        </row>
        <row r="180">
          <cell r="A180" t="str">
            <v>6644 СОЧНЫЕ ПМ сос п/о мгс 0,41кг 10шт.  ОСТАНКИНО</v>
          </cell>
          <cell r="D180">
            <v>476</v>
          </cell>
        </row>
        <row r="181">
          <cell r="A181" t="str">
            <v>6645 ВЕТЧ.КЛАССИЧЕСКАЯ СН п/о 0.8кг 4шт.  ОСТАНКИНО</v>
          </cell>
          <cell r="D181">
            <v>1</v>
          </cell>
        </row>
        <row r="182">
          <cell r="A182" t="str">
            <v>6648 СОЧНЫЕ Папа может сар п/о мгс 1*3  ОСТАНКИНО</v>
          </cell>
          <cell r="D182">
            <v>9.42</v>
          </cell>
        </row>
        <row r="183">
          <cell r="A183" t="str">
            <v>6650 СОЧНЫЕ С СЫРОМ ПМ сар п/о мгс 1*3  ОСТАНКИНО</v>
          </cell>
          <cell r="D183">
            <v>4.1989999999999998</v>
          </cell>
        </row>
        <row r="184">
          <cell r="A184" t="str">
            <v>6658 АРОМАТНАЯ С ЧЕСНОЧКОМ СН в/к мтс 0.330кг  ОСТАНКИНО</v>
          </cell>
          <cell r="D184">
            <v>4</v>
          </cell>
        </row>
        <row r="185">
          <cell r="A185" t="str">
            <v>6666 БОЯНСКАЯ Папа может п/к в/у 0,28кг 8 шт. ОСТАНКИНО</v>
          </cell>
          <cell r="D185">
            <v>278</v>
          </cell>
        </row>
        <row r="186">
          <cell r="A186" t="str">
            <v>6669 ВЕНСКАЯ САЛЯМИ п/к в/у 0.28кг 8шт  ОСТАНКИНО</v>
          </cell>
          <cell r="D186">
            <v>149</v>
          </cell>
        </row>
        <row r="187">
          <cell r="A187" t="str">
            <v>6682 СЕРВЕЛАТ ЗЕРНИСТЫЙ в/к в/у 0.42кг 8шт.  ОСТАНКИНО</v>
          </cell>
          <cell r="D187">
            <v>2</v>
          </cell>
        </row>
        <row r="188">
          <cell r="A188" t="str">
            <v>6683 СЕРВЕЛАТ ЗЕРНИСТЫЙ ПМ в/к в/у 0,35кг  ОСТАНКИНО</v>
          </cell>
          <cell r="D188">
            <v>457</v>
          </cell>
        </row>
        <row r="189">
          <cell r="A189" t="str">
            <v>6684 СЕРВЕЛАТ КАРЕЛЬСКИЙ ПМ в/к в/у 0.28кг  ОСТАНКИНО</v>
          </cell>
          <cell r="D189">
            <v>528</v>
          </cell>
        </row>
        <row r="190">
          <cell r="A190" t="str">
            <v>6689 СЕРВЕЛАТ ОХОТНИЧИЙ ПМ в/к в/у 0,35кг 8шт  ОСТАНКИНО</v>
          </cell>
          <cell r="D190">
            <v>616</v>
          </cell>
        </row>
        <row r="191">
          <cell r="A191" t="str">
            <v>6692 СЕРВЕЛАТ ПРИМА в/к в/у 0.28кг 8шт.  ОСТАНКИНО</v>
          </cell>
          <cell r="D191">
            <v>163</v>
          </cell>
        </row>
        <row r="192">
          <cell r="A192" t="str">
            <v>6697 СЕРВЕЛАТ ФИНСКИЙ ПМ в/к в/у 0,35кг 8шт.  ОСТАНКИНО</v>
          </cell>
          <cell r="D192">
            <v>744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41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192</v>
          </cell>
        </row>
        <row r="196">
          <cell r="A196" t="str">
            <v>БОНУС_283  Сосиски Сочинки, ВЕС, ТМ Стародворье ПОКОМ</v>
          </cell>
          <cell r="D196">
            <v>100.45399999999999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27.16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40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99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41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73</v>
          </cell>
        </row>
        <row r="202">
          <cell r="A202" t="str">
            <v>Вареники замороженные "Благолепные" с картофелем и грибами. ВЕС  ПОКОМ</v>
          </cell>
          <cell r="D202">
            <v>5</v>
          </cell>
        </row>
        <row r="203">
          <cell r="A203" t="str">
            <v>Вацлавская п/к (черева) 390 гр.шт. термоус.пак  СПК</v>
          </cell>
          <cell r="D203">
            <v>27</v>
          </cell>
        </row>
        <row r="204">
          <cell r="A204" t="str">
            <v>Ветчина Вацлавская 400 гр.шт.  СПК</v>
          </cell>
          <cell r="D204">
            <v>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61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155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274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26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18.600000000000001</v>
          </cell>
        </row>
        <row r="210">
          <cell r="A210" t="str">
            <v>Дельгаро с/в "Эликатессе" 140 гр.шт.  СПК</v>
          </cell>
          <cell r="D210">
            <v>15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46</v>
          </cell>
        </row>
        <row r="212">
          <cell r="A212" t="str">
            <v>Докторская вареная термоус.пак. "Высокий вкус"  СПК</v>
          </cell>
          <cell r="D212">
            <v>1.948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53.64</v>
          </cell>
        </row>
        <row r="214">
          <cell r="A214" t="str">
            <v>Жар-боллы с курочкой и сыром, ВЕС  ПОКОМ</v>
          </cell>
          <cell r="D214">
            <v>3</v>
          </cell>
        </row>
        <row r="215">
          <cell r="A215" t="str">
            <v>Жар-ладушки с мясом, картофелем и грибами. ВЕС  ПОКОМ</v>
          </cell>
          <cell r="D215">
            <v>14.8</v>
          </cell>
        </row>
        <row r="216">
          <cell r="A216" t="str">
            <v>Жар-ладушки с мясом. ВЕС  ПОКОМ</v>
          </cell>
          <cell r="D216">
            <v>74</v>
          </cell>
        </row>
        <row r="217">
          <cell r="A217" t="str">
            <v>Жар-ладушки с яблоком и грушей, ВЕС  ПОКОМ</v>
          </cell>
          <cell r="D217">
            <v>18.5</v>
          </cell>
        </row>
        <row r="218">
          <cell r="A218" t="str">
            <v>Карбонад Юбилейный термоус.пак.  СПК</v>
          </cell>
          <cell r="D218">
            <v>6.1609999999999996</v>
          </cell>
        </row>
        <row r="219">
          <cell r="A219" t="str">
            <v>Классика с/к 235 гр.шт. "Высокий вкус"  СПК</v>
          </cell>
          <cell r="D219">
            <v>14</v>
          </cell>
        </row>
        <row r="220">
          <cell r="A220" t="str">
            <v>Классическая с/к "Сибирский стандарт" 560 гр.шт.  СПК</v>
          </cell>
          <cell r="D220">
            <v>936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88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69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20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110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122</v>
          </cell>
        </row>
        <row r="226">
          <cell r="A226" t="str">
            <v>Ла Фаворте с/в "Эликатессе" 140 гр.шт.  СПК</v>
          </cell>
          <cell r="D226">
            <v>14</v>
          </cell>
        </row>
        <row r="227">
          <cell r="A227" t="str">
            <v>Любительская вареная термоус.пак. "Высокий вкус"  СПК</v>
          </cell>
          <cell r="D227">
            <v>7.7009999999999996</v>
          </cell>
        </row>
        <row r="228">
          <cell r="A228" t="str">
            <v>Мини-сосиски в тесте "Фрайпики" 1,8кг ВЕС,  ПОКОМ</v>
          </cell>
          <cell r="D228">
            <v>37.799999999999997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262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222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259</v>
          </cell>
        </row>
        <row r="232">
          <cell r="A232" t="str">
            <v>Наггетсы хрустящие п/ф ВЕС ПОКОМ</v>
          </cell>
          <cell r="D232">
            <v>90</v>
          </cell>
        </row>
        <row r="233">
          <cell r="A233" t="str">
            <v>Оригинальная с перцем с/к  СПК</v>
          </cell>
          <cell r="D233">
            <v>67.802999999999997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432</v>
          </cell>
        </row>
        <row r="235">
          <cell r="A235" t="str">
            <v>Особая вареная  СПК</v>
          </cell>
          <cell r="D235">
            <v>4.8220000000000001</v>
          </cell>
        </row>
        <row r="236">
          <cell r="A236" t="str">
            <v>Пельмени Grandmeni с говядиной и свининой Горячая штучка 0,75 кг Бульмени  ПОКОМ</v>
          </cell>
          <cell r="D236">
            <v>1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26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50</v>
          </cell>
        </row>
        <row r="240">
          <cell r="A240" t="str">
            <v>Пельмени Бигбули с мясом, Горячая штучка 0,43кг  ПОКОМ</v>
          </cell>
          <cell r="D240">
            <v>28</v>
          </cell>
        </row>
        <row r="241">
          <cell r="A241" t="str">
            <v>Пельмени Бигбули с мясом, Горячая штучка 0,9кг  ПОКОМ</v>
          </cell>
          <cell r="D241">
            <v>64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69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57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271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259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330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347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314</v>
          </cell>
        </row>
        <row r="249">
          <cell r="A249" t="str">
            <v>Пельмени Левантские ТМ Особый рецепт 0,8 кг  ПОКОМ</v>
          </cell>
          <cell r="D249">
            <v>8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367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71</v>
          </cell>
        </row>
        <row r="252">
          <cell r="A252" t="str">
            <v>Пельмени Отборные с говядиной 0,9 кг НОВА ТМ Стародворье ТС Медвежье ушко  ПОКОМ</v>
          </cell>
          <cell r="D252">
            <v>3</v>
          </cell>
        </row>
        <row r="253">
          <cell r="A253" t="str">
            <v>Пельмени Отборные с говядиной и свининой 0,43 кг ТМ Стародворье ТС Медвежье ушко</v>
          </cell>
          <cell r="D253">
            <v>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105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191</v>
          </cell>
        </row>
        <row r="256">
          <cell r="A256" t="str">
            <v>Пельмени Сочные сфера 0,9 кг ТМ Стародворье ПОКОМ</v>
          </cell>
          <cell r="D256">
            <v>19</v>
          </cell>
        </row>
        <row r="257">
          <cell r="A257" t="str">
            <v>По-Австрийски с/к 260 гр.шт. "Высокий вкус"  СПК</v>
          </cell>
          <cell r="D257">
            <v>15</v>
          </cell>
        </row>
        <row r="258">
          <cell r="A258" t="str">
            <v>Покровская вареная 0,47 кг шт.  СПК</v>
          </cell>
          <cell r="D258">
            <v>10</v>
          </cell>
        </row>
        <row r="259">
          <cell r="A259" t="str">
            <v>Праздничная с/к "Сибирский стандарт" 560 гр.шт.  СПК</v>
          </cell>
          <cell r="D259">
            <v>828</v>
          </cell>
        </row>
        <row r="260">
          <cell r="A260" t="str">
            <v>Салями Трюфель с/в "Эликатессе" 0,16 кг.шт.  СПК</v>
          </cell>
          <cell r="D260">
            <v>1</v>
          </cell>
        </row>
        <row r="261">
          <cell r="A261" t="str">
            <v>Салями Финская с/к 235 гр.шт. "Высокий вкус"  СПК</v>
          </cell>
          <cell r="D261">
            <v>4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34.264000000000003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16.798999999999999</v>
          </cell>
        </row>
        <row r="264">
          <cell r="A264" t="str">
            <v>Сардельки из свинины (черева) ( в ср.защ.атм) "Высокий вкус"  СПК</v>
          </cell>
          <cell r="D264">
            <v>4.7220000000000004</v>
          </cell>
        </row>
        <row r="265">
          <cell r="A265" t="str">
            <v>Семейная с чесночком вареная (СПК+СКМ)  СПК</v>
          </cell>
          <cell r="D265">
            <v>138.41999999999999</v>
          </cell>
        </row>
        <row r="266">
          <cell r="A266" t="str">
            <v>Семейная с чесночком Экстра вареная  СПК</v>
          </cell>
          <cell r="D266">
            <v>21.774000000000001</v>
          </cell>
        </row>
        <row r="267">
          <cell r="A267" t="str">
            <v>Семейная с чесночком Экстра вареная 0,5 кг.шт.  СПК</v>
          </cell>
          <cell r="D267">
            <v>9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21</v>
          </cell>
        </row>
        <row r="270">
          <cell r="A270" t="str">
            <v>Сибирская особая с/к 0,235 кг шт.  СПК</v>
          </cell>
          <cell r="D270">
            <v>45</v>
          </cell>
        </row>
        <row r="271">
          <cell r="A271" t="str">
            <v>Славянская п/к 0,38 кг шт.термофор.пак.  СПК</v>
          </cell>
          <cell r="D271">
            <v>8</v>
          </cell>
        </row>
        <row r="272">
          <cell r="A272" t="str">
            <v>Снеки  ЖАР-мени ВЕС. рубленые в тесте замор.  ПОКОМ</v>
          </cell>
          <cell r="D272">
            <v>43.5</v>
          </cell>
        </row>
        <row r="273">
          <cell r="A273" t="str">
            <v>Сосиски "Баварские" 0,36 кг.шт. вак.упак.  СПК</v>
          </cell>
          <cell r="D273">
            <v>2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112.8</v>
          </cell>
        </row>
        <row r="275">
          <cell r="A275" t="str">
            <v>Сосиски "Молочные" 0,36 кг.шт. вак.упак.  СПК</v>
          </cell>
          <cell r="D275">
            <v>13</v>
          </cell>
        </row>
        <row r="276">
          <cell r="A276" t="str">
            <v>Сосиски Мусульманские "Просто выгодно" (в ср.защ.атм.)  СПК</v>
          </cell>
          <cell r="D276">
            <v>32.634</v>
          </cell>
        </row>
        <row r="277">
          <cell r="A277" t="str">
            <v>Торо Неро с/в "Эликатессе" 140 гр.шт.  СПК</v>
          </cell>
          <cell r="D277">
            <v>13</v>
          </cell>
        </row>
        <row r="278">
          <cell r="A278" t="str">
            <v>Уши свиные копченые к пиву 0,15кг нар. д/ф шт.  СПК</v>
          </cell>
          <cell r="D278">
            <v>19</v>
          </cell>
        </row>
        <row r="279">
          <cell r="A279" t="str">
            <v>Фестивальная с/к 0,235 кг.шт.  СПК</v>
          </cell>
          <cell r="D279">
            <v>105</v>
          </cell>
        </row>
        <row r="280">
          <cell r="A280" t="str">
            <v>Фестивальная с/к ВЕС   СПК</v>
          </cell>
          <cell r="D280">
            <v>5.39</v>
          </cell>
        </row>
        <row r="281">
          <cell r="A281" t="str">
            <v>Фрай-пицца с ветчиной и грибами 3,0 кг. ВЕС.  ПОКОМ</v>
          </cell>
          <cell r="D281">
            <v>6</v>
          </cell>
        </row>
        <row r="282">
          <cell r="A282" t="str">
            <v>Фуэт с/в "Эликатессе" 160 гр.шт.  СПК</v>
          </cell>
          <cell r="D282">
            <v>11</v>
          </cell>
        </row>
        <row r="283">
          <cell r="A283" t="str">
            <v>Хинкали Классические хинкали ВЕС, 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136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18</v>
          </cell>
        </row>
        <row r="286">
          <cell r="A286" t="str">
            <v>Хрустящие крылышки ТМ Горячая штучка 0,3 кг зам  ПОКОМ</v>
          </cell>
          <cell r="D286">
            <v>27</v>
          </cell>
        </row>
        <row r="287">
          <cell r="A287" t="str">
            <v>Хрустящие крылышки. В панировке куриные жареные.ВЕС  ПОКОМ</v>
          </cell>
          <cell r="D287">
            <v>10.8</v>
          </cell>
        </row>
        <row r="288">
          <cell r="A288" t="str">
            <v>Чебупай сочное яблоко ТМ Горячая штучка 0,2 кг зам.  ПОКОМ</v>
          </cell>
          <cell r="D288">
            <v>12</v>
          </cell>
        </row>
        <row r="289">
          <cell r="A289" t="str">
            <v>Чебупай спелая вишня ТМ Горячая штучка 0,2 кг зам.  ПОКОМ</v>
          </cell>
          <cell r="D289">
            <v>16</v>
          </cell>
        </row>
        <row r="290">
          <cell r="A290" t="str">
            <v>Чебупели Курочка гриль ТМ Горячая штучка, 0,3 кг зам  ПОКОМ</v>
          </cell>
          <cell r="D290">
            <v>19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177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268</v>
          </cell>
        </row>
        <row r="293">
          <cell r="A293" t="str">
            <v>Шпикачки Русские (черева) (в ср.защ.атм.) "Высокий вкус"  СПК</v>
          </cell>
          <cell r="D293">
            <v>16.210999999999999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20</v>
          </cell>
        </row>
        <row r="295">
          <cell r="A295" t="str">
            <v>Юбилейная с/к 0,10 кг.шт. нарезка (лоток с ср.защ.атм.)  СПК</v>
          </cell>
          <cell r="D295">
            <v>18</v>
          </cell>
        </row>
        <row r="296">
          <cell r="A296" t="str">
            <v>Юбилейная с/к 0,235 кг.шт.  СПК</v>
          </cell>
          <cell r="D296">
            <v>107</v>
          </cell>
        </row>
        <row r="297">
          <cell r="A297" t="str">
            <v>Итого</v>
          </cell>
          <cell r="D297">
            <v>61613.06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6" sqref="AG16"/>
    </sheetView>
  </sheetViews>
  <sheetFormatPr defaultColWidth="10.5" defaultRowHeight="11.45" customHeight="1" outlineLevelRow="1" x14ac:dyDescent="0.2"/>
  <cols>
    <col min="1" max="1" width="65.33203125" style="1" customWidth="1"/>
    <col min="2" max="2" width="4.1640625" style="1" customWidth="1"/>
    <col min="3" max="6" width="6.83203125" style="1" customWidth="1"/>
    <col min="7" max="7" width="6" style="5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2" width="6.6640625" style="5" bestFit="1" customWidth="1"/>
    <col min="13" max="14" width="1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8.1640625" style="5" customWidth="1"/>
    <col min="27" max="27" width="6" style="5" bestFit="1" customWidth="1"/>
    <col min="28" max="28" width="5.1640625" style="5" bestFit="1" customWidth="1"/>
    <col min="29" max="29" width="6.1640625" style="5" customWidth="1"/>
    <col min="30" max="31" width="1.66406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72</v>
      </c>
      <c r="H3" s="10" t="s">
        <v>73</v>
      </c>
      <c r="I3" s="10" t="s">
        <v>74</v>
      </c>
      <c r="J3" s="10" t="s">
        <v>75</v>
      </c>
      <c r="K3" s="10" t="s">
        <v>76</v>
      </c>
      <c r="L3" s="10" t="s">
        <v>76</v>
      </c>
      <c r="M3" s="10" t="s">
        <v>76</v>
      </c>
      <c r="N3" s="11" t="s">
        <v>77</v>
      </c>
      <c r="O3" s="1" t="s">
        <v>78</v>
      </c>
      <c r="P3" s="12" t="s">
        <v>76</v>
      </c>
      <c r="Q3" s="1" t="s">
        <v>79</v>
      </c>
      <c r="R3" s="1" t="s">
        <v>80</v>
      </c>
      <c r="S3" s="11" t="s">
        <v>78</v>
      </c>
      <c r="T3" s="11" t="s">
        <v>78</v>
      </c>
      <c r="U3" s="11" t="s">
        <v>81</v>
      </c>
      <c r="V3" s="11" t="s">
        <v>82</v>
      </c>
      <c r="W3" s="11" t="s">
        <v>83</v>
      </c>
      <c r="X3" s="11" t="s">
        <v>84</v>
      </c>
      <c r="Y3" s="13" t="s">
        <v>85</v>
      </c>
      <c r="Z3" s="11" t="s">
        <v>86</v>
      </c>
      <c r="AA3" s="13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90</v>
      </c>
      <c r="L4" s="15" t="s">
        <v>91</v>
      </c>
      <c r="P4" s="15" t="s">
        <v>92</v>
      </c>
      <c r="S4" s="15" t="s">
        <v>93</v>
      </c>
      <c r="T4" s="15" t="s">
        <v>94</v>
      </c>
      <c r="U4" s="15" t="s">
        <v>95</v>
      </c>
    </row>
    <row r="5" spans="1:31" ht="11.1" customHeight="1" x14ac:dyDescent="0.2">
      <c r="A5" s="6"/>
      <c r="B5" s="6"/>
      <c r="C5" s="3"/>
      <c r="D5" s="3"/>
      <c r="E5" s="9">
        <f>SUM(E6:E104)</f>
        <v>35811.14</v>
      </c>
      <c r="F5" s="9">
        <f>SUM(F6:F104)</f>
        <v>45721.859999999993</v>
      </c>
      <c r="I5" s="9">
        <f>SUM(I6:I104)</f>
        <v>36192.103999999992</v>
      </c>
      <c r="J5" s="9">
        <f t="shared" ref="J5:P5" si="0">SUM(J6:J104)</f>
        <v>-380.96399999999994</v>
      </c>
      <c r="K5" s="9">
        <f t="shared" si="0"/>
        <v>25220</v>
      </c>
      <c r="L5" s="9">
        <f t="shared" si="0"/>
        <v>3770</v>
      </c>
      <c r="M5" s="9">
        <f t="shared" si="0"/>
        <v>0</v>
      </c>
      <c r="N5" s="9">
        <f t="shared" si="0"/>
        <v>0</v>
      </c>
      <c r="O5" s="9">
        <f t="shared" si="0"/>
        <v>6680.6280000000015</v>
      </c>
      <c r="P5" s="9">
        <f t="shared" si="0"/>
        <v>20480</v>
      </c>
      <c r="S5" s="9">
        <f t="shared" ref="S5" si="1">SUM(S6:S104)</f>
        <v>7205.1399999999994</v>
      </c>
      <c r="T5" s="9">
        <f t="shared" ref="T5" si="2">SUM(T6:T104)</f>
        <v>6557.4479999999985</v>
      </c>
      <c r="U5" s="9">
        <f t="shared" ref="U5" si="3">SUM(U6:U104)</f>
        <v>5290</v>
      </c>
      <c r="V5" s="9">
        <f t="shared" ref="V5" si="4">SUM(V6:V104)</f>
        <v>2408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20480</v>
      </c>
      <c r="AA5" s="9">
        <f t="shared" ref="AA5:AC5" si="8">SUM(AA6:AA104)</f>
        <v>2147.743652743653</v>
      </c>
      <c r="AC5" s="9">
        <f t="shared" si="8"/>
        <v>7474.8</v>
      </c>
    </row>
    <row r="6" spans="1:31" s="1" customFormat="1" ht="11.1" customHeight="1" outlineLevel="1" x14ac:dyDescent="0.2">
      <c r="A6" s="7" t="s">
        <v>39</v>
      </c>
      <c r="B6" s="7" t="s">
        <v>9</v>
      </c>
      <c r="C6" s="8"/>
      <c r="D6" s="8">
        <v>9</v>
      </c>
      <c r="E6" s="19">
        <v>246</v>
      </c>
      <c r="F6" s="20">
        <v>-247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262</v>
      </c>
      <c r="J6" s="14">
        <f>E6-I6</f>
        <v>-16</v>
      </c>
      <c r="K6" s="14">
        <f>VLOOKUP(A:A,[1]TDSheet!$A:$K,11,0)</f>
        <v>0</v>
      </c>
      <c r="L6" s="14">
        <f>VLOOKUP(A:A,[1]TDSheet!$A:$P,16,0)</f>
        <v>0</v>
      </c>
      <c r="M6" s="14"/>
      <c r="N6" s="14"/>
      <c r="O6" s="14">
        <f>(E6-V6)/5</f>
        <v>49.2</v>
      </c>
      <c r="P6" s="16"/>
      <c r="Q6" s="17">
        <f>(F6+K6+L6+P6)/O6</f>
        <v>-5.0203252032520318</v>
      </c>
      <c r="R6" s="14">
        <f>F6/O6</f>
        <v>-5.0203252032520318</v>
      </c>
      <c r="S6" s="14">
        <f>VLOOKUP(A:A,[1]TDSheet!$A:$S,19,0)</f>
        <v>0</v>
      </c>
      <c r="T6" s="14">
        <f>VLOOKUP(A:A,[1]TDSheet!$A:$T,20,0)</f>
        <v>0</v>
      </c>
      <c r="U6" s="14">
        <f>VLOOKUP(A:A,[3]TDSheet!$A:$D,4,0)</f>
        <v>99</v>
      </c>
      <c r="V6" s="14">
        <f>VLOOKUP(A:A,[1]TDSheet!$A:$V,22,0)</f>
        <v>0</v>
      </c>
      <c r="W6" s="14"/>
      <c r="X6" s="14"/>
      <c r="Y6" s="14">
        <f>P6+0</f>
        <v>0</v>
      </c>
      <c r="Z6" s="14" t="e">
        <f>VLOOKUP(A:A,[1]TDSheet!$A:$Z,26,0)</f>
        <v>#N/A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40</v>
      </c>
      <c r="B7" s="7" t="s">
        <v>8</v>
      </c>
      <c r="C7" s="8">
        <v>-121.3</v>
      </c>
      <c r="D7" s="8">
        <v>164.5</v>
      </c>
      <c r="E7" s="8">
        <v>43.2</v>
      </c>
      <c r="F7" s="8"/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43.2</v>
      </c>
      <c r="J7" s="14">
        <f t="shared" ref="J7:J67" si="9">E7-I7</f>
        <v>0</v>
      </c>
      <c r="K7" s="14">
        <f>VLOOKUP(A:A,[1]TDSheet!$A:$K,11,0)</f>
        <v>0</v>
      </c>
      <c r="L7" s="14">
        <f>VLOOKUP(A:A,[1]TDSheet!$A:$P,16,0)</f>
        <v>0</v>
      </c>
      <c r="M7" s="14"/>
      <c r="N7" s="14"/>
      <c r="O7" s="14">
        <f t="shared" ref="O7:O67" si="10">(E7-V7)/5</f>
        <v>8.64</v>
      </c>
      <c r="P7" s="16"/>
      <c r="Q7" s="17">
        <f t="shared" ref="Q7:Q67" si="11">(F7+K7+L7+P7)/O7</f>
        <v>0</v>
      </c>
      <c r="R7" s="14">
        <f t="shared" ref="R7:R67" si="12">F7/O7</f>
        <v>0</v>
      </c>
      <c r="S7" s="14">
        <f>VLOOKUP(A:A,[1]TDSheet!$A:$S,19,0)</f>
        <v>39.519999999999996</v>
      </c>
      <c r="T7" s="14">
        <f>VLOOKUP(A:A,[1]TDSheet!$A:$T,20,0)</f>
        <v>32.78</v>
      </c>
      <c r="U7" s="14">
        <v>0</v>
      </c>
      <c r="V7" s="14">
        <f>VLOOKUP(A:A,[1]TDSheet!$A:$V,22,0)</f>
        <v>0</v>
      </c>
      <c r="W7" s="14"/>
      <c r="X7" s="14"/>
      <c r="Y7" s="14">
        <f t="shared" ref="Y7:Y67" si="13"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41</v>
      </c>
      <c r="B8" s="7" t="s">
        <v>9</v>
      </c>
      <c r="C8" s="8">
        <v>-304</v>
      </c>
      <c r="D8" s="8">
        <v>389</v>
      </c>
      <c r="E8" s="19">
        <v>294</v>
      </c>
      <c r="F8" s="20">
        <v>-214</v>
      </c>
      <c r="G8" s="1" t="e">
        <f>VLOOKUP(A:A,[1]TDSheet!$A:$G,7,0)</f>
        <v>#N/A</v>
      </c>
      <c r="H8" s="1">
        <f>VLOOKUP(A:A,[1]TDSheet!$A:$H,8,0)</f>
        <v>0</v>
      </c>
      <c r="I8" s="14">
        <f>VLOOKUP(A:A,[2]TDSheet!$A:$F,6,0)</f>
        <v>303</v>
      </c>
      <c r="J8" s="14">
        <f t="shared" si="9"/>
        <v>-9</v>
      </c>
      <c r="K8" s="14">
        <f>VLOOKUP(A:A,[1]TDSheet!$A:$K,11,0)</f>
        <v>0</v>
      </c>
      <c r="L8" s="14">
        <f>VLOOKUP(A:A,[1]TDSheet!$A:$P,16,0)</f>
        <v>0</v>
      </c>
      <c r="M8" s="14"/>
      <c r="N8" s="14"/>
      <c r="O8" s="14">
        <f t="shared" si="10"/>
        <v>58.8</v>
      </c>
      <c r="P8" s="16"/>
      <c r="Q8" s="17">
        <f t="shared" si="11"/>
        <v>-3.6394557823129254</v>
      </c>
      <c r="R8" s="14">
        <f t="shared" si="12"/>
        <v>-3.6394557823129254</v>
      </c>
      <c r="S8" s="14">
        <f>VLOOKUP(A:A,[1]TDSheet!$A:$S,19,0)</f>
        <v>63</v>
      </c>
      <c r="T8" s="14">
        <f>VLOOKUP(A:A,[1]TDSheet!$A:$T,20,0)</f>
        <v>69</v>
      </c>
      <c r="U8" s="14">
        <f>VLOOKUP(A:A,[3]TDSheet!$A:$D,4,0)</f>
        <v>73</v>
      </c>
      <c r="V8" s="14">
        <f>VLOOKUP(A:A,[1]TDSheet!$A:$V,22,0)</f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42</v>
      </c>
      <c r="B9" s="7" t="s">
        <v>8</v>
      </c>
      <c r="C9" s="8">
        <v>115</v>
      </c>
      <c r="D9" s="8">
        <v>126</v>
      </c>
      <c r="E9" s="8">
        <v>190</v>
      </c>
      <c r="F9" s="8">
        <v>45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192.5</v>
      </c>
      <c r="J9" s="14">
        <f t="shared" si="9"/>
        <v>-2.5</v>
      </c>
      <c r="K9" s="14">
        <f>VLOOKUP(A:A,[1]TDSheet!$A:$K,11,0)</f>
        <v>240</v>
      </c>
      <c r="L9" s="14">
        <f>VLOOKUP(A:A,[1]TDSheet!$A:$P,16,0)</f>
        <v>0</v>
      </c>
      <c r="M9" s="14"/>
      <c r="N9" s="14"/>
      <c r="O9" s="14">
        <f t="shared" si="10"/>
        <v>38</v>
      </c>
      <c r="P9" s="16">
        <v>100</v>
      </c>
      <c r="Q9" s="17">
        <f t="shared" si="11"/>
        <v>10.131578947368421</v>
      </c>
      <c r="R9" s="14">
        <f t="shared" si="12"/>
        <v>1.1842105263157894</v>
      </c>
      <c r="S9" s="14">
        <f>VLOOKUP(A:A,[1]TDSheet!$A:$S,19,0)</f>
        <v>18</v>
      </c>
      <c r="T9" s="14">
        <f>VLOOKUP(A:A,[1]TDSheet!$A:$T,20,0)</f>
        <v>16</v>
      </c>
      <c r="U9" s="14">
        <f>VLOOKUP(A:A,[3]TDSheet!$A:$D,4,0)</f>
        <v>5</v>
      </c>
      <c r="V9" s="14">
        <f>VLOOKUP(A:A,[1]TDSheet!$A:$V,22,0)</f>
        <v>0</v>
      </c>
      <c r="W9" s="14"/>
      <c r="X9" s="14"/>
      <c r="Y9" s="14">
        <f t="shared" si="13"/>
        <v>100</v>
      </c>
      <c r="Z9" s="14">
        <f>VLOOKUP(A:A,[1]TDSheet!$A:$Z,26,0)</f>
        <v>0</v>
      </c>
      <c r="AA9" s="14">
        <f>Y9/5</f>
        <v>20</v>
      </c>
      <c r="AB9" s="18">
        <f>VLOOKUP(A:A,[1]TDSheet!$A:$AB,28,0)</f>
        <v>1</v>
      </c>
      <c r="AC9" s="14">
        <f>Y9*AB9</f>
        <v>100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436</v>
      </c>
      <c r="D10" s="8">
        <v>19</v>
      </c>
      <c r="E10" s="8">
        <v>214</v>
      </c>
      <c r="F10" s="8">
        <v>233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222</v>
      </c>
      <c r="J10" s="14">
        <f t="shared" si="9"/>
        <v>-8</v>
      </c>
      <c r="K10" s="14">
        <f>VLOOKUP(A:A,[1]TDSheet!$A:$K,11,0)</f>
        <v>240</v>
      </c>
      <c r="L10" s="14">
        <f>VLOOKUP(A:A,[1]TDSheet!$A:$P,16,0)</f>
        <v>0</v>
      </c>
      <c r="M10" s="14"/>
      <c r="N10" s="14"/>
      <c r="O10" s="14">
        <f t="shared" si="10"/>
        <v>42.8</v>
      </c>
      <c r="P10" s="16"/>
      <c r="Q10" s="17">
        <f t="shared" si="11"/>
        <v>11.051401869158878</v>
      </c>
      <c r="R10" s="14">
        <f t="shared" si="12"/>
        <v>5.44392523364486</v>
      </c>
      <c r="S10" s="14">
        <f>VLOOKUP(A:A,[1]TDSheet!$A:$S,19,0)</f>
        <v>55.8</v>
      </c>
      <c r="T10" s="14">
        <f>VLOOKUP(A:A,[1]TDSheet!$A:$T,20,0)</f>
        <v>41.8</v>
      </c>
      <c r="U10" s="14">
        <f>VLOOKUP(A:A,[3]TDSheet!$A:$D,4,0)</f>
        <v>61</v>
      </c>
      <c r="V10" s="14">
        <f>VLOOKUP(A:A,[1]TDSheet!$A:$V,22,0)</f>
        <v>0</v>
      </c>
      <c r="W10" s="14"/>
      <c r="X10" s="14"/>
      <c r="Y10" s="14">
        <f t="shared" si="13"/>
        <v>0</v>
      </c>
      <c r="Z10" s="14">
        <f>VLOOKUP(A:A,[1]TDSheet!$A:$Z,26,0)</f>
        <v>0</v>
      </c>
      <c r="AA10" s="14">
        <f>Y10/12</f>
        <v>0</v>
      </c>
      <c r="AB10" s="18">
        <f>VLOOKUP(A:A,[1]TDSheet!$A:$AB,28,0)</f>
        <v>0.3</v>
      </c>
      <c r="AC10" s="14">
        <f t="shared" ref="AC10:AC67" si="14">Y10*AB10</f>
        <v>0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2520</v>
      </c>
      <c r="D11" s="8">
        <v>2037</v>
      </c>
      <c r="E11" s="8">
        <v>1566</v>
      </c>
      <c r="F11" s="8">
        <v>2976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1563</v>
      </c>
      <c r="J11" s="14">
        <f t="shared" si="9"/>
        <v>3</v>
      </c>
      <c r="K11" s="14">
        <f>VLOOKUP(A:A,[1]TDSheet!$A:$K,11,0)</f>
        <v>240</v>
      </c>
      <c r="L11" s="21">
        <v>0</v>
      </c>
      <c r="M11" s="14"/>
      <c r="N11" s="14"/>
      <c r="O11" s="14">
        <f t="shared" si="10"/>
        <v>277.2</v>
      </c>
      <c r="P11" s="16">
        <v>1500</v>
      </c>
      <c r="Q11" s="17">
        <f t="shared" si="11"/>
        <v>17.012987012987015</v>
      </c>
      <c r="R11" s="14">
        <f t="shared" si="12"/>
        <v>10.735930735930737</v>
      </c>
      <c r="S11" s="14">
        <f>VLOOKUP(A:A,[1]TDSheet!$A:$S,19,0)</f>
        <v>339</v>
      </c>
      <c r="T11" s="14">
        <f>VLOOKUP(A:A,[1]TDSheet!$A:$T,20,0)</f>
        <v>314.8</v>
      </c>
      <c r="U11" s="14">
        <f>VLOOKUP(A:A,[3]TDSheet!$A:$D,4,0)</f>
        <v>155</v>
      </c>
      <c r="V11" s="14">
        <f>VLOOKUP(A:A,[1]TDSheet!$A:$V,22,0)</f>
        <v>180</v>
      </c>
      <c r="W11" s="14"/>
      <c r="X11" s="14"/>
      <c r="Y11" s="14">
        <f t="shared" si="13"/>
        <v>1500</v>
      </c>
      <c r="Z11" s="14">
        <f>VLOOKUP(A:A,[1]TDSheet!$A:$Z,26,0)</f>
        <v>0</v>
      </c>
      <c r="AA11" s="14">
        <f>Y11/12</f>
        <v>125</v>
      </c>
      <c r="AB11" s="18">
        <f>VLOOKUP(A:A,[1]TDSheet!$A:$AB,28,0)</f>
        <v>0.3</v>
      </c>
      <c r="AC11" s="14">
        <f t="shared" si="14"/>
        <v>450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1275</v>
      </c>
      <c r="D12" s="8">
        <v>1977</v>
      </c>
      <c r="E12" s="19">
        <v>1531</v>
      </c>
      <c r="F12" s="20">
        <v>1698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1307</v>
      </c>
      <c r="J12" s="14">
        <f t="shared" si="9"/>
        <v>224</v>
      </c>
      <c r="K12" s="14">
        <f>VLOOKUP(A:A,[1]TDSheet!$A:$K,11,0)</f>
        <v>480</v>
      </c>
      <c r="L12" s="21">
        <v>0</v>
      </c>
      <c r="M12" s="14"/>
      <c r="N12" s="14"/>
      <c r="O12" s="14">
        <f t="shared" si="10"/>
        <v>234.2</v>
      </c>
      <c r="P12" s="16">
        <v>1800</v>
      </c>
      <c r="Q12" s="17">
        <f t="shared" si="11"/>
        <v>16.985482493595217</v>
      </c>
      <c r="R12" s="14">
        <f t="shared" si="12"/>
        <v>7.2502134927412474</v>
      </c>
      <c r="S12" s="14">
        <f>VLOOKUP(A:A,[1]TDSheet!$A:$S,19,0)</f>
        <v>186.2</v>
      </c>
      <c r="T12" s="14">
        <f>VLOOKUP(A:A,[1]TDSheet!$A:$T,20,0)</f>
        <v>202</v>
      </c>
      <c r="U12" s="14">
        <f>VLOOKUP(A:A,[3]TDSheet!$A:$D,4,0)</f>
        <v>274</v>
      </c>
      <c r="V12" s="14">
        <f>VLOOKUP(A:A,[1]TDSheet!$A:$V,22,0)</f>
        <v>360</v>
      </c>
      <c r="W12" s="14"/>
      <c r="X12" s="14"/>
      <c r="Y12" s="14">
        <f t="shared" si="13"/>
        <v>1800</v>
      </c>
      <c r="Z12" s="14">
        <f>VLOOKUP(A:A,[1]TDSheet!$A:$Z,26,0)</f>
        <v>0</v>
      </c>
      <c r="AA12" s="14">
        <f>Y12/12</f>
        <v>150</v>
      </c>
      <c r="AB12" s="18">
        <f>VLOOKUP(A:A,[1]TDSheet!$A:$AB,28,0)</f>
        <v>0.3</v>
      </c>
      <c r="AC12" s="14">
        <f t="shared" si="14"/>
        <v>540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701</v>
      </c>
      <c r="D13" s="8">
        <v>10</v>
      </c>
      <c r="E13" s="8">
        <v>691</v>
      </c>
      <c r="F13" s="8">
        <v>14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944</v>
      </c>
      <c r="J13" s="14">
        <f t="shared" si="9"/>
        <v>-253</v>
      </c>
      <c r="K13" s="14">
        <f>VLOOKUP(A:A,[1]TDSheet!$A:$K,11,0)</f>
        <v>1200</v>
      </c>
      <c r="L13" s="14">
        <f>VLOOKUP(A:A,[1]TDSheet!$A:$P,16,0)</f>
        <v>0</v>
      </c>
      <c r="M13" s="14"/>
      <c r="N13" s="14"/>
      <c r="O13" s="14">
        <f t="shared" si="10"/>
        <v>138.19999999999999</v>
      </c>
      <c r="P13" s="16">
        <v>720</v>
      </c>
      <c r="Q13" s="17">
        <f t="shared" si="11"/>
        <v>13.994211287988424</v>
      </c>
      <c r="R13" s="14">
        <f t="shared" si="12"/>
        <v>0.10130246020260493</v>
      </c>
      <c r="S13" s="14">
        <f>VLOOKUP(A:A,[1]TDSheet!$A:$S,19,0)</f>
        <v>112.6</v>
      </c>
      <c r="T13" s="14">
        <f>VLOOKUP(A:A,[1]TDSheet!$A:$T,20,0)</f>
        <v>106</v>
      </c>
      <c r="U13" s="14">
        <f>VLOOKUP(A:A,[3]TDSheet!$A:$D,4,0)</f>
        <v>26</v>
      </c>
      <c r="V13" s="14">
        <f>VLOOKUP(A:A,[1]TDSheet!$A:$V,22,0)</f>
        <v>0</v>
      </c>
      <c r="W13" s="14"/>
      <c r="X13" s="14"/>
      <c r="Y13" s="14">
        <f t="shared" si="13"/>
        <v>720</v>
      </c>
      <c r="Z13" s="14">
        <f>VLOOKUP(A:A,[1]TDSheet!$A:$Z,26,0)</f>
        <v>0</v>
      </c>
      <c r="AA13" s="14">
        <f>Y13/24</f>
        <v>30</v>
      </c>
      <c r="AB13" s="18">
        <f>VLOOKUP(A:A,[1]TDSheet!$A:$AB,28,0)</f>
        <v>0.09</v>
      </c>
      <c r="AC13" s="14">
        <f t="shared" si="14"/>
        <v>64.8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87.2</v>
      </c>
      <c r="D14" s="8">
        <v>4.4800000000000004</v>
      </c>
      <c r="E14" s="8">
        <v>58.64</v>
      </c>
      <c r="F14" s="8">
        <v>28.56</v>
      </c>
      <c r="G14" s="1" t="e">
        <f>VLOOKUP(A:A,[1]TDSheet!$A:$G,7,0)</f>
        <v>#N/A</v>
      </c>
      <c r="H14" s="1" t="e">
        <f>VLOOKUP(A:A,[1]TDSheet!$A:$H,8,0)</f>
        <v>#N/A</v>
      </c>
      <c r="I14" s="14">
        <f>VLOOKUP(A:A,[2]TDSheet!$A:$F,6,0)</f>
        <v>64.7</v>
      </c>
      <c r="J14" s="14">
        <f t="shared" si="9"/>
        <v>-6.0600000000000023</v>
      </c>
      <c r="K14" s="14">
        <f>VLOOKUP(A:A,[1]TDSheet!$A:$K,11,0)</f>
        <v>100</v>
      </c>
      <c r="L14" s="14">
        <f>VLOOKUP(A:A,[1]TDSheet!$A:$P,16,0)</f>
        <v>0</v>
      </c>
      <c r="M14" s="14"/>
      <c r="N14" s="14"/>
      <c r="O14" s="14">
        <f t="shared" si="10"/>
        <v>11.728</v>
      </c>
      <c r="P14" s="16"/>
      <c r="Q14" s="17">
        <f t="shared" si="11"/>
        <v>10.961800818553888</v>
      </c>
      <c r="R14" s="14">
        <f t="shared" si="12"/>
        <v>2.4351978171896316</v>
      </c>
      <c r="S14" s="14">
        <f>VLOOKUP(A:A,[1]TDSheet!$A:$S,19,0)</f>
        <v>13.2</v>
      </c>
      <c r="T14" s="14">
        <f>VLOOKUP(A:A,[1]TDSheet!$A:$T,20,0)</f>
        <v>16.608000000000001</v>
      </c>
      <c r="U14" s="14">
        <f>VLOOKUP(A:A,[3]TDSheet!$A:$D,4,0)</f>
        <v>18.600000000000001</v>
      </c>
      <c r="V14" s="14">
        <f>VLOOKUP(A:A,[1]TDSheet!$A:$V,22,0)</f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Y14/2.24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68.3</v>
      </c>
      <c r="D15" s="8">
        <v>12</v>
      </c>
      <c r="E15" s="8">
        <v>72</v>
      </c>
      <c r="F15" s="8">
        <v>2.2999999999999998</v>
      </c>
      <c r="G15" s="1" t="e">
        <f>VLOOKUP(A:A,[1]TDSheet!$A:$G,7,0)</f>
        <v>#N/A</v>
      </c>
      <c r="H15" s="1">
        <f>VLOOKUP(A:A,[1]TDSheet!$A:$H,8,0)</f>
        <v>180</v>
      </c>
      <c r="I15" s="14">
        <f>VLOOKUP(A:A,[2]TDSheet!$A:$F,6,0)</f>
        <v>133.4</v>
      </c>
      <c r="J15" s="14">
        <f t="shared" si="9"/>
        <v>-61.400000000000006</v>
      </c>
      <c r="K15" s="14">
        <f>VLOOKUP(A:A,[1]TDSheet!$A:$K,11,0)</f>
        <v>240</v>
      </c>
      <c r="L15" s="14">
        <f>VLOOKUP(A:A,[1]TDSheet!$A:$P,16,0)</f>
        <v>0</v>
      </c>
      <c r="M15" s="14"/>
      <c r="N15" s="14"/>
      <c r="O15" s="14">
        <f t="shared" si="10"/>
        <v>14.4</v>
      </c>
      <c r="P15" s="16"/>
      <c r="Q15" s="17">
        <f t="shared" si="11"/>
        <v>16.826388888888889</v>
      </c>
      <c r="R15" s="14">
        <f t="shared" si="12"/>
        <v>0.15972222222222221</v>
      </c>
      <c r="S15" s="14">
        <f>VLOOKUP(A:A,[1]TDSheet!$A:$S,19,0)</f>
        <v>31.8</v>
      </c>
      <c r="T15" s="14">
        <f>VLOOKUP(A:A,[1]TDSheet!$A:$T,20,0)</f>
        <v>46.339999999999996</v>
      </c>
      <c r="U15" s="14">
        <f>VLOOKUP(A:A,[3]TDSheet!$A:$D,4,0)</f>
        <v>3</v>
      </c>
      <c r="V15" s="14">
        <f>VLOOKUP(A:A,[1]TDSheet!$A:$V,22,0)</f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f>Y15/3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19.2</v>
      </c>
      <c r="D16" s="8"/>
      <c r="E16" s="8">
        <v>11.1</v>
      </c>
      <c r="F16" s="8">
        <v>8.1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11.1</v>
      </c>
      <c r="J16" s="14">
        <f t="shared" si="9"/>
        <v>0</v>
      </c>
      <c r="K16" s="14">
        <f>VLOOKUP(A:A,[1]TDSheet!$A:$K,11,0)</f>
        <v>30</v>
      </c>
      <c r="L16" s="14">
        <f>VLOOKUP(A:A,[1]TDSheet!$A:$P,16,0)</f>
        <v>0</v>
      </c>
      <c r="M16" s="14"/>
      <c r="N16" s="14"/>
      <c r="O16" s="14">
        <f t="shared" si="10"/>
        <v>2.2199999999999998</v>
      </c>
      <c r="P16" s="16"/>
      <c r="Q16" s="17">
        <f t="shared" si="11"/>
        <v>17.162162162162165</v>
      </c>
      <c r="R16" s="14">
        <f t="shared" si="12"/>
        <v>3.6486486486486487</v>
      </c>
      <c r="S16" s="14">
        <f>VLOOKUP(A:A,[1]TDSheet!$A:$S,19,0)</f>
        <v>3.7</v>
      </c>
      <c r="T16" s="14">
        <f>VLOOKUP(A:A,[1]TDSheet!$A:$T,20,0)</f>
        <v>5.04</v>
      </c>
      <c r="U16" s="14">
        <v>0</v>
      </c>
      <c r="V16" s="14">
        <f>VLOOKUP(A:A,[1]TDSheet!$A:$V,22,0)</f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159.1</v>
      </c>
      <c r="D17" s="8">
        <v>11.1</v>
      </c>
      <c r="E17" s="8">
        <v>33.299999999999997</v>
      </c>
      <c r="F17" s="8">
        <v>129.5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44.2</v>
      </c>
      <c r="J17" s="14">
        <f t="shared" si="9"/>
        <v>-10.900000000000006</v>
      </c>
      <c r="K17" s="14">
        <f>VLOOKUP(A:A,[1]TDSheet!$A:$K,11,0)</f>
        <v>0</v>
      </c>
      <c r="L17" s="14">
        <f>VLOOKUP(A:A,[1]TDSheet!$A:$P,16,0)</f>
        <v>0</v>
      </c>
      <c r="M17" s="14"/>
      <c r="N17" s="14"/>
      <c r="O17" s="14">
        <f t="shared" si="10"/>
        <v>6.6599999999999993</v>
      </c>
      <c r="P17" s="16"/>
      <c r="Q17" s="17">
        <f t="shared" si="11"/>
        <v>19.444444444444446</v>
      </c>
      <c r="R17" s="14">
        <f t="shared" si="12"/>
        <v>19.444444444444446</v>
      </c>
      <c r="S17" s="14">
        <f>VLOOKUP(A:A,[1]TDSheet!$A:$S,19,0)</f>
        <v>14.8</v>
      </c>
      <c r="T17" s="14">
        <f>VLOOKUP(A:A,[1]TDSheet!$A:$T,20,0)</f>
        <v>11.1</v>
      </c>
      <c r="U17" s="14">
        <f>VLOOKUP(A:A,[3]TDSheet!$A:$D,4,0)</f>
        <v>14.8</v>
      </c>
      <c r="V17" s="14">
        <f>VLOOKUP(A:A,[1]TDSheet!$A:$V,22,0)</f>
        <v>0</v>
      </c>
      <c r="W17" s="14"/>
      <c r="X17" s="14"/>
      <c r="Y17" s="14">
        <f t="shared" si="13"/>
        <v>0</v>
      </c>
      <c r="Z17" s="14">
        <f>VLOOKUP(A:A,[1]TDSheet!$A:$Z,26,0)</f>
        <v>0</v>
      </c>
      <c r="AA17" s="14">
        <f>Y17/3.7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47</v>
      </c>
      <c r="B18" s="7" t="s">
        <v>8</v>
      </c>
      <c r="C18" s="8">
        <v>133.19999999999999</v>
      </c>
      <c r="D18" s="8">
        <v>370</v>
      </c>
      <c r="E18" s="8">
        <v>233.1</v>
      </c>
      <c r="F18" s="8">
        <v>262.7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241.00200000000001</v>
      </c>
      <c r="J18" s="14">
        <f t="shared" si="9"/>
        <v>-7.9020000000000152</v>
      </c>
      <c r="K18" s="14">
        <f>VLOOKUP(A:A,[1]TDSheet!$A:$K,11,0)</f>
        <v>240</v>
      </c>
      <c r="L18" s="14">
        <f>VLOOKUP(A:A,[1]TDSheet!$A:$P,16,0)</f>
        <v>0</v>
      </c>
      <c r="M18" s="14"/>
      <c r="N18" s="14"/>
      <c r="O18" s="14">
        <f t="shared" si="10"/>
        <v>46.62</v>
      </c>
      <c r="P18" s="16">
        <v>120</v>
      </c>
      <c r="Q18" s="17">
        <f t="shared" si="11"/>
        <v>13.356928356928359</v>
      </c>
      <c r="R18" s="14">
        <f t="shared" si="12"/>
        <v>5.6349206349206353</v>
      </c>
      <c r="S18" s="14">
        <f>VLOOKUP(A:A,[1]TDSheet!$A:$S,19,0)</f>
        <v>51.8</v>
      </c>
      <c r="T18" s="14">
        <f>VLOOKUP(A:A,[1]TDSheet!$A:$T,20,0)</f>
        <v>50.3</v>
      </c>
      <c r="U18" s="14">
        <f>VLOOKUP(A:A,[3]TDSheet!$A:$D,4,0)</f>
        <v>74</v>
      </c>
      <c r="V18" s="14">
        <f>VLOOKUP(A:A,[1]TDSheet!$A:$V,22,0)</f>
        <v>0</v>
      </c>
      <c r="W18" s="14"/>
      <c r="X18" s="14"/>
      <c r="Y18" s="14">
        <f t="shared" si="13"/>
        <v>120</v>
      </c>
      <c r="Z18" s="14">
        <f>VLOOKUP(A:A,[1]TDSheet!$A:$Z,26,0)</f>
        <v>0</v>
      </c>
      <c r="AA18" s="14">
        <f>Y18/3.7</f>
        <v>32.432432432432428</v>
      </c>
      <c r="AB18" s="18">
        <f>VLOOKUP(A:A,[1]TDSheet!$A:$AB,28,0)</f>
        <v>1</v>
      </c>
      <c r="AC18" s="14">
        <f t="shared" si="14"/>
        <v>120</v>
      </c>
      <c r="AD18" s="14"/>
      <c r="AE18" s="14"/>
    </row>
    <row r="19" spans="1:31" s="1" customFormat="1" ht="11.1" customHeight="1" outlineLevel="1" x14ac:dyDescent="0.2">
      <c r="A19" s="7" t="s">
        <v>48</v>
      </c>
      <c r="B19" s="7" t="s">
        <v>8</v>
      </c>
      <c r="C19" s="8">
        <v>62.9</v>
      </c>
      <c r="D19" s="8">
        <v>196.1</v>
      </c>
      <c r="E19" s="8">
        <v>122.1</v>
      </c>
      <c r="F19" s="8">
        <v>136.9</v>
      </c>
      <c r="G19" s="1" t="e">
        <f>VLOOKUP(A:A,[1]TDSheet!$A:$G,7,0)</f>
        <v>#N/A</v>
      </c>
      <c r="H19" s="1">
        <f>VLOOKUP(A:A,[1]TDSheet!$A:$H,8,0)</f>
        <v>180</v>
      </c>
      <c r="I19" s="14">
        <f>VLOOKUP(A:A,[2]TDSheet!$A:$F,6,0)</f>
        <v>120.8</v>
      </c>
      <c r="J19" s="14">
        <f t="shared" si="9"/>
        <v>1.2999999999999972</v>
      </c>
      <c r="K19" s="14">
        <f>VLOOKUP(A:A,[1]TDSheet!$A:$K,11,0)</f>
        <v>240</v>
      </c>
      <c r="L19" s="14">
        <f>VLOOKUP(A:A,[1]TDSheet!$A:$P,16,0)</f>
        <v>0</v>
      </c>
      <c r="M19" s="14"/>
      <c r="N19" s="14"/>
      <c r="O19" s="14">
        <f t="shared" si="10"/>
        <v>24.419999999999998</v>
      </c>
      <c r="P19" s="16"/>
      <c r="Q19" s="17">
        <f t="shared" si="11"/>
        <v>15.434070434070435</v>
      </c>
      <c r="R19" s="14">
        <f t="shared" si="12"/>
        <v>5.6060606060606064</v>
      </c>
      <c r="S19" s="14">
        <f>VLOOKUP(A:A,[1]TDSheet!$A:$S,19,0)</f>
        <v>14.059999999999999</v>
      </c>
      <c r="T19" s="14">
        <f>VLOOKUP(A:A,[1]TDSheet!$A:$T,20,0)</f>
        <v>26.639999999999997</v>
      </c>
      <c r="U19" s="14">
        <f>VLOOKUP(A:A,[3]TDSheet!$A:$D,4,0)</f>
        <v>18.5</v>
      </c>
      <c r="V19" s="14">
        <f>VLOOKUP(A:A,[1]TDSheet!$A:$V,22,0)</f>
        <v>0</v>
      </c>
      <c r="W19" s="14"/>
      <c r="X19" s="14"/>
      <c r="Y19" s="14">
        <f t="shared" si="13"/>
        <v>0</v>
      </c>
      <c r="Z19" s="14">
        <f>VLOOKUP(A:A,[1]TDSheet!$A:$Z,26,0)</f>
        <v>0</v>
      </c>
      <c r="AA19" s="14">
        <f>Y19/3.5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49</v>
      </c>
      <c r="B20" s="7" t="s">
        <v>8</v>
      </c>
      <c r="C20" s="8">
        <v>14</v>
      </c>
      <c r="D20" s="8">
        <v>3.5</v>
      </c>
      <c r="E20" s="8">
        <v>0</v>
      </c>
      <c r="F20" s="8">
        <v>14</v>
      </c>
      <c r="G20" s="1" t="e">
        <f>VLOOKUP(A:A,[1]TDSheet!$A:$G,7,0)</f>
        <v>#N/A</v>
      </c>
      <c r="H20" s="1" t="e">
        <f>VLOOKUP(A:A,[1]TDSheet!$A:$H,8,0)</f>
        <v>#N/A</v>
      </c>
      <c r="I20" s="14">
        <f>VLOOKUP(A:A,[2]TDSheet!$A:$F,6,0)</f>
        <v>5</v>
      </c>
      <c r="J20" s="14">
        <f t="shared" si="9"/>
        <v>-5</v>
      </c>
      <c r="K20" s="14">
        <f>VLOOKUP(A:A,[1]TDSheet!$A:$K,11,0)</f>
        <v>0</v>
      </c>
      <c r="L20" s="14">
        <f>VLOOKUP(A:A,[1]TDSheet!$A:$P,16,0)</f>
        <v>0</v>
      </c>
      <c r="M20" s="14"/>
      <c r="N20" s="14"/>
      <c r="O20" s="14">
        <f t="shared" si="10"/>
        <v>0</v>
      </c>
      <c r="P20" s="16"/>
      <c r="Q20" s="17" t="e">
        <f t="shared" si="11"/>
        <v>#DIV/0!</v>
      </c>
      <c r="R20" s="14" t="e">
        <f t="shared" si="12"/>
        <v>#DIV/0!</v>
      </c>
      <c r="S20" s="14">
        <f>VLOOKUP(A:A,[1]TDSheet!$A:$S,19,0)</f>
        <v>0</v>
      </c>
      <c r="T20" s="14">
        <f>VLOOKUP(A:A,[1]TDSheet!$A:$T,20,0)</f>
        <v>0.7</v>
      </c>
      <c r="U20" s="14">
        <v>0</v>
      </c>
      <c r="V20" s="14">
        <f>VLOOKUP(A:A,[1]TDSheet!$A:$V,22,0)</f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Y20/3.7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1344</v>
      </c>
      <c r="D21" s="8">
        <v>9</v>
      </c>
      <c r="E21" s="8">
        <v>931</v>
      </c>
      <c r="F21" s="8">
        <v>416</v>
      </c>
      <c r="G21" s="1">
        <f>VLOOKUP(A:A,[1]TDSheet!$A:$G,7,0)</f>
        <v>0</v>
      </c>
      <c r="H21" s="1">
        <f>VLOOKUP(A:A,[1]TDSheet!$A:$H,8,0)</f>
        <v>180</v>
      </c>
      <c r="I21" s="14">
        <f>VLOOKUP(A:A,[2]TDSheet!$A:$F,6,0)</f>
        <v>876</v>
      </c>
      <c r="J21" s="14">
        <f t="shared" si="9"/>
        <v>55</v>
      </c>
      <c r="K21" s="14">
        <f>VLOOKUP(A:A,[1]TDSheet!$A:$K,11,0)</f>
        <v>1440</v>
      </c>
      <c r="L21" s="14">
        <f>VLOOKUP(A:A,[1]TDSheet!$A:$P,16,0)</f>
        <v>0</v>
      </c>
      <c r="M21" s="14"/>
      <c r="N21" s="14"/>
      <c r="O21" s="14">
        <f t="shared" si="10"/>
        <v>186.2</v>
      </c>
      <c r="P21" s="16">
        <v>1200</v>
      </c>
      <c r="Q21" s="17">
        <f t="shared" si="11"/>
        <v>16.4124597207304</v>
      </c>
      <c r="R21" s="14">
        <f t="shared" si="12"/>
        <v>2.234156820622986</v>
      </c>
      <c r="S21" s="14">
        <f>VLOOKUP(A:A,[1]TDSheet!$A:$S,19,0)</f>
        <v>173</v>
      </c>
      <c r="T21" s="14">
        <f>VLOOKUP(A:A,[1]TDSheet!$A:$T,20,0)</f>
        <v>147.4</v>
      </c>
      <c r="U21" s="14">
        <f>VLOOKUP(A:A,[3]TDSheet!$A:$D,4,0)</f>
        <v>110</v>
      </c>
      <c r="V21" s="14">
        <f>VLOOKUP(A:A,[1]TDSheet!$A:$V,22,0)</f>
        <v>0</v>
      </c>
      <c r="W21" s="14"/>
      <c r="X21" s="14"/>
      <c r="Y21" s="14">
        <f t="shared" si="13"/>
        <v>1200</v>
      </c>
      <c r="Z21" s="14" t="str">
        <f>VLOOKUP(A:A,[1]TDSheet!$A:$Z,26,0)</f>
        <v>яб</v>
      </c>
      <c r="AA21" s="14">
        <f>Y21/12</f>
        <v>100</v>
      </c>
      <c r="AB21" s="18">
        <f>VLOOKUP(A:A,[1]TDSheet!$A:$AB,28,0)</f>
        <v>0.25</v>
      </c>
      <c r="AC21" s="14">
        <f t="shared" si="14"/>
        <v>300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1125</v>
      </c>
      <c r="D22" s="8">
        <v>1427</v>
      </c>
      <c r="E22" s="8">
        <v>1301</v>
      </c>
      <c r="F22" s="8">
        <v>1244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1263</v>
      </c>
      <c r="J22" s="14">
        <f t="shared" si="9"/>
        <v>38</v>
      </c>
      <c r="K22" s="14">
        <f>VLOOKUP(A:A,[1]TDSheet!$A:$K,11,0)</f>
        <v>720</v>
      </c>
      <c r="L22" s="14">
        <f>VLOOKUP(A:A,[1]TDSheet!$A:$P,16,0)</f>
        <v>0</v>
      </c>
      <c r="M22" s="14"/>
      <c r="N22" s="14"/>
      <c r="O22" s="14">
        <f t="shared" si="10"/>
        <v>169</v>
      </c>
      <c r="P22" s="16">
        <v>1500</v>
      </c>
      <c r="Q22" s="17">
        <f t="shared" si="11"/>
        <v>20.497041420118343</v>
      </c>
      <c r="R22" s="14">
        <f t="shared" si="12"/>
        <v>7.3609467455621305</v>
      </c>
      <c r="S22" s="14">
        <f>VLOOKUP(A:A,[1]TDSheet!$A:$S,19,0)</f>
        <v>153</v>
      </c>
      <c r="T22" s="14">
        <f>VLOOKUP(A:A,[1]TDSheet!$A:$T,20,0)</f>
        <v>143</v>
      </c>
      <c r="U22" s="14">
        <f>VLOOKUP(A:A,[3]TDSheet!$A:$D,4,0)</f>
        <v>122</v>
      </c>
      <c r="V22" s="14">
        <f>VLOOKUP(A:A,[1]TDSheet!$A:$V,22,0)</f>
        <v>456</v>
      </c>
      <c r="W22" s="14"/>
      <c r="X22" s="14"/>
      <c r="Y22" s="14">
        <f t="shared" si="13"/>
        <v>1500</v>
      </c>
      <c r="Z22" s="14" t="str">
        <f>VLOOKUP(A:A,[1]TDSheet!$A:$Z,26,0)</f>
        <v>яб</v>
      </c>
      <c r="AA22" s="14">
        <f>Y22/12</f>
        <v>125</v>
      </c>
      <c r="AB22" s="18">
        <f>VLOOKUP(A:A,[1]TDSheet!$A:$AB,28,0)</f>
        <v>0.25</v>
      </c>
      <c r="AC22" s="14">
        <f t="shared" si="14"/>
        <v>375</v>
      </c>
      <c r="AD22" s="14"/>
      <c r="AE22" s="14"/>
    </row>
    <row r="23" spans="1:31" s="1" customFormat="1" ht="11.1" customHeight="1" outlineLevel="1" x14ac:dyDescent="0.2">
      <c r="A23" s="7" t="s">
        <v>16</v>
      </c>
      <c r="B23" s="7" t="s">
        <v>8</v>
      </c>
      <c r="C23" s="8">
        <v>660.6</v>
      </c>
      <c r="D23" s="8">
        <v>3.6</v>
      </c>
      <c r="E23" s="8">
        <v>93.6</v>
      </c>
      <c r="F23" s="8">
        <v>407.9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100.8</v>
      </c>
      <c r="J23" s="14">
        <f t="shared" si="9"/>
        <v>-7.2000000000000028</v>
      </c>
      <c r="K23" s="14">
        <f>VLOOKUP(A:A,[1]TDSheet!$A:$K,11,0)</f>
        <v>0</v>
      </c>
      <c r="L23" s="14">
        <f>VLOOKUP(A:A,[1]TDSheet!$A:$P,16,0)</f>
        <v>0</v>
      </c>
      <c r="M23" s="14"/>
      <c r="N23" s="14"/>
      <c r="O23" s="14">
        <f t="shared" si="10"/>
        <v>18.72</v>
      </c>
      <c r="P23" s="16"/>
      <c r="Q23" s="17">
        <f t="shared" si="11"/>
        <v>21.789529914529915</v>
      </c>
      <c r="R23" s="14">
        <f t="shared" si="12"/>
        <v>21.789529914529915</v>
      </c>
      <c r="S23" s="14">
        <f>VLOOKUP(A:A,[1]TDSheet!$A:$S,19,0)</f>
        <v>58.2</v>
      </c>
      <c r="T23" s="14">
        <f>VLOOKUP(A:A,[1]TDSheet!$A:$T,20,0)</f>
        <v>40.799999999999997</v>
      </c>
      <c r="U23" s="14">
        <f>VLOOKUP(A:A,[3]TDSheet!$A:$D,4,0)</f>
        <v>37.799999999999997</v>
      </c>
      <c r="V23" s="14">
        <f>VLOOKUP(A:A,[1]TDSheet!$A:$V,22,0)</f>
        <v>0</v>
      </c>
      <c r="W23" s="14"/>
      <c r="X23" s="14"/>
      <c r="Y23" s="14">
        <f t="shared" si="13"/>
        <v>0</v>
      </c>
      <c r="Z23" s="14" t="str">
        <f>VLOOKUP(A:A,[1]TDSheet!$A:$Z,26,0)</f>
        <v>увел</v>
      </c>
      <c r="AA23" s="14">
        <f>Y23/1.8</f>
        <v>0</v>
      </c>
      <c r="AB23" s="18">
        <f>VLOOKUP(A:A,[1]TDSheet!$A:$AB,28,0)</f>
        <v>1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50</v>
      </c>
      <c r="B24" s="7" t="s">
        <v>8</v>
      </c>
      <c r="C24" s="8">
        <v>98.9</v>
      </c>
      <c r="D24" s="8">
        <v>11.1</v>
      </c>
      <c r="E24" s="8">
        <v>103.6</v>
      </c>
      <c r="F24" s="8">
        <v>6.4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198.1</v>
      </c>
      <c r="J24" s="14">
        <f t="shared" si="9"/>
        <v>-94.5</v>
      </c>
      <c r="K24" s="14">
        <f>VLOOKUP(A:A,[1]TDSheet!$A:$K,11,0)</f>
        <v>300</v>
      </c>
      <c r="L24" s="14">
        <f>VLOOKUP(A:A,[1]TDSheet!$A:$P,16,0)</f>
        <v>0</v>
      </c>
      <c r="M24" s="14"/>
      <c r="N24" s="14"/>
      <c r="O24" s="14">
        <f t="shared" si="10"/>
        <v>20.72</v>
      </c>
      <c r="P24" s="16">
        <v>120</v>
      </c>
      <c r="Q24" s="17">
        <f t="shared" si="11"/>
        <v>20.579150579150578</v>
      </c>
      <c r="R24" s="14">
        <f t="shared" si="12"/>
        <v>0.30888030888030893</v>
      </c>
      <c r="S24" s="14">
        <f>VLOOKUP(A:A,[1]TDSheet!$A:$S,19,0)</f>
        <v>28.860000000000003</v>
      </c>
      <c r="T24" s="14">
        <f>VLOOKUP(A:A,[1]TDSheet!$A:$T,20,0)</f>
        <v>33.299999999999997</v>
      </c>
      <c r="U24" s="14">
        <v>0</v>
      </c>
      <c r="V24" s="14">
        <f>VLOOKUP(A:A,[1]TDSheet!$A:$V,22,0)</f>
        <v>0</v>
      </c>
      <c r="W24" s="14"/>
      <c r="X24" s="14"/>
      <c r="Y24" s="14">
        <f t="shared" si="13"/>
        <v>120</v>
      </c>
      <c r="Z24" s="14" t="e">
        <f>VLOOKUP(A:A,[1]TDSheet!$A:$Z,26,0)</f>
        <v>#N/A</v>
      </c>
      <c r="AA24" s="14">
        <f>Y24/3.7</f>
        <v>32.432432432432428</v>
      </c>
      <c r="AB24" s="18">
        <f>VLOOKUP(A:A,[1]TDSheet!$A:$AB,28,0)</f>
        <v>1</v>
      </c>
      <c r="AC24" s="14">
        <f t="shared" si="14"/>
        <v>120</v>
      </c>
      <c r="AD24" s="14"/>
      <c r="AE24" s="14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3386</v>
      </c>
      <c r="D25" s="8">
        <v>2532</v>
      </c>
      <c r="E25" s="8">
        <v>1771</v>
      </c>
      <c r="F25" s="8">
        <v>4115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1767</v>
      </c>
      <c r="J25" s="14">
        <f t="shared" si="9"/>
        <v>4</v>
      </c>
      <c r="K25" s="14">
        <f>VLOOKUP(A:A,[1]TDSheet!$A:$K,11,0)</f>
        <v>360</v>
      </c>
      <c r="L25" s="21">
        <v>0</v>
      </c>
      <c r="M25" s="14"/>
      <c r="N25" s="14"/>
      <c r="O25" s="14">
        <f t="shared" si="10"/>
        <v>354.2</v>
      </c>
      <c r="P25" s="16">
        <v>1200</v>
      </c>
      <c r="Q25" s="17">
        <f t="shared" si="11"/>
        <v>16.022021456804065</v>
      </c>
      <c r="R25" s="14">
        <f t="shared" si="12"/>
        <v>11.617730095990966</v>
      </c>
      <c r="S25" s="14">
        <f>VLOOKUP(A:A,[1]TDSheet!$A:$S,19,0)</f>
        <v>464.2</v>
      </c>
      <c r="T25" s="14">
        <f>VLOOKUP(A:A,[1]TDSheet!$A:$T,20,0)</f>
        <v>417.2</v>
      </c>
      <c r="U25" s="14">
        <f>VLOOKUP(A:A,[3]TDSheet!$A:$D,4,0)</f>
        <v>262</v>
      </c>
      <c r="V25" s="14">
        <f>VLOOKUP(A:A,[1]TDSheet!$A:$V,22,0)</f>
        <v>0</v>
      </c>
      <c r="W25" s="14"/>
      <c r="X25" s="14"/>
      <c r="Y25" s="14">
        <f t="shared" si="13"/>
        <v>1200</v>
      </c>
      <c r="Z25" s="14">
        <f>VLOOKUP(A:A,[1]TDSheet!$A:$Z,26,0)</f>
        <v>0</v>
      </c>
      <c r="AA25" s="14">
        <f>Y25/12</f>
        <v>100</v>
      </c>
      <c r="AB25" s="18">
        <f>VLOOKUP(A:A,[1]TDSheet!$A:$AB,28,0)</f>
        <v>0.25</v>
      </c>
      <c r="AC25" s="14">
        <f t="shared" si="14"/>
        <v>300</v>
      </c>
      <c r="AD25" s="14"/>
      <c r="AE25" s="14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3228</v>
      </c>
      <c r="D26" s="8">
        <v>1308</v>
      </c>
      <c r="E26" s="8">
        <v>1721</v>
      </c>
      <c r="F26" s="8">
        <v>2795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1732</v>
      </c>
      <c r="J26" s="14">
        <f t="shared" si="9"/>
        <v>-11</v>
      </c>
      <c r="K26" s="14">
        <f>VLOOKUP(A:A,[1]TDSheet!$A:$K,11,0)</f>
        <v>960</v>
      </c>
      <c r="L26" s="21">
        <v>0</v>
      </c>
      <c r="M26" s="14"/>
      <c r="N26" s="14"/>
      <c r="O26" s="14">
        <f t="shared" si="10"/>
        <v>344.2</v>
      </c>
      <c r="P26" s="16">
        <v>1500</v>
      </c>
      <c r="Q26" s="17">
        <f t="shared" si="11"/>
        <v>15.267286461359674</v>
      </c>
      <c r="R26" s="14">
        <f t="shared" si="12"/>
        <v>8.1202789076118531</v>
      </c>
      <c r="S26" s="14">
        <f>VLOOKUP(A:A,[1]TDSheet!$A:$S,19,0)</f>
        <v>403.4</v>
      </c>
      <c r="T26" s="14">
        <f>VLOOKUP(A:A,[1]TDSheet!$A:$T,20,0)</f>
        <v>320</v>
      </c>
      <c r="U26" s="14">
        <f>VLOOKUP(A:A,[3]TDSheet!$A:$D,4,0)</f>
        <v>222</v>
      </c>
      <c r="V26" s="14">
        <f>VLOOKUP(A:A,[1]TDSheet!$A:$V,22,0)</f>
        <v>0</v>
      </c>
      <c r="W26" s="14"/>
      <c r="X26" s="14"/>
      <c r="Y26" s="14">
        <f t="shared" si="13"/>
        <v>1500</v>
      </c>
      <c r="Z26" s="14">
        <f>VLOOKUP(A:A,[1]TDSheet!$A:$Z,26,0)</f>
        <v>0</v>
      </c>
      <c r="AA26" s="14">
        <f>Y26/6</f>
        <v>250</v>
      </c>
      <c r="AB26" s="18">
        <f>VLOOKUP(A:A,[1]TDSheet!$A:$AB,28,0)</f>
        <v>0.25</v>
      </c>
      <c r="AC26" s="14">
        <f t="shared" si="14"/>
        <v>375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3299</v>
      </c>
      <c r="D27" s="8">
        <v>784</v>
      </c>
      <c r="E27" s="8">
        <v>1462</v>
      </c>
      <c r="F27" s="8">
        <v>2596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1491</v>
      </c>
      <c r="J27" s="14">
        <f t="shared" si="9"/>
        <v>-29</v>
      </c>
      <c r="K27" s="14">
        <f>VLOOKUP(A:A,[1]TDSheet!$A:$K,11,0)</f>
        <v>480</v>
      </c>
      <c r="L27" s="21">
        <v>0</v>
      </c>
      <c r="M27" s="14"/>
      <c r="N27" s="14"/>
      <c r="O27" s="14">
        <f t="shared" si="10"/>
        <v>292.39999999999998</v>
      </c>
      <c r="P27" s="16">
        <v>1500</v>
      </c>
      <c r="Q27" s="17">
        <f t="shared" si="11"/>
        <v>15.649794801641589</v>
      </c>
      <c r="R27" s="14">
        <f t="shared" si="12"/>
        <v>8.8782489740082084</v>
      </c>
      <c r="S27" s="14">
        <f>VLOOKUP(A:A,[1]TDSheet!$A:$S,19,0)</f>
        <v>420.8</v>
      </c>
      <c r="T27" s="14">
        <f>VLOOKUP(A:A,[1]TDSheet!$A:$T,20,0)</f>
        <v>340.4</v>
      </c>
      <c r="U27" s="14">
        <f>VLOOKUP(A:A,[3]TDSheet!$A:$D,4,0)</f>
        <v>259</v>
      </c>
      <c r="V27" s="14">
        <f>VLOOKUP(A:A,[1]TDSheet!$A:$V,22,0)</f>
        <v>0</v>
      </c>
      <c r="W27" s="14"/>
      <c r="X27" s="14"/>
      <c r="Y27" s="14">
        <f t="shared" si="13"/>
        <v>1500</v>
      </c>
      <c r="Z27" s="14">
        <f>VLOOKUP(A:A,[1]TDSheet!$A:$Z,26,0)</f>
        <v>0</v>
      </c>
      <c r="AA27" s="14">
        <f>Y27/12</f>
        <v>125</v>
      </c>
      <c r="AB27" s="18">
        <f>VLOOKUP(A:A,[1]TDSheet!$A:$AB,28,0)</f>
        <v>0.25</v>
      </c>
      <c r="AC27" s="14">
        <f t="shared" si="14"/>
        <v>375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8</v>
      </c>
      <c r="C28" s="8">
        <v>594</v>
      </c>
      <c r="D28" s="8">
        <v>12</v>
      </c>
      <c r="E28" s="8">
        <v>318</v>
      </c>
      <c r="F28" s="8">
        <v>276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327</v>
      </c>
      <c r="J28" s="14">
        <f t="shared" si="9"/>
        <v>-9</v>
      </c>
      <c r="K28" s="14">
        <f>VLOOKUP(A:A,[1]TDSheet!$A:$K,11,0)</f>
        <v>300</v>
      </c>
      <c r="L28" s="14">
        <f>VLOOKUP(A:A,[1]TDSheet!$A:$P,16,0)</f>
        <v>0</v>
      </c>
      <c r="M28" s="14"/>
      <c r="N28" s="14"/>
      <c r="O28" s="14">
        <f t="shared" si="10"/>
        <v>63.6</v>
      </c>
      <c r="P28" s="16">
        <v>500</v>
      </c>
      <c r="Q28" s="17">
        <f t="shared" si="11"/>
        <v>16.918238993710691</v>
      </c>
      <c r="R28" s="14">
        <f t="shared" si="12"/>
        <v>4.3396226415094334</v>
      </c>
      <c r="S28" s="14">
        <f>VLOOKUP(A:A,[1]TDSheet!$A:$S,19,0)</f>
        <v>69.599999999999994</v>
      </c>
      <c r="T28" s="14">
        <f>VLOOKUP(A:A,[1]TDSheet!$A:$T,20,0)</f>
        <v>49.2</v>
      </c>
      <c r="U28" s="14">
        <f>VLOOKUP(A:A,[3]TDSheet!$A:$D,4,0)</f>
        <v>90</v>
      </c>
      <c r="V28" s="14">
        <f>VLOOKUP(A:A,[1]TDSheet!$A:$V,22,0)</f>
        <v>0</v>
      </c>
      <c r="W28" s="14"/>
      <c r="X28" s="14"/>
      <c r="Y28" s="14">
        <f t="shared" si="13"/>
        <v>500</v>
      </c>
      <c r="Z28" s="14">
        <f>VLOOKUP(A:A,[1]TDSheet!$A:$Z,26,0)</f>
        <v>0</v>
      </c>
      <c r="AA28" s="14">
        <f>Y28/6</f>
        <v>83.333333333333329</v>
      </c>
      <c r="AB28" s="18">
        <f>VLOOKUP(A:A,[1]TDSheet!$A:$AB,28,0)</f>
        <v>1</v>
      </c>
      <c r="AC28" s="14">
        <f t="shared" si="14"/>
        <v>500</v>
      </c>
      <c r="AD28" s="14"/>
      <c r="AE28" s="14"/>
    </row>
    <row r="29" spans="1:31" s="1" customFormat="1" ht="21.95" customHeight="1" outlineLevel="1" x14ac:dyDescent="0.2">
      <c r="A29" s="7" t="s">
        <v>51</v>
      </c>
      <c r="B29" s="7" t="s">
        <v>9</v>
      </c>
      <c r="C29" s="8">
        <v>180</v>
      </c>
      <c r="D29" s="8"/>
      <c r="E29" s="8">
        <v>5</v>
      </c>
      <c r="F29" s="8">
        <v>175</v>
      </c>
      <c r="G29" s="1" t="str">
        <f>VLOOKUP(A:A,[1]TDSheet!$A:$G,7,0)</f>
        <v>нов</v>
      </c>
      <c r="H29" s="1" t="e">
        <f>VLOOKUP(A:A,[1]TDSheet!$A:$H,8,0)</f>
        <v>#N/A</v>
      </c>
      <c r="I29" s="14">
        <f>VLOOKUP(A:A,[2]TDSheet!$A:$F,6,0)</f>
        <v>5</v>
      </c>
      <c r="J29" s="14">
        <f t="shared" si="9"/>
        <v>0</v>
      </c>
      <c r="K29" s="14">
        <f>VLOOKUP(A:A,[1]TDSheet!$A:$K,11,0)</f>
        <v>0</v>
      </c>
      <c r="L29" s="14">
        <f>VLOOKUP(A:A,[1]TDSheet!$A:$P,16,0)</f>
        <v>0</v>
      </c>
      <c r="M29" s="14"/>
      <c r="N29" s="14"/>
      <c r="O29" s="14">
        <f t="shared" si="10"/>
        <v>1</v>
      </c>
      <c r="P29" s="16"/>
      <c r="Q29" s="17">
        <f t="shared" si="11"/>
        <v>175</v>
      </c>
      <c r="R29" s="14">
        <f t="shared" si="12"/>
        <v>175</v>
      </c>
      <c r="S29" s="14">
        <f>VLOOKUP(A:A,[1]TDSheet!$A:$S,19,0)</f>
        <v>3.6</v>
      </c>
      <c r="T29" s="14">
        <f>VLOOKUP(A:A,[1]TDSheet!$A:$T,20,0)</f>
        <v>1.6</v>
      </c>
      <c r="U29" s="14">
        <f>VLOOKUP(A:A,[3]TDSheet!$A:$D,4,0)</f>
        <v>1</v>
      </c>
      <c r="V29" s="14">
        <f>VLOOKUP(A:A,[1]TDSheet!$A:$V,22,0)</f>
        <v>0</v>
      </c>
      <c r="W29" s="14"/>
      <c r="X29" s="14"/>
      <c r="Y29" s="14">
        <f t="shared" si="13"/>
        <v>0</v>
      </c>
      <c r="Z29" s="14" t="str">
        <f>VLOOKUP(A:A,[1]TDSheet!$A:$Z,26,0)</f>
        <v>увел</v>
      </c>
      <c r="AA29" s="14">
        <f>Y29/8</f>
        <v>0</v>
      </c>
      <c r="AB29" s="18">
        <f>VLOOKUP(A:A,[1]TDSheet!$A:$AB,28,0)</f>
        <v>0.75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566</v>
      </c>
      <c r="D30" s="8">
        <v>842</v>
      </c>
      <c r="E30" s="8">
        <v>496</v>
      </c>
      <c r="F30" s="8">
        <v>910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476</v>
      </c>
      <c r="J30" s="14">
        <f t="shared" si="9"/>
        <v>20</v>
      </c>
      <c r="K30" s="14">
        <f>VLOOKUP(A:A,[1]TDSheet!$A:$K,11,0)</f>
        <v>200</v>
      </c>
      <c r="L30" s="14">
        <f>VLOOKUP(A:A,[1]TDSheet!$A:$P,16,0)</f>
        <v>200</v>
      </c>
      <c r="M30" s="14"/>
      <c r="N30" s="14"/>
      <c r="O30" s="14">
        <f t="shared" si="10"/>
        <v>99.2</v>
      </c>
      <c r="P30" s="16"/>
      <c r="Q30" s="17">
        <f t="shared" si="11"/>
        <v>13.205645161290322</v>
      </c>
      <c r="R30" s="14">
        <f t="shared" si="12"/>
        <v>9.1733870967741939</v>
      </c>
      <c r="S30" s="14">
        <f>VLOOKUP(A:A,[1]TDSheet!$A:$S,19,0)</f>
        <v>90</v>
      </c>
      <c r="T30" s="14">
        <f>VLOOKUP(A:A,[1]TDSheet!$A:$T,20,0)</f>
        <v>98.4</v>
      </c>
      <c r="U30" s="14">
        <f>VLOOKUP(A:A,[3]TDSheet!$A:$D,4,0)</f>
        <v>26</v>
      </c>
      <c r="V30" s="14">
        <f>VLOOKUP(A:A,[1]TDSheet!$A:$V,22,0)</f>
        <v>0</v>
      </c>
      <c r="W30" s="14"/>
      <c r="X30" s="14"/>
      <c r="Y30" s="14">
        <f t="shared" si="13"/>
        <v>0</v>
      </c>
      <c r="Z30" s="14" t="str">
        <f>VLOOKUP(A:A,[1]TDSheet!$A:$Z,26,0)</f>
        <v>яб</v>
      </c>
      <c r="AA30" s="14">
        <f>Y30/8</f>
        <v>0</v>
      </c>
      <c r="AB30" s="18">
        <f>VLOOKUP(A:A,[1]TDSheet!$A:$AB,28,0)</f>
        <v>0.75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232</v>
      </c>
      <c r="D31" s="8">
        <v>11</v>
      </c>
      <c r="E31" s="8">
        <v>102</v>
      </c>
      <c r="F31" s="8">
        <v>130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108</v>
      </c>
      <c r="J31" s="14">
        <f t="shared" si="9"/>
        <v>-6</v>
      </c>
      <c r="K31" s="14">
        <f>VLOOKUP(A:A,[1]TDSheet!$A:$K,11,0)</f>
        <v>80</v>
      </c>
      <c r="L31" s="14">
        <f>VLOOKUP(A:A,[1]TDSheet!$A:$P,16,0)</f>
        <v>0</v>
      </c>
      <c r="M31" s="14"/>
      <c r="N31" s="14"/>
      <c r="O31" s="14">
        <f t="shared" si="10"/>
        <v>20.399999999999999</v>
      </c>
      <c r="P31" s="16"/>
      <c r="Q31" s="17">
        <f t="shared" si="11"/>
        <v>10.294117647058824</v>
      </c>
      <c r="R31" s="14">
        <f t="shared" si="12"/>
        <v>6.3725490196078436</v>
      </c>
      <c r="S31" s="14">
        <f>VLOOKUP(A:A,[1]TDSheet!$A:$S,19,0)</f>
        <v>24</v>
      </c>
      <c r="T31" s="14">
        <f>VLOOKUP(A:A,[1]TDSheet!$A:$T,20,0)</f>
        <v>14.8</v>
      </c>
      <c r="U31" s="14">
        <f>VLOOKUP(A:A,[3]TDSheet!$A:$D,4,0)</f>
        <v>20</v>
      </c>
      <c r="V31" s="14">
        <f>VLOOKUP(A:A,[1]TDSheet!$A:$V,22,0)</f>
        <v>0</v>
      </c>
      <c r="W31" s="14"/>
      <c r="X31" s="14"/>
      <c r="Y31" s="14">
        <f t="shared" si="13"/>
        <v>0</v>
      </c>
      <c r="Z31" s="14" t="str">
        <f>VLOOKUP(A:A,[1]TDSheet!$A:$Z,26,0)</f>
        <v>склад?</v>
      </c>
      <c r="AA31" s="14">
        <f>Y31/16</f>
        <v>0</v>
      </c>
      <c r="AB31" s="18">
        <f>VLOOKUP(A:A,[1]TDSheet!$A:$AB,28,0)</f>
        <v>0.43</v>
      </c>
      <c r="AC31" s="14">
        <f t="shared" si="14"/>
        <v>0</v>
      </c>
      <c r="AD31" s="14"/>
      <c r="AE31" s="14"/>
    </row>
    <row r="32" spans="1:31" s="1" customFormat="1" ht="11.1" customHeight="1" outlineLevel="1" x14ac:dyDescent="0.2">
      <c r="A32" s="7" t="s">
        <v>22</v>
      </c>
      <c r="B32" s="7" t="s">
        <v>9</v>
      </c>
      <c r="C32" s="8">
        <v>964</v>
      </c>
      <c r="D32" s="8">
        <v>1231</v>
      </c>
      <c r="E32" s="8">
        <v>876</v>
      </c>
      <c r="F32" s="8">
        <v>1305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879</v>
      </c>
      <c r="J32" s="14">
        <f t="shared" si="9"/>
        <v>-3</v>
      </c>
      <c r="K32" s="14">
        <f>VLOOKUP(A:A,[1]TDSheet!$A:$K,11,0)</f>
        <v>680</v>
      </c>
      <c r="L32" s="14">
        <f>VLOOKUP(A:A,[1]TDSheet!$A:$P,16,0)</f>
        <v>400</v>
      </c>
      <c r="M32" s="14"/>
      <c r="N32" s="14"/>
      <c r="O32" s="14">
        <f t="shared" si="10"/>
        <v>175.2</v>
      </c>
      <c r="P32" s="16"/>
      <c r="Q32" s="17">
        <f t="shared" si="11"/>
        <v>13.613013698630137</v>
      </c>
      <c r="R32" s="14">
        <f t="shared" si="12"/>
        <v>7.4486301369863019</v>
      </c>
      <c r="S32" s="14">
        <f>VLOOKUP(A:A,[1]TDSheet!$A:$S,19,0)</f>
        <v>149</v>
      </c>
      <c r="T32" s="14">
        <f>VLOOKUP(A:A,[1]TDSheet!$A:$T,20,0)</f>
        <v>156.4</v>
      </c>
      <c r="U32" s="14">
        <f>VLOOKUP(A:A,[3]TDSheet!$A:$D,4,0)</f>
        <v>50</v>
      </c>
      <c r="V32" s="14">
        <f>VLOOKUP(A:A,[1]TDSheet!$A:$V,22,0)</f>
        <v>0</v>
      </c>
      <c r="W32" s="14"/>
      <c r="X32" s="14"/>
      <c r="Y32" s="14">
        <f t="shared" si="13"/>
        <v>0</v>
      </c>
      <c r="Z32" s="14" t="e">
        <f>VLOOKUP(A:A,[1]TDSheet!$A:$Z,26,0)</f>
        <v>#N/A</v>
      </c>
      <c r="AA32" s="14">
        <f>Y32/8</f>
        <v>0</v>
      </c>
      <c r="AB32" s="18">
        <f>VLOOKUP(A:A,[1]TDSheet!$A:$AB,28,0)</f>
        <v>0.9</v>
      </c>
      <c r="AC32" s="14">
        <f t="shared" si="14"/>
        <v>0</v>
      </c>
      <c r="AD32" s="14"/>
      <c r="AE32" s="14"/>
    </row>
    <row r="33" spans="1:31" s="1" customFormat="1" ht="11.1" customHeight="1" outlineLevel="1" x14ac:dyDescent="0.2">
      <c r="A33" s="7" t="s">
        <v>53</v>
      </c>
      <c r="B33" s="7" t="s">
        <v>9</v>
      </c>
      <c r="C33" s="8">
        <v>186</v>
      </c>
      <c r="D33" s="8">
        <v>91</v>
      </c>
      <c r="E33" s="8">
        <v>104</v>
      </c>
      <c r="F33" s="8">
        <v>172</v>
      </c>
      <c r="G33" s="1" t="e">
        <f>VLOOKUP(A:A,[1]TDSheet!$A:$G,7,0)</f>
        <v>#N/A</v>
      </c>
      <c r="H33" s="1" t="e">
        <f>VLOOKUP(A:A,[1]TDSheet!$A:$H,8,0)</f>
        <v>#N/A</v>
      </c>
      <c r="I33" s="14">
        <f>VLOOKUP(A:A,[2]TDSheet!$A:$F,6,0)</f>
        <v>104</v>
      </c>
      <c r="J33" s="14">
        <f t="shared" si="9"/>
        <v>0</v>
      </c>
      <c r="K33" s="14">
        <f>VLOOKUP(A:A,[1]TDSheet!$A:$K,11,0)</f>
        <v>80</v>
      </c>
      <c r="L33" s="14">
        <f>VLOOKUP(A:A,[1]TDSheet!$A:$P,16,0)</f>
        <v>0</v>
      </c>
      <c r="M33" s="14"/>
      <c r="N33" s="14"/>
      <c r="O33" s="14">
        <f t="shared" si="10"/>
        <v>20.8</v>
      </c>
      <c r="P33" s="16"/>
      <c r="Q33" s="17">
        <f t="shared" si="11"/>
        <v>12.115384615384615</v>
      </c>
      <c r="R33" s="14">
        <f t="shared" si="12"/>
        <v>8.2692307692307683</v>
      </c>
      <c r="S33" s="14">
        <f>VLOOKUP(A:A,[1]TDSheet!$A:$S,19,0)</f>
        <v>24.8</v>
      </c>
      <c r="T33" s="14">
        <f>VLOOKUP(A:A,[1]TDSheet!$A:$T,20,0)</f>
        <v>16.600000000000001</v>
      </c>
      <c r="U33" s="14">
        <f>VLOOKUP(A:A,[3]TDSheet!$A:$D,4,0)</f>
        <v>28</v>
      </c>
      <c r="V33" s="14">
        <f>VLOOKUP(A:A,[1]TDSheet!$A:$V,22,0)</f>
        <v>0</v>
      </c>
      <c r="W33" s="14"/>
      <c r="X33" s="14"/>
      <c r="Y33" s="14">
        <f t="shared" si="13"/>
        <v>0</v>
      </c>
      <c r="Z33" s="14">
        <f>VLOOKUP(A:A,[1]TDSheet!$A:$Z,26,0)</f>
        <v>0</v>
      </c>
      <c r="AA33" s="14">
        <f>Y33/16</f>
        <v>0</v>
      </c>
      <c r="AB33" s="18">
        <f>VLOOKUP(A:A,[1]TDSheet!$A:$AB,28,0)</f>
        <v>0.43</v>
      </c>
      <c r="AC33" s="14">
        <f t="shared" si="14"/>
        <v>0</v>
      </c>
      <c r="AD33" s="14"/>
      <c r="AE33" s="14"/>
    </row>
    <row r="34" spans="1:31" s="1" customFormat="1" ht="11.1" customHeight="1" outlineLevel="1" x14ac:dyDescent="0.2">
      <c r="A34" s="7" t="s">
        <v>54</v>
      </c>
      <c r="B34" s="7" t="s">
        <v>9</v>
      </c>
      <c r="C34" s="8">
        <v>418</v>
      </c>
      <c r="D34" s="8">
        <v>740</v>
      </c>
      <c r="E34" s="8">
        <v>733</v>
      </c>
      <c r="F34" s="8">
        <v>412</v>
      </c>
      <c r="G34" s="1" t="e">
        <f>VLOOKUP(A:A,[1]TDSheet!$A:$G,7,0)</f>
        <v>#N/A</v>
      </c>
      <c r="H34" s="1">
        <f>VLOOKUP(A:A,[1]TDSheet!$A:$H,8,0)</f>
        <v>150</v>
      </c>
      <c r="I34" s="14">
        <f>VLOOKUP(A:A,[2]TDSheet!$A:$F,6,0)</f>
        <v>735</v>
      </c>
      <c r="J34" s="14">
        <f t="shared" si="9"/>
        <v>-2</v>
      </c>
      <c r="K34" s="14">
        <f>VLOOKUP(A:A,[1]TDSheet!$A:$K,11,0)</f>
        <v>120</v>
      </c>
      <c r="L34" s="14">
        <f>VLOOKUP(A:A,[1]TDSheet!$A:$P,16,0)</f>
        <v>0</v>
      </c>
      <c r="M34" s="14"/>
      <c r="N34" s="14"/>
      <c r="O34" s="14">
        <f t="shared" si="10"/>
        <v>49</v>
      </c>
      <c r="P34" s="16"/>
      <c r="Q34" s="17">
        <f t="shared" si="11"/>
        <v>10.857142857142858</v>
      </c>
      <c r="R34" s="14">
        <f t="shared" si="12"/>
        <v>8.408163265306122</v>
      </c>
      <c r="S34" s="14">
        <f>VLOOKUP(A:A,[1]TDSheet!$A:$S,19,0)</f>
        <v>59.2</v>
      </c>
      <c r="T34" s="14">
        <f>VLOOKUP(A:A,[1]TDSheet!$A:$T,20,0)</f>
        <v>48</v>
      </c>
      <c r="U34" s="14">
        <f>VLOOKUP(A:A,[3]TDSheet!$A:$D,4,0)</f>
        <v>64</v>
      </c>
      <c r="V34" s="14">
        <f>VLOOKUP(A:A,[1]TDSheet!$A:$V,22,0)</f>
        <v>488</v>
      </c>
      <c r="W34" s="14"/>
      <c r="X34" s="14"/>
      <c r="Y34" s="14">
        <f t="shared" si="13"/>
        <v>0</v>
      </c>
      <c r="Z34" s="14">
        <f>VLOOKUP(A:A,[1]TDSheet!$A:$Z,26,0)</f>
        <v>0</v>
      </c>
      <c r="AA34" s="14">
        <f>Y34/8</f>
        <v>0</v>
      </c>
      <c r="AB34" s="18">
        <f>VLOOKUP(A:A,[1]TDSheet!$A:$AB,28,0)</f>
        <v>0.9</v>
      </c>
      <c r="AC34" s="14">
        <f t="shared" si="14"/>
        <v>0</v>
      </c>
      <c r="AD34" s="14"/>
      <c r="AE34" s="14"/>
    </row>
    <row r="35" spans="1:31" s="1" customFormat="1" ht="21.95" customHeight="1" outlineLevel="1" x14ac:dyDescent="0.2">
      <c r="A35" s="7" t="s">
        <v>23</v>
      </c>
      <c r="B35" s="7" t="s">
        <v>9</v>
      </c>
      <c r="C35" s="8">
        <v>2493</v>
      </c>
      <c r="D35" s="8">
        <v>282</v>
      </c>
      <c r="E35" s="8">
        <v>921</v>
      </c>
      <c r="F35" s="8">
        <v>1821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909</v>
      </c>
      <c r="J35" s="14">
        <f t="shared" si="9"/>
        <v>12</v>
      </c>
      <c r="K35" s="14">
        <f>VLOOKUP(A:A,[1]TDSheet!$A:$K,11,0)</f>
        <v>160</v>
      </c>
      <c r="L35" s="14">
        <f>VLOOKUP(A:A,[1]TDSheet!$A:$P,16,0)</f>
        <v>480</v>
      </c>
      <c r="M35" s="14"/>
      <c r="N35" s="14"/>
      <c r="O35" s="14">
        <f t="shared" si="10"/>
        <v>184.2</v>
      </c>
      <c r="P35" s="16"/>
      <c r="Q35" s="17">
        <f t="shared" si="11"/>
        <v>13.360477741585234</v>
      </c>
      <c r="R35" s="14">
        <f t="shared" si="12"/>
        <v>9.8859934853420199</v>
      </c>
      <c r="S35" s="14">
        <f>VLOOKUP(A:A,[1]TDSheet!$A:$S,19,0)</f>
        <v>241.6</v>
      </c>
      <c r="T35" s="14">
        <f>VLOOKUP(A:A,[1]TDSheet!$A:$T,20,0)</f>
        <v>195.6</v>
      </c>
      <c r="U35" s="14">
        <f>VLOOKUP(A:A,[3]TDSheet!$A:$D,4,0)</f>
        <v>69</v>
      </c>
      <c r="V35" s="14">
        <f>VLOOKUP(A:A,[1]TDSheet!$A:$V,22,0)</f>
        <v>0</v>
      </c>
      <c r="W35" s="14"/>
      <c r="X35" s="14"/>
      <c r="Y35" s="14">
        <f t="shared" si="13"/>
        <v>0</v>
      </c>
      <c r="Z35" s="14" t="str">
        <f>VLOOKUP(A:A,[1]TDSheet!$A:$Z,26,0)</f>
        <v>яб</v>
      </c>
      <c r="AA35" s="14">
        <f>Y35/16</f>
        <v>0</v>
      </c>
      <c r="AB35" s="18">
        <f>VLOOKUP(A:A,[1]TDSheet!$A:$AB,28,0)</f>
        <v>0.43</v>
      </c>
      <c r="AC35" s="14">
        <f t="shared" si="14"/>
        <v>0</v>
      </c>
      <c r="AD35" s="14"/>
      <c r="AE35" s="14"/>
    </row>
    <row r="36" spans="1:31" s="1" customFormat="1" ht="21.95" customHeight="1" outlineLevel="1" x14ac:dyDescent="0.2">
      <c r="A36" s="7" t="s">
        <v>55</v>
      </c>
      <c r="B36" s="7" t="s">
        <v>9</v>
      </c>
      <c r="C36" s="8">
        <v>283</v>
      </c>
      <c r="D36" s="8">
        <v>254</v>
      </c>
      <c r="E36" s="8">
        <v>195</v>
      </c>
      <c r="F36" s="8">
        <v>336</v>
      </c>
      <c r="G36" s="1" t="e">
        <f>VLOOKUP(A:A,[1]TDSheet!$A:$G,7,0)</f>
        <v>#N/A</v>
      </c>
      <c r="H36" s="1" t="e">
        <f>VLOOKUP(A:A,[1]TDSheet!$A:$H,8,0)</f>
        <v>#N/A</v>
      </c>
      <c r="I36" s="14">
        <f>VLOOKUP(A:A,[2]TDSheet!$A:$F,6,0)</f>
        <v>200</v>
      </c>
      <c r="J36" s="14">
        <f t="shared" si="9"/>
        <v>-5</v>
      </c>
      <c r="K36" s="14">
        <f>VLOOKUP(A:A,[1]TDSheet!$A:$K,11,0)</f>
        <v>80</v>
      </c>
      <c r="L36" s="14">
        <f>VLOOKUP(A:A,[1]TDSheet!$A:$P,16,0)</f>
        <v>0</v>
      </c>
      <c r="M36" s="14"/>
      <c r="N36" s="14"/>
      <c r="O36" s="14">
        <f t="shared" si="10"/>
        <v>39</v>
      </c>
      <c r="P36" s="16"/>
      <c r="Q36" s="17">
        <f t="shared" si="11"/>
        <v>10.666666666666666</v>
      </c>
      <c r="R36" s="14">
        <f t="shared" si="12"/>
        <v>8.615384615384615</v>
      </c>
      <c r="S36" s="14">
        <f>VLOOKUP(A:A,[1]TDSheet!$A:$S,19,0)</f>
        <v>39.6</v>
      </c>
      <c r="T36" s="14">
        <f>VLOOKUP(A:A,[1]TDSheet!$A:$T,20,0)</f>
        <v>35.799999999999997</v>
      </c>
      <c r="U36" s="14">
        <f>VLOOKUP(A:A,[3]TDSheet!$A:$D,4,0)</f>
        <v>57</v>
      </c>
      <c r="V36" s="14">
        <f>VLOOKUP(A:A,[1]TDSheet!$A:$V,22,0)</f>
        <v>0</v>
      </c>
      <c r="W36" s="14"/>
      <c r="X36" s="14"/>
      <c r="Y36" s="14">
        <f t="shared" si="13"/>
        <v>0</v>
      </c>
      <c r="Z36" s="14">
        <f>VLOOKUP(A:A,[1]TDSheet!$A:$Z,26,0)</f>
        <v>0</v>
      </c>
      <c r="AA36" s="14">
        <f>Y36/8</f>
        <v>0</v>
      </c>
      <c r="AB36" s="18">
        <f>VLOOKUP(A:A,[1]TDSheet!$A:$AB,28,0)</f>
        <v>0.9</v>
      </c>
      <c r="AC36" s="14">
        <f t="shared" si="14"/>
        <v>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1238</v>
      </c>
      <c r="D37" s="8">
        <v>1579</v>
      </c>
      <c r="E37" s="8">
        <v>901</v>
      </c>
      <c r="F37" s="8">
        <v>1881</v>
      </c>
      <c r="G37" s="1" t="str">
        <f>VLOOKUP(A:A,[1]TDSheet!$A:$G,7,0)</f>
        <v>пуд</v>
      </c>
      <c r="H37" s="1">
        <f>VLOOKUP(A:A,[1]TDSheet!$A:$H,8,0)</f>
        <v>150</v>
      </c>
      <c r="I37" s="14">
        <f>VLOOKUP(A:A,[2]TDSheet!$A:$F,6,0)</f>
        <v>924</v>
      </c>
      <c r="J37" s="14">
        <f t="shared" si="9"/>
        <v>-23</v>
      </c>
      <c r="K37" s="14">
        <f>VLOOKUP(A:A,[1]TDSheet!$A:$K,11,0)</f>
        <v>200</v>
      </c>
      <c r="L37" s="14">
        <f>VLOOKUP(A:A,[1]TDSheet!$A:$P,16,0)</f>
        <v>0</v>
      </c>
      <c r="M37" s="14"/>
      <c r="N37" s="14"/>
      <c r="O37" s="14">
        <f t="shared" si="10"/>
        <v>180.2</v>
      </c>
      <c r="P37" s="16"/>
      <c r="Q37" s="17">
        <f t="shared" si="11"/>
        <v>11.548279689234185</v>
      </c>
      <c r="R37" s="14">
        <f t="shared" si="12"/>
        <v>10.438401775804662</v>
      </c>
      <c r="S37" s="14">
        <f>VLOOKUP(A:A,[1]TDSheet!$A:$S,19,0)</f>
        <v>191.4</v>
      </c>
      <c r="T37" s="14">
        <f>VLOOKUP(A:A,[1]TDSheet!$A:$T,20,0)</f>
        <v>195.2</v>
      </c>
      <c r="U37" s="14">
        <f>VLOOKUP(A:A,[3]TDSheet!$A:$D,4,0)</f>
        <v>271</v>
      </c>
      <c r="V37" s="14">
        <f>VLOOKUP(A:A,[1]TDSheet!$A:$V,22,0)</f>
        <v>0</v>
      </c>
      <c r="W37" s="14"/>
      <c r="X37" s="14"/>
      <c r="Y37" s="14">
        <f t="shared" si="13"/>
        <v>0</v>
      </c>
      <c r="Z37" s="14" t="str">
        <f>VLOOKUP(A:A,[1]TDSheet!$A:$Z,26,0)</f>
        <v>пуд</v>
      </c>
      <c r="AA37" s="14">
        <f>Y37/8</f>
        <v>0</v>
      </c>
      <c r="AB37" s="18">
        <f>VLOOKUP(A:A,[1]TDSheet!$A:$AB,28,0)</f>
        <v>0.9</v>
      </c>
      <c r="AC37" s="14">
        <f t="shared" si="14"/>
        <v>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1351</v>
      </c>
      <c r="D38" s="8">
        <v>1008</v>
      </c>
      <c r="E38" s="8">
        <v>846</v>
      </c>
      <c r="F38" s="8">
        <v>1477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871</v>
      </c>
      <c r="J38" s="14">
        <f t="shared" si="9"/>
        <v>-25</v>
      </c>
      <c r="K38" s="14">
        <f>VLOOKUP(A:A,[1]TDSheet!$A:$K,11,0)</f>
        <v>160</v>
      </c>
      <c r="L38" s="14">
        <f>VLOOKUP(A:A,[1]TDSheet!$A:$P,16,0)</f>
        <v>320</v>
      </c>
      <c r="M38" s="14"/>
      <c r="N38" s="14"/>
      <c r="O38" s="14">
        <f t="shared" si="10"/>
        <v>169.2</v>
      </c>
      <c r="P38" s="16"/>
      <c r="Q38" s="17">
        <f t="shared" si="11"/>
        <v>11.566193853427897</v>
      </c>
      <c r="R38" s="14">
        <f t="shared" si="12"/>
        <v>8.7293144208037834</v>
      </c>
      <c r="S38" s="14">
        <f>VLOOKUP(A:A,[1]TDSheet!$A:$S,19,0)</f>
        <v>184</v>
      </c>
      <c r="T38" s="14">
        <f>VLOOKUP(A:A,[1]TDSheet!$A:$T,20,0)</f>
        <v>167.4</v>
      </c>
      <c r="U38" s="14">
        <f>VLOOKUP(A:A,[3]TDSheet!$A:$D,4,0)</f>
        <v>259</v>
      </c>
      <c r="V38" s="14">
        <f>VLOOKUP(A:A,[1]TDSheet!$A:$V,22,0)</f>
        <v>0</v>
      </c>
      <c r="W38" s="14"/>
      <c r="X38" s="14"/>
      <c r="Y38" s="14">
        <f t="shared" si="13"/>
        <v>0</v>
      </c>
      <c r="Z38" s="14">
        <f>VLOOKUP(A:A,[1]TDSheet!$A:$Z,26,0)</f>
        <v>0</v>
      </c>
      <c r="AA38" s="14">
        <f>Y38/16</f>
        <v>0</v>
      </c>
      <c r="AB38" s="18">
        <f>VLOOKUP(A:A,[1]TDSheet!$A:$AB,28,0)</f>
        <v>0.43</v>
      </c>
      <c r="AC38" s="14">
        <f t="shared" si="14"/>
        <v>0</v>
      </c>
      <c r="AD38" s="14"/>
      <c r="AE38" s="14"/>
    </row>
    <row r="39" spans="1:31" s="1" customFormat="1" ht="21.95" customHeight="1" outlineLevel="1" x14ac:dyDescent="0.2">
      <c r="A39" s="7" t="s">
        <v>56</v>
      </c>
      <c r="B39" s="7" t="s">
        <v>8</v>
      </c>
      <c r="C39" s="8">
        <v>2360</v>
      </c>
      <c r="D39" s="8">
        <v>1340</v>
      </c>
      <c r="E39" s="8">
        <v>1420</v>
      </c>
      <c r="F39" s="8">
        <v>2250</v>
      </c>
      <c r="G39" s="1">
        <f>VLOOKUP(A:A,[1]TDSheet!$A:$G,7,0)</f>
        <v>0</v>
      </c>
      <c r="H39" s="1">
        <f>VLOOKUP(A:A,[1]TDSheet!$A:$H,8,0)</f>
        <v>150</v>
      </c>
      <c r="I39" s="14">
        <f>VLOOKUP(A:A,[2]TDSheet!$A:$F,6,0)</f>
        <v>1475</v>
      </c>
      <c r="J39" s="14">
        <f t="shared" si="9"/>
        <v>-55</v>
      </c>
      <c r="K39" s="14">
        <f>VLOOKUP(A:A,[1]TDSheet!$A:$K,11,0)</f>
        <v>600</v>
      </c>
      <c r="L39" s="14">
        <f>VLOOKUP(A:A,[1]TDSheet!$A:$P,16,0)</f>
        <v>600</v>
      </c>
      <c r="M39" s="14"/>
      <c r="N39" s="14"/>
      <c r="O39" s="14">
        <f t="shared" si="10"/>
        <v>284</v>
      </c>
      <c r="P39" s="16"/>
      <c r="Q39" s="17">
        <f t="shared" si="11"/>
        <v>12.147887323943662</v>
      </c>
      <c r="R39" s="14">
        <f t="shared" si="12"/>
        <v>7.922535211267606</v>
      </c>
      <c r="S39" s="14">
        <f>VLOOKUP(A:A,[1]TDSheet!$A:$S,19,0)</f>
        <v>318</v>
      </c>
      <c r="T39" s="14">
        <f>VLOOKUP(A:A,[1]TDSheet!$A:$T,20,0)</f>
        <v>260</v>
      </c>
      <c r="U39" s="14">
        <f>VLOOKUP(A:A,[3]TDSheet!$A:$D,4,0)</f>
        <v>330</v>
      </c>
      <c r="V39" s="14">
        <f>VLOOKUP(A:A,[1]TDSheet!$A:$V,22,0)</f>
        <v>0</v>
      </c>
      <c r="W39" s="14"/>
      <c r="X39" s="14"/>
      <c r="Y39" s="14">
        <f t="shared" si="13"/>
        <v>0</v>
      </c>
      <c r="Z39" s="14">
        <f>VLOOKUP(A:A,[1]TDSheet!$A:$Z,26,0)</f>
        <v>0</v>
      </c>
      <c r="AA39" s="14">
        <f>Y39/5</f>
        <v>0</v>
      </c>
      <c r="AB39" s="18">
        <f>VLOOKUP(A:A,[1]TDSheet!$A:$AB,28,0)</f>
        <v>1</v>
      </c>
      <c r="AC39" s="14">
        <f t="shared" si="14"/>
        <v>0</v>
      </c>
      <c r="AD39" s="14"/>
      <c r="AE39" s="14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3640</v>
      </c>
      <c r="D40" s="8">
        <v>4112</v>
      </c>
      <c r="E40" s="8">
        <v>2690</v>
      </c>
      <c r="F40" s="8">
        <v>4984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2724</v>
      </c>
      <c r="J40" s="14">
        <f t="shared" si="9"/>
        <v>-34</v>
      </c>
      <c r="K40" s="14">
        <f>VLOOKUP(A:A,[1]TDSheet!$A:$K,11,0)</f>
        <v>800</v>
      </c>
      <c r="L40" s="14">
        <f>VLOOKUP(A:A,[1]TDSheet!$A:$P,16,0)</f>
        <v>1000</v>
      </c>
      <c r="M40" s="14"/>
      <c r="N40" s="14"/>
      <c r="O40" s="14">
        <f t="shared" si="10"/>
        <v>538</v>
      </c>
      <c r="P40" s="16"/>
      <c r="Q40" s="17">
        <f t="shared" si="11"/>
        <v>12.609665427509293</v>
      </c>
      <c r="R40" s="14">
        <f t="shared" si="12"/>
        <v>9.2639405204460967</v>
      </c>
      <c r="S40" s="14">
        <f>VLOOKUP(A:A,[1]TDSheet!$A:$S,19,0)</f>
        <v>548.4</v>
      </c>
      <c r="T40" s="14">
        <f>VLOOKUP(A:A,[1]TDSheet!$A:$T,20,0)</f>
        <v>548.20000000000005</v>
      </c>
      <c r="U40" s="14">
        <f>VLOOKUP(A:A,[3]TDSheet!$A:$D,4,0)</f>
        <v>347</v>
      </c>
      <c r="V40" s="14">
        <f>VLOOKUP(A:A,[1]TDSheet!$A:$V,22,0)</f>
        <v>0</v>
      </c>
      <c r="W40" s="14"/>
      <c r="X40" s="14"/>
      <c r="Y40" s="14">
        <f t="shared" si="13"/>
        <v>0</v>
      </c>
      <c r="Z40" s="14">
        <f>VLOOKUP(A:A,[1]TDSheet!$A:$Z,26,0)</f>
        <v>0</v>
      </c>
      <c r="AA40" s="14">
        <f>Y40/8</f>
        <v>0</v>
      </c>
      <c r="AB40" s="18">
        <f>VLOOKUP(A:A,[1]TDSheet!$A:$AB,28,0)</f>
        <v>0.9</v>
      </c>
      <c r="AC40" s="14">
        <f t="shared" si="14"/>
        <v>0</v>
      </c>
      <c r="AD40" s="14"/>
      <c r="AE40" s="14"/>
    </row>
    <row r="41" spans="1:31" s="1" customFormat="1" ht="11.1" customHeight="1" outlineLevel="1" x14ac:dyDescent="0.2">
      <c r="A41" s="7" t="s">
        <v>27</v>
      </c>
      <c r="B41" s="7" t="s">
        <v>9</v>
      </c>
      <c r="C41" s="8">
        <v>1478</v>
      </c>
      <c r="D41" s="8">
        <v>1195</v>
      </c>
      <c r="E41" s="8">
        <v>969</v>
      </c>
      <c r="F41" s="8">
        <v>1668</v>
      </c>
      <c r="G41" s="1">
        <f>VLOOKUP(A:A,[1]TDSheet!$A:$G,7,0)</f>
        <v>0</v>
      </c>
      <c r="H41" s="1">
        <f>VLOOKUP(A:A,[1]TDSheet!$A:$H,8,0)</f>
        <v>150</v>
      </c>
      <c r="I41" s="14">
        <f>VLOOKUP(A:A,[2]TDSheet!$A:$F,6,0)</f>
        <v>997</v>
      </c>
      <c r="J41" s="14">
        <f t="shared" si="9"/>
        <v>-28</v>
      </c>
      <c r="K41" s="14">
        <f>VLOOKUP(A:A,[1]TDSheet!$A:$K,11,0)</f>
        <v>160</v>
      </c>
      <c r="L41" s="14">
        <f>VLOOKUP(A:A,[1]TDSheet!$A:$P,16,0)</f>
        <v>320</v>
      </c>
      <c r="M41" s="14"/>
      <c r="N41" s="14"/>
      <c r="O41" s="14">
        <f t="shared" si="10"/>
        <v>193.8</v>
      </c>
      <c r="P41" s="16"/>
      <c r="Q41" s="17">
        <f t="shared" si="11"/>
        <v>11.08359133126935</v>
      </c>
      <c r="R41" s="14">
        <f t="shared" si="12"/>
        <v>8.6068111455108358</v>
      </c>
      <c r="S41" s="14">
        <f>VLOOKUP(A:A,[1]TDSheet!$A:$S,19,0)</f>
        <v>198</v>
      </c>
      <c r="T41" s="14">
        <f>VLOOKUP(A:A,[1]TDSheet!$A:$T,20,0)</f>
        <v>183.8</v>
      </c>
      <c r="U41" s="14">
        <f>VLOOKUP(A:A,[3]TDSheet!$A:$D,4,0)</f>
        <v>314</v>
      </c>
      <c r="V41" s="14">
        <f>VLOOKUP(A:A,[1]TDSheet!$A:$V,22,0)</f>
        <v>0</v>
      </c>
      <c r="W41" s="14"/>
      <c r="X41" s="14"/>
      <c r="Y41" s="14">
        <f t="shared" si="13"/>
        <v>0</v>
      </c>
      <c r="Z41" s="14">
        <f>VLOOKUP(A:A,[1]TDSheet!$A:$Z,26,0)</f>
        <v>0</v>
      </c>
      <c r="AA41" s="14">
        <f>Y41/16</f>
        <v>0</v>
      </c>
      <c r="AB41" s="18">
        <f>VLOOKUP(A:A,[1]TDSheet!$A:$AB,28,0)</f>
        <v>0.43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8</v>
      </c>
      <c r="C42" s="8">
        <v>30</v>
      </c>
      <c r="D42" s="8"/>
      <c r="E42" s="8">
        <v>5</v>
      </c>
      <c r="F42" s="8">
        <v>25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5</v>
      </c>
      <c r="J42" s="14">
        <f t="shared" si="9"/>
        <v>0</v>
      </c>
      <c r="K42" s="14">
        <f>VLOOKUP(A:A,[1]TDSheet!$A:$K,11,0)</f>
        <v>0</v>
      </c>
      <c r="L42" s="14">
        <f>VLOOKUP(A:A,[1]TDSheet!$A:$P,16,0)</f>
        <v>0</v>
      </c>
      <c r="M42" s="14"/>
      <c r="N42" s="14"/>
      <c r="O42" s="14">
        <f t="shared" si="10"/>
        <v>1</v>
      </c>
      <c r="P42" s="16"/>
      <c r="Q42" s="17">
        <f t="shared" si="11"/>
        <v>25</v>
      </c>
      <c r="R42" s="14">
        <f t="shared" si="12"/>
        <v>25</v>
      </c>
      <c r="S42" s="14">
        <f>VLOOKUP(A:A,[1]TDSheet!$A:$S,19,0)</f>
        <v>0</v>
      </c>
      <c r="T42" s="14">
        <f>VLOOKUP(A:A,[1]TDSheet!$A:$T,20,0)</f>
        <v>0</v>
      </c>
      <c r="U42" s="14">
        <v>0</v>
      </c>
      <c r="V42" s="14">
        <f>VLOOKUP(A:A,[1]TDSheet!$A:$V,22,0)</f>
        <v>0</v>
      </c>
      <c r="W42" s="14"/>
      <c r="X42" s="14"/>
      <c r="Y42" s="14">
        <f t="shared" si="13"/>
        <v>0</v>
      </c>
      <c r="Z42" s="14" t="str">
        <f>VLOOKUP(A:A,[1]TDSheet!$A:$Z,26,0)</f>
        <v>увел</v>
      </c>
      <c r="AA42" s="14">
        <f>Y42/5</f>
        <v>0</v>
      </c>
      <c r="AB42" s="18">
        <f>VLOOKUP(A:A,[1]TDSheet!$A:$AB,28,0)</f>
        <v>1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58</v>
      </c>
      <c r="B43" s="7" t="s">
        <v>9</v>
      </c>
      <c r="C43" s="8">
        <v>61</v>
      </c>
      <c r="D43" s="8">
        <v>1</v>
      </c>
      <c r="E43" s="8">
        <v>29</v>
      </c>
      <c r="F43" s="8">
        <v>32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30</v>
      </c>
      <c r="J43" s="14">
        <f t="shared" si="9"/>
        <v>-1</v>
      </c>
      <c r="K43" s="14">
        <f>VLOOKUP(A:A,[1]TDSheet!$A:$K,11,0)</f>
        <v>40</v>
      </c>
      <c r="L43" s="14">
        <f>VLOOKUP(A:A,[1]TDSheet!$A:$P,16,0)</f>
        <v>0</v>
      </c>
      <c r="M43" s="14"/>
      <c r="N43" s="14"/>
      <c r="O43" s="14">
        <f t="shared" si="10"/>
        <v>5.8</v>
      </c>
      <c r="P43" s="16"/>
      <c r="Q43" s="17">
        <f t="shared" si="11"/>
        <v>12.413793103448276</v>
      </c>
      <c r="R43" s="14">
        <f t="shared" si="12"/>
        <v>5.5172413793103452</v>
      </c>
      <c r="S43" s="14">
        <f>VLOOKUP(A:A,[1]TDSheet!$A:$S,19,0)</f>
        <v>7.2</v>
      </c>
      <c r="T43" s="14">
        <f>VLOOKUP(A:A,[1]TDSheet!$A:$T,20,0)</f>
        <v>4.4000000000000004</v>
      </c>
      <c r="U43" s="14">
        <f>VLOOKUP(A:A,[3]TDSheet!$A:$D,4,0)</f>
        <v>8</v>
      </c>
      <c r="V43" s="14">
        <f>VLOOKUP(A:A,[1]TDSheet!$A:$V,22,0)</f>
        <v>0</v>
      </c>
      <c r="W43" s="14"/>
      <c r="X43" s="14"/>
      <c r="Y43" s="14">
        <f t="shared" si="13"/>
        <v>0</v>
      </c>
      <c r="Z43" s="14">
        <f>VLOOKUP(A:A,[1]TDSheet!$A:$Z,26,0)</f>
        <v>0</v>
      </c>
      <c r="AA43" s="14">
        <f>Y43/8</f>
        <v>0</v>
      </c>
      <c r="AB43" s="18">
        <f>VLOOKUP(A:A,[1]TDSheet!$A:$AB,28,0)</f>
        <v>0.8</v>
      </c>
      <c r="AC43" s="14">
        <f t="shared" si="14"/>
        <v>0</v>
      </c>
      <c r="AD43" s="14"/>
      <c r="AE43" s="14"/>
    </row>
    <row r="44" spans="1:31" s="1" customFormat="1" ht="11.1" customHeight="1" outlineLevel="1" x14ac:dyDescent="0.2">
      <c r="A44" s="7" t="s">
        <v>28</v>
      </c>
      <c r="B44" s="7" t="s">
        <v>9</v>
      </c>
      <c r="C44" s="8">
        <v>2775</v>
      </c>
      <c r="D44" s="8">
        <v>2430</v>
      </c>
      <c r="E44" s="8">
        <v>1700</v>
      </c>
      <c r="F44" s="8">
        <v>3449</v>
      </c>
      <c r="G44" s="1" t="e">
        <f>VLOOKUP(A:A,[1]TDSheet!$A:$G,7,0)</f>
        <v>#N/A</v>
      </c>
      <c r="H44" s="1" t="e">
        <f>VLOOKUP(A:A,[1]TDSheet!$A:$H,8,0)</f>
        <v>#N/A</v>
      </c>
      <c r="I44" s="14">
        <f>VLOOKUP(A:A,[2]TDSheet!$A:$F,6,0)</f>
        <v>1682</v>
      </c>
      <c r="J44" s="14">
        <f t="shared" si="9"/>
        <v>18</v>
      </c>
      <c r="K44" s="14">
        <f>VLOOKUP(A:A,[1]TDSheet!$A:$K,11,0)</f>
        <v>240</v>
      </c>
      <c r="L44" s="14">
        <f>VLOOKUP(A:A,[1]TDSheet!$A:$P,16,0)</f>
        <v>0</v>
      </c>
      <c r="M44" s="14"/>
      <c r="N44" s="14"/>
      <c r="O44" s="14">
        <f t="shared" si="10"/>
        <v>340</v>
      </c>
      <c r="P44" s="16">
        <v>400</v>
      </c>
      <c r="Q44" s="17">
        <f t="shared" si="11"/>
        <v>12.026470588235295</v>
      </c>
      <c r="R44" s="14">
        <f t="shared" si="12"/>
        <v>10.144117647058824</v>
      </c>
      <c r="S44" s="14">
        <f>VLOOKUP(A:A,[1]TDSheet!$A:$S,19,0)</f>
        <v>385</v>
      </c>
      <c r="T44" s="14">
        <f>VLOOKUP(A:A,[1]TDSheet!$A:$T,20,0)</f>
        <v>360.2</v>
      </c>
      <c r="U44" s="14">
        <f>VLOOKUP(A:A,[3]TDSheet!$A:$D,4,0)</f>
        <v>367</v>
      </c>
      <c r="V44" s="14">
        <f>VLOOKUP(A:A,[1]TDSheet!$A:$V,22,0)</f>
        <v>0</v>
      </c>
      <c r="W44" s="14"/>
      <c r="X44" s="14"/>
      <c r="Y44" s="14">
        <f t="shared" si="13"/>
        <v>400</v>
      </c>
      <c r="Z44" s="14">
        <f>VLOOKUP(A:A,[1]TDSheet!$A:$Z,26,0)</f>
        <v>0</v>
      </c>
      <c r="AA44" s="14">
        <f>Y44/8</f>
        <v>50</v>
      </c>
      <c r="AB44" s="18">
        <f>VLOOKUP(A:A,[1]TDSheet!$A:$AB,28,0)</f>
        <v>0.7</v>
      </c>
      <c r="AC44" s="14">
        <f t="shared" si="14"/>
        <v>280</v>
      </c>
      <c r="AD44" s="14"/>
      <c r="AE44" s="14"/>
    </row>
    <row r="45" spans="1:31" s="1" customFormat="1" ht="21.95" customHeight="1" outlineLevel="1" x14ac:dyDescent="0.2">
      <c r="A45" s="7" t="s">
        <v>29</v>
      </c>
      <c r="B45" s="7" t="s">
        <v>9</v>
      </c>
      <c r="C45" s="8">
        <v>1178</v>
      </c>
      <c r="D45" s="8">
        <v>1398</v>
      </c>
      <c r="E45" s="19">
        <v>533</v>
      </c>
      <c r="F45" s="20">
        <v>1203</v>
      </c>
      <c r="G45" s="1">
        <f>VLOOKUP(A:A,[1]TDSheet!$A:$G,7,0)</f>
        <v>0</v>
      </c>
      <c r="H45" s="1">
        <f>VLOOKUP(A:A,[1]TDSheet!$A:$H,8,0)</f>
        <v>180</v>
      </c>
      <c r="I45" s="14">
        <f>VLOOKUP(A:A,[2]TDSheet!$A:$F,6,0)</f>
        <v>251</v>
      </c>
      <c r="J45" s="14">
        <f t="shared" si="9"/>
        <v>282</v>
      </c>
      <c r="K45" s="14">
        <f>VLOOKUP(A:A,[1]TDSheet!$A:$K,11,0)</f>
        <v>0</v>
      </c>
      <c r="L45" s="14">
        <f>VLOOKUP(A:A,[1]TDSheet!$A:$P,16,0)</f>
        <v>0</v>
      </c>
      <c r="M45" s="14"/>
      <c r="N45" s="14"/>
      <c r="O45" s="14">
        <f t="shared" si="10"/>
        <v>106.6</v>
      </c>
      <c r="P45" s="16">
        <v>200</v>
      </c>
      <c r="Q45" s="17">
        <f t="shared" si="11"/>
        <v>13.161350844277674</v>
      </c>
      <c r="R45" s="14">
        <f t="shared" si="12"/>
        <v>11.28517823639775</v>
      </c>
      <c r="S45" s="14">
        <f>VLOOKUP(A:A,[1]TDSheet!$A:$S,19,0)</f>
        <v>124.8</v>
      </c>
      <c r="T45" s="14">
        <f>VLOOKUP(A:A,[1]TDSheet!$A:$T,20,0)</f>
        <v>122.2</v>
      </c>
      <c r="U45" s="14">
        <f>VLOOKUP(A:A,[3]TDSheet!$A:$D,4,0)</f>
        <v>71</v>
      </c>
      <c r="V45" s="14">
        <f>VLOOKUP(A:A,[1]TDSheet!$A:$V,22,0)</f>
        <v>0</v>
      </c>
      <c r="W45" s="14"/>
      <c r="X45" s="14"/>
      <c r="Y45" s="14">
        <f t="shared" si="13"/>
        <v>200</v>
      </c>
      <c r="Z45" s="14">
        <f>VLOOKUP(A:A,[1]TDSheet!$A:$Z,26,0)</f>
        <v>0</v>
      </c>
      <c r="AA45" s="14">
        <f>Y45/8</f>
        <v>25</v>
      </c>
      <c r="AB45" s="18">
        <f>VLOOKUP(A:A,[1]TDSheet!$A:$AB,28,0)</f>
        <v>0.9</v>
      </c>
      <c r="AC45" s="14">
        <f t="shared" si="14"/>
        <v>180</v>
      </c>
      <c r="AD45" s="14"/>
      <c r="AE45" s="14"/>
    </row>
    <row r="46" spans="1:31" s="1" customFormat="1" ht="21.95" customHeight="1" outlineLevel="1" x14ac:dyDescent="0.2">
      <c r="A46" s="7" t="s">
        <v>59</v>
      </c>
      <c r="B46" s="7" t="s">
        <v>9</v>
      </c>
      <c r="C46" s="8">
        <v>23</v>
      </c>
      <c r="D46" s="8">
        <v>41</v>
      </c>
      <c r="E46" s="8">
        <v>12</v>
      </c>
      <c r="F46" s="8">
        <v>51</v>
      </c>
      <c r="G46" s="1" t="str">
        <f>VLOOKUP(A:A,[1]TDSheet!$A:$G,7,0)</f>
        <v>вывод</v>
      </c>
      <c r="H46" s="1" t="e">
        <f>VLOOKUP(A:A,[1]TDSheet!$A:$H,8,0)</f>
        <v>#N/A</v>
      </c>
      <c r="I46" s="14">
        <f>VLOOKUP(A:A,[2]TDSheet!$A:$F,6,0)</f>
        <v>13</v>
      </c>
      <c r="J46" s="14">
        <f t="shared" si="9"/>
        <v>-1</v>
      </c>
      <c r="K46" s="14">
        <f>VLOOKUP(A:A,[1]TDSheet!$A:$K,11,0)</f>
        <v>0</v>
      </c>
      <c r="L46" s="14">
        <f>VLOOKUP(A:A,[1]TDSheet!$A:$P,16,0)</f>
        <v>0</v>
      </c>
      <c r="M46" s="14"/>
      <c r="N46" s="14"/>
      <c r="O46" s="14">
        <f t="shared" si="10"/>
        <v>2.4</v>
      </c>
      <c r="P46" s="16"/>
      <c r="Q46" s="17">
        <f t="shared" si="11"/>
        <v>21.25</v>
      </c>
      <c r="R46" s="14">
        <f t="shared" si="12"/>
        <v>21.25</v>
      </c>
      <c r="S46" s="14">
        <f>VLOOKUP(A:A,[1]TDSheet!$A:$S,19,0)</f>
        <v>0.2</v>
      </c>
      <c r="T46" s="14">
        <f>VLOOKUP(A:A,[1]TDSheet!$A:$T,20,0)</f>
        <v>3.4</v>
      </c>
      <c r="U46" s="14">
        <f>VLOOKUP(A:A,[3]TDSheet!$A:$D,4,0)</f>
        <v>3</v>
      </c>
      <c r="V46" s="14">
        <f>VLOOKUP(A:A,[1]TDSheet!$A:$V,22,0)</f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Y46/8</f>
        <v>0</v>
      </c>
      <c r="AB46" s="18">
        <f>VLOOKUP(A:A,[1]TDSheet!$A:$AB,28,0)</f>
        <v>0</v>
      </c>
      <c r="AC46" s="14">
        <f t="shared" si="14"/>
        <v>0</v>
      </c>
      <c r="AD46" s="14"/>
      <c r="AE46" s="14"/>
    </row>
    <row r="47" spans="1:31" s="1" customFormat="1" ht="21.95" customHeight="1" outlineLevel="1" x14ac:dyDescent="0.2">
      <c r="A47" s="7" t="s">
        <v>60</v>
      </c>
      <c r="B47" s="7" t="s">
        <v>9</v>
      </c>
      <c r="C47" s="8">
        <v>48</v>
      </c>
      <c r="D47" s="8">
        <v>8</v>
      </c>
      <c r="E47" s="8">
        <v>21</v>
      </c>
      <c r="F47" s="8">
        <v>32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23</v>
      </c>
      <c r="J47" s="14">
        <f t="shared" si="9"/>
        <v>-2</v>
      </c>
      <c r="K47" s="14">
        <f>VLOOKUP(A:A,[1]TDSheet!$A:$K,11,0)</f>
        <v>0</v>
      </c>
      <c r="L47" s="14">
        <f>VLOOKUP(A:A,[1]TDSheet!$A:$P,16,0)</f>
        <v>0</v>
      </c>
      <c r="M47" s="14"/>
      <c r="N47" s="14"/>
      <c r="O47" s="14">
        <f t="shared" si="10"/>
        <v>4.2</v>
      </c>
      <c r="P47" s="16"/>
      <c r="Q47" s="17">
        <f t="shared" si="11"/>
        <v>7.6190476190476186</v>
      </c>
      <c r="R47" s="14">
        <f t="shared" si="12"/>
        <v>7.6190476190476186</v>
      </c>
      <c r="S47" s="14">
        <f>VLOOKUP(A:A,[1]TDSheet!$A:$S,19,0)</f>
        <v>5.8</v>
      </c>
      <c r="T47" s="14">
        <f>VLOOKUP(A:A,[1]TDSheet!$A:$T,20,0)</f>
        <v>3.6</v>
      </c>
      <c r="U47" s="14">
        <f>VLOOKUP(A:A,[3]TDSheet!$A:$D,4,0)</f>
        <v>7</v>
      </c>
      <c r="V47" s="14">
        <f>VLOOKUP(A:A,[1]TDSheet!$A:$V,22,0)</f>
        <v>0</v>
      </c>
      <c r="W47" s="14"/>
      <c r="X47" s="14"/>
      <c r="Y47" s="14">
        <f t="shared" si="13"/>
        <v>0</v>
      </c>
      <c r="Z47" s="14" t="str">
        <f>VLOOKUP(A:A,[1]TDSheet!$A:$Z,26,0)</f>
        <v>увел</v>
      </c>
      <c r="AA47" s="14">
        <f>Y47/16</f>
        <v>0</v>
      </c>
      <c r="AB47" s="18">
        <f>VLOOKUP(A:A,[1]TDSheet!$A:$AB,28,0)</f>
        <v>0.43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61</v>
      </c>
      <c r="B48" s="7" t="s">
        <v>8</v>
      </c>
      <c r="C48" s="8">
        <v>820</v>
      </c>
      <c r="D48" s="8">
        <v>770</v>
      </c>
      <c r="E48" s="8">
        <v>620</v>
      </c>
      <c r="F48" s="8">
        <v>950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670.00099999999998</v>
      </c>
      <c r="J48" s="14">
        <f t="shared" si="9"/>
        <v>-50.000999999999976</v>
      </c>
      <c r="K48" s="14">
        <f>VLOOKUP(A:A,[1]TDSheet!$A:$K,11,0)</f>
        <v>300</v>
      </c>
      <c r="L48" s="14">
        <f>VLOOKUP(A:A,[1]TDSheet!$A:$P,16,0)</f>
        <v>200</v>
      </c>
      <c r="M48" s="14"/>
      <c r="N48" s="14"/>
      <c r="O48" s="14">
        <f t="shared" si="10"/>
        <v>124</v>
      </c>
      <c r="P48" s="16">
        <v>200</v>
      </c>
      <c r="Q48" s="17">
        <f t="shared" si="11"/>
        <v>13.306451612903226</v>
      </c>
      <c r="R48" s="14">
        <f t="shared" si="12"/>
        <v>7.661290322580645</v>
      </c>
      <c r="S48" s="14">
        <f>VLOOKUP(A:A,[1]TDSheet!$A:$S,19,0)</f>
        <v>116</v>
      </c>
      <c r="T48" s="14">
        <f>VLOOKUP(A:A,[1]TDSheet!$A:$T,20,0)</f>
        <v>112</v>
      </c>
      <c r="U48" s="14">
        <f>VLOOKUP(A:A,[3]TDSheet!$A:$D,4,0)</f>
        <v>105</v>
      </c>
      <c r="V48" s="14">
        <f>VLOOKUP(A:A,[1]TDSheet!$A:$V,22,0)</f>
        <v>0</v>
      </c>
      <c r="W48" s="14"/>
      <c r="X48" s="14"/>
      <c r="Y48" s="14">
        <f t="shared" si="13"/>
        <v>200</v>
      </c>
      <c r="Z48" s="14" t="e">
        <f>VLOOKUP(A:A,[1]TDSheet!$A:$Z,26,0)</f>
        <v>#N/A</v>
      </c>
      <c r="AA48" s="14">
        <f>Y48/5</f>
        <v>40</v>
      </c>
      <c r="AB48" s="18">
        <f>VLOOKUP(A:A,[1]TDSheet!$A:$AB,28,0)</f>
        <v>1</v>
      </c>
      <c r="AC48" s="14">
        <f t="shared" si="14"/>
        <v>200</v>
      </c>
      <c r="AD48" s="14"/>
      <c r="AE48" s="14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1200</v>
      </c>
      <c r="D49" s="8">
        <v>449</v>
      </c>
      <c r="E49" s="8">
        <v>693</v>
      </c>
      <c r="F49" s="8">
        <v>926</v>
      </c>
      <c r="G49" s="1" t="str">
        <f>VLOOKUP(A:A,[1]TDSheet!$A:$G,7,0)</f>
        <v>зав</v>
      </c>
      <c r="H49" s="1">
        <f>VLOOKUP(A:A,[1]TDSheet!$A:$H,8,0)</f>
        <v>120</v>
      </c>
      <c r="I49" s="14">
        <f>VLOOKUP(A:A,[2]TDSheet!$A:$F,6,0)</f>
        <v>709</v>
      </c>
      <c r="J49" s="14">
        <f t="shared" si="9"/>
        <v>-16</v>
      </c>
      <c r="K49" s="14">
        <f>VLOOKUP(A:A,[1]TDSheet!$A:$K,11,0)</f>
        <v>320</v>
      </c>
      <c r="L49" s="14">
        <f>VLOOKUP(A:A,[1]TDSheet!$A:$P,16,0)</f>
        <v>250</v>
      </c>
      <c r="M49" s="14"/>
      <c r="N49" s="14"/>
      <c r="O49" s="14">
        <f t="shared" si="10"/>
        <v>138.6</v>
      </c>
      <c r="P49" s="16">
        <v>200</v>
      </c>
      <c r="Q49" s="17">
        <f t="shared" si="11"/>
        <v>12.236652236652237</v>
      </c>
      <c r="R49" s="14">
        <f t="shared" si="12"/>
        <v>6.6810966810966814</v>
      </c>
      <c r="S49" s="14">
        <f>VLOOKUP(A:A,[1]TDSheet!$A:$S,19,0)</f>
        <v>152</v>
      </c>
      <c r="T49" s="14">
        <f>VLOOKUP(A:A,[1]TDSheet!$A:$T,20,0)</f>
        <v>113.4</v>
      </c>
      <c r="U49" s="14">
        <f>VLOOKUP(A:A,[3]TDSheet!$A:$D,4,0)</f>
        <v>191</v>
      </c>
      <c r="V49" s="14">
        <f>VLOOKUP(A:A,[1]TDSheet!$A:$V,22,0)</f>
        <v>0</v>
      </c>
      <c r="W49" s="14"/>
      <c r="X49" s="14"/>
      <c r="Y49" s="14">
        <f t="shared" si="13"/>
        <v>200</v>
      </c>
      <c r="Z49" s="14">
        <f>VLOOKUP(A:A,[1]TDSheet!$A:$Z,26,0)</f>
        <v>0</v>
      </c>
      <c r="AA49" s="14">
        <f>Y49/5</f>
        <v>40</v>
      </c>
      <c r="AB49" s="18">
        <f>VLOOKUP(A:A,[1]TDSheet!$A:$AB,28,0)</f>
        <v>1</v>
      </c>
      <c r="AC49" s="14">
        <f t="shared" si="14"/>
        <v>200</v>
      </c>
      <c r="AD49" s="14"/>
      <c r="AE49" s="14"/>
    </row>
    <row r="50" spans="1:31" s="1" customFormat="1" ht="11.1" customHeight="1" outlineLevel="1" x14ac:dyDescent="0.2">
      <c r="A50" s="7" t="s">
        <v>31</v>
      </c>
      <c r="B50" s="7" t="s">
        <v>9</v>
      </c>
      <c r="C50" s="8">
        <v>1386</v>
      </c>
      <c r="D50" s="8">
        <v>1300</v>
      </c>
      <c r="E50" s="8">
        <v>1003</v>
      </c>
      <c r="F50" s="8">
        <v>1658</v>
      </c>
      <c r="G50" s="1" t="str">
        <f>VLOOKUP(A:A,[1]TDSheet!$A:$G,7,0)</f>
        <v>зав</v>
      </c>
      <c r="H50" s="1">
        <f>VLOOKUP(A:A,[1]TDSheet!$A:$H,8,0)</f>
        <v>180</v>
      </c>
      <c r="I50" s="14">
        <f>VLOOKUP(A:A,[2]TDSheet!$A:$F,6,0)</f>
        <v>1011</v>
      </c>
      <c r="J50" s="14">
        <f t="shared" si="9"/>
        <v>-8</v>
      </c>
      <c r="K50" s="14">
        <f>VLOOKUP(A:A,[1]TDSheet!$A:$K,11,0)</f>
        <v>600</v>
      </c>
      <c r="L50" s="14">
        <f>VLOOKUP(A:A,[1]TDSheet!$A:$P,16,0)</f>
        <v>0</v>
      </c>
      <c r="M50" s="14"/>
      <c r="N50" s="14"/>
      <c r="O50" s="14">
        <f t="shared" si="10"/>
        <v>200.6</v>
      </c>
      <c r="P50" s="16"/>
      <c r="Q50" s="17">
        <f t="shared" si="11"/>
        <v>11.256231306081755</v>
      </c>
      <c r="R50" s="14">
        <f t="shared" si="12"/>
        <v>8.265204386839482</v>
      </c>
      <c r="S50" s="14">
        <f>VLOOKUP(A:A,[1]TDSheet!$A:$S,19,0)</f>
        <v>197.4</v>
      </c>
      <c r="T50" s="14">
        <f>VLOOKUP(A:A,[1]TDSheet!$A:$T,20,0)</f>
        <v>191.6</v>
      </c>
      <c r="U50" s="14">
        <f>VLOOKUP(A:A,[3]TDSheet!$A:$D,4,0)</f>
        <v>19</v>
      </c>
      <c r="V50" s="14">
        <f>VLOOKUP(A:A,[1]TDSheet!$A:$V,22,0)</f>
        <v>0</v>
      </c>
      <c r="W50" s="14"/>
      <c r="X50" s="14"/>
      <c r="Y50" s="14">
        <f t="shared" si="13"/>
        <v>0</v>
      </c>
      <c r="Z50" s="14" t="str">
        <f>VLOOKUP(A:A,[1]TDSheet!$A:$Z,26,0)</f>
        <v>яб</v>
      </c>
      <c r="AA50" s="14">
        <f>Y50/8</f>
        <v>0</v>
      </c>
      <c r="AB50" s="18">
        <f>VLOOKUP(A:A,[1]TDSheet!$A:$AB,28,0)</f>
        <v>0.9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135</v>
      </c>
      <c r="D51" s="8">
        <v>16.5</v>
      </c>
      <c r="E51" s="8">
        <v>159</v>
      </c>
      <c r="F51" s="8">
        <v>-18.5</v>
      </c>
      <c r="G51" s="1" t="e">
        <f>VLOOKUP(A:A,[1]TDSheet!$A:$G,7,0)</f>
        <v>#N/A</v>
      </c>
      <c r="H51" s="1" t="e">
        <f>VLOOKUP(A:A,[1]TDSheet!$A:$H,8,0)</f>
        <v>#N/A</v>
      </c>
      <c r="I51" s="14">
        <f>VLOOKUP(A:A,[2]TDSheet!$A:$F,6,0)</f>
        <v>163.19999999999999</v>
      </c>
      <c r="J51" s="14">
        <f t="shared" si="9"/>
        <v>-4.1999999999999886</v>
      </c>
      <c r="K51" s="14">
        <f>VLOOKUP(A:A,[1]TDSheet!$A:$K,11,0)</f>
        <v>300</v>
      </c>
      <c r="L51" s="14">
        <f>VLOOKUP(A:A,[1]TDSheet!$A:$P,16,0)</f>
        <v>0</v>
      </c>
      <c r="M51" s="14"/>
      <c r="N51" s="14"/>
      <c r="O51" s="14">
        <f t="shared" si="10"/>
        <v>31.8</v>
      </c>
      <c r="P51" s="16">
        <v>300</v>
      </c>
      <c r="Q51" s="17">
        <f t="shared" si="11"/>
        <v>18.286163522012579</v>
      </c>
      <c r="R51" s="14">
        <f t="shared" si="12"/>
        <v>-0.58176100628930816</v>
      </c>
      <c r="S51" s="14">
        <f>VLOOKUP(A:A,[1]TDSheet!$A:$S,19,0)</f>
        <v>47.3</v>
      </c>
      <c r="T51" s="14">
        <f>VLOOKUP(A:A,[1]TDSheet!$A:$T,20,0)</f>
        <v>29.4</v>
      </c>
      <c r="U51" s="14">
        <f>VLOOKUP(A:A,[3]TDSheet!$A:$D,4,0)</f>
        <v>43.5</v>
      </c>
      <c r="V51" s="14">
        <f>VLOOKUP(A:A,[1]TDSheet!$A:$V,22,0)</f>
        <v>0</v>
      </c>
      <c r="W51" s="14"/>
      <c r="X51" s="14"/>
      <c r="Y51" s="14">
        <f t="shared" si="13"/>
        <v>300</v>
      </c>
      <c r="Z51" s="14" t="e">
        <f>VLOOKUP(A:A,[1]TDSheet!$A:$Z,26,0)</f>
        <v>#N/A</v>
      </c>
      <c r="AA51" s="14">
        <f>Y51/5.5</f>
        <v>54.545454545454547</v>
      </c>
      <c r="AB51" s="18">
        <f>VLOOKUP(A:A,[1]TDSheet!$A:$AB,28,0)</f>
        <v>1</v>
      </c>
      <c r="AC51" s="14">
        <f t="shared" si="14"/>
        <v>300</v>
      </c>
      <c r="AD51" s="14"/>
      <c r="AE51" s="14"/>
    </row>
    <row r="52" spans="1:31" s="1" customFormat="1" ht="11.1" customHeight="1" outlineLevel="1" x14ac:dyDescent="0.2">
      <c r="A52" s="7" t="s">
        <v>63</v>
      </c>
      <c r="B52" s="7" t="s">
        <v>9</v>
      </c>
      <c r="C52" s="8">
        <v>47</v>
      </c>
      <c r="D52" s="8">
        <v>1</v>
      </c>
      <c r="E52" s="8">
        <v>3</v>
      </c>
      <c r="F52" s="8">
        <v>45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3</v>
      </c>
      <c r="J52" s="14">
        <f t="shared" si="9"/>
        <v>0</v>
      </c>
      <c r="K52" s="14">
        <f>VLOOKUP(A:A,[1]TDSheet!$A:$K,11,0)</f>
        <v>0</v>
      </c>
      <c r="L52" s="14">
        <f>VLOOKUP(A:A,[1]TDSheet!$A:$P,16,0)</f>
        <v>0</v>
      </c>
      <c r="M52" s="14"/>
      <c r="N52" s="14"/>
      <c r="O52" s="14">
        <f t="shared" si="10"/>
        <v>0.6</v>
      </c>
      <c r="P52" s="16"/>
      <c r="Q52" s="17">
        <f t="shared" si="11"/>
        <v>75</v>
      </c>
      <c r="R52" s="14">
        <f t="shared" si="12"/>
        <v>75</v>
      </c>
      <c r="S52" s="14">
        <f>VLOOKUP(A:A,[1]TDSheet!$A:$S,19,0)</f>
        <v>2.4</v>
      </c>
      <c r="T52" s="14">
        <f>VLOOKUP(A:A,[1]TDSheet!$A:$T,20,0)</f>
        <v>4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9</v>
      </c>
      <c r="C53" s="8">
        <v>47</v>
      </c>
      <c r="D53" s="8"/>
      <c r="E53" s="8">
        <v>3</v>
      </c>
      <c r="F53" s="8">
        <v>44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3</v>
      </c>
      <c r="J53" s="14">
        <f t="shared" si="9"/>
        <v>0</v>
      </c>
      <c r="K53" s="14">
        <f>VLOOKUP(A:A,[1]TDSheet!$A:$K,11,0)</f>
        <v>0</v>
      </c>
      <c r="L53" s="14">
        <f>VLOOKUP(A:A,[1]TDSheet!$A:$P,16,0)</f>
        <v>0</v>
      </c>
      <c r="M53" s="14"/>
      <c r="N53" s="14"/>
      <c r="O53" s="14">
        <f t="shared" si="10"/>
        <v>0.6</v>
      </c>
      <c r="P53" s="16"/>
      <c r="Q53" s="17">
        <f t="shared" si="11"/>
        <v>73.333333333333343</v>
      </c>
      <c r="R53" s="14">
        <f t="shared" si="12"/>
        <v>73.333333333333343</v>
      </c>
      <c r="S53" s="14">
        <f>VLOOKUP(A:A,[1]TDSheet!$A:$S,19,0)</f>
        <v>0.6</v>
      </c>
      <c r="T53" s="14">
        <f>VLOOKUP(A:A,[1]TDSheet!$A:$T,20,0)</f>
        <v>1.6</v>
      </c>
      <c r="U53" s="14">
        <v>0</v>
      </c>
      <c r="V53" s="14">
        <f>VLOOKUP(A:A,[1]TDSheet!$A:$V,22,0)</f>
        <v>0</v>
      </c>
      <c r="W53" s="14"/>
      <c r="X53" s="14"/>
      <c r="Y53" s="14">
        <f t="shared" si="13"/>
        <v>0</v>
      </c>
      <c r="Z53" s="14" t="str">
        <f>VLOOKUP(A:A,[1]TDSheet!$A:$Z,26,0)</f>
        <v>увел</v>
      </c>
      <c r="AA53" s="14">
        <f>Y53/6</f>
        <v>0</v>
      </c>
      <c r="AB53" s="18">
        <f>VLOOKUP(A:A,[1]TDSheet!$A:$AB,28,0)</f>
        <v>0.33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65</v>
      </c>
      <c r="B54" s="7" t="s">
        <v>8</v>
      </c>
      <c r="C54" s="8">
        <v>69</v>
      </c>
      <c r="D54" s="8"/>
      <c r="E54" s="8">
        <v>45</v>
      </c>
      <c r="F54" s="8">
        <v>24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48.7</v>
      </c>
      <c r="J54" s="14">
        <f t="shared" si="9"/>
        <v>-3.7000000000000028</v>
      </c>
      <c r="K54" s="14">
        <f>VLOOKUP(A:A,[1]TDSheet!$A:$K,11,0)</f>
        <v>60</v>
      </c>
      <c r="L54" s="14">
        <f>VLOOKUP(A:A,[1]TDSheet!$A:$P,16,0)</f>
        <v>0</v>
      </c>
      <c r="M54" s="14"/>
      <c r="N54" s="14"/>
      <c r="O54" s="14">
        <f t="shared" si="10"/>
        <v>9</v>
      </c>
      <c r="P54" s="16">
        <v>120</v>
      </c>
      <c r="Q54" s="17">
        <f t="shared" si="11"/>
        <v>22.666666666666668</v>
      </c>
      <c r="R54" s="14">
        <f t="shared" si="12"/>
        <v>2.6666666666666665</v>
      </c>
      <c r="S54" s="14">
        <f>VLOOKUP(A:A,[1]TDSheet!$A:$S,19,0)</f>
        <v>18</v>
      </c>
      <c r="T54" s="14">
        <f>VLOOKUP(A:A,[1]TDSheet!$A:$T,20,0)</f>
        <v>9</v>
      </c>
      <c r="U54" s="14">
        <f>VLOOKUP(A:A,[3]TDSheet!$A:$D,4,0)</f>
        <v>6</v>
      </c>
      <c r="V54" s="14">
        <f>VLOOKUP(A:A,[1]TDSheet!$A:$V,22,0)</f>
        <v>0</v>
      </c>
      <c r="W54" s="14"/>
      <c r="X54" s="14"/>
      <c r="Y54" s="14">
        <f t="shared" si="13"/>
        <v>120</v>
      </c>
      <c r="Z54" s="14" t="e">
        <f>VLOOKUP(A:A,[1]TDSheet!$A:$Z,26,0)</f>
        <v>#N/A</v>
      </c>
      <c r="AA54" s="14">
        <f>Y54/3</f>
        <v>40</v>
      </c>
      <c r="AB54" s="18">
        <f>VLOOKUP(A:A,[1]TDSheet!$A:$AB,28,0)</f>
        <v>1</v>
      </c>
      <c r="AC54" s="14">
        <f t="shared" si="14"/>
        <v>120</v>
      </c>
      <c r="AD54" s="14"/>
      <c r="AE54" s="14"/>
    </row>
    <row r="55" spans="1:31" s="1" customFormat="1" ht="11.1" customHeight="1" outlineLevel="1" x14ac:dyDescent="0.2">
      <c r="A55" s="7" t="s">
        <v>66</v>
      </c>
      <c r="B55" s="7" t="s">
        <v>8</v>
      </c>
      <c r="C55" s="8">
        <v>80</v>
      </c>
      <c r="D55" s="8">
        <v>160</v>
      </c>
      <c r="E55" s="8">
        <v>90</v>
      </c>
      <c r="F55" s="8">
        <v>125</v>
      </c>
      <c r="G55" s="1" t="e">
        <f>VLOOKUP(A:A,[1]TDSheet!$A:$G,7,0)</f>
        <v>#N/A</v>
      </c>
      <c r="H55" s="1" t="e">
        <f>VLOOKUP(A:A,[1]TDSheet!$A:$H,8,0)</f>
        <v>#N/A</v>
      </c>
      <c r="I55" s="14">
        <f>VLOOKUP(A:A,[2]TDSheet!$A:$F,6,0)</f>
        <v>105.7</v>
      </c>
      <c r="J55" s="14">
        <f t="shared" si="9"/>
        <v>-15.700000000000003</v>
      </c>
      <c r="K55" s="14">
        <f>VLOOKUP(A:A,[1]TDSheet!$A:$K,11,0)</f>
        <v>60</v>
      </c>
      <c r="L55" s="14">
        <f>VLOOKUP(A:A,[1]TDSheet!$A:$P,16,0)</f>
        <v>0</v>
      </c>
      <c r="M55" s="14"/>
      <c r="N55" s="14"/>
      <c r="O55" s="14">
        <f t="shared" si="10"/>
        <v>18</v>
      </c>
      <c r="P55" s="16"/>
      <c r="Q55" s="17">
        <f t="shared" si="11"/>
        <v>10.277777777777779</v>
      </c>
      <c r="R55" s="14">
        <f t="shared" si="12"/>
        <v>6.9444444444444446</v>
      </c>
      <c r="S55" s="14">
        <f>VLOOKUP(A:A,[1]TDSheet!$A:$S,19,0)</f>
        <v>14</v>
      </c>
      <c r="T55" s="14">
        <f>VLOOKUP(A:A,[1]TDSheet!$A:$T,20,0)</f>
        <v>15</v>
      </c>
      <c r="U55" s="14">
        <f>VLOOKUP(A:A,[3]TDSheet!$A:$D,4,0)</f>
        <v>25</v>
      </c>
      <c r="V55" s="14">
        <f>VLOOKUP(A:A,[1]TDSheet!$A:$V,22,0)</f>
        <v>0</v>
      </c>
      <c r="W55" s="14"/>
      <c r="X55" s="14"/>
      <c r="Y55" s="14">
        <f t="shared" si="13"/>
        <v>0</v>
      </c>
      <c r="Z55" s="14" t="e">
        <f>VLOOKUP(A:A,[1]TDSheet!$A:$Z,26,0)</f>
        <v>#N/A</v>
      </c>
      <c r="AA55" s="14">
        <f>Y55/5</f>
        <v>0</v>
      </c>
      <c r="AB55" s="18">
        <f>VLOOKUP(A:A,[1]TDSheet!$A:$AB,28,0)</f>
        <v>1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2296</v>
      </c>
      <c r="D56" s="8">
        <v>20</v>
      </c>
      <c r="E56" s="8">
        <v>1456</v>
      </c>
      <c r="F56" s="8">
        <v>845</v>
      </c>
      <c r="G56" s="1" t="str">
        <f>VLOOKUP(A:A,[1]TDSheet!$A:$G,7,0)</f>
        <v>пуд,яб</v>
      </c>
      <c r="H56" s="1">
        <f>VLOOKUP(A:A,[1]TDSheet!$A:$H,8,0)</f>
        <v>180</v>
      </c>
      <c r="I56" s="14">
        <f>VLOOKUP(A:A,[2]TDSheet!$A:$F,6,0)</f>
        <v>1447</v>
      </c>
      <c r="J56" s="14">
        <f t="shared" si="9"/>
        <v>9</v>
      </c>
      <c r="K56" s="14">
        <f>VLOOKUP(A:A,[1]TDSheet!$A:$K,11,0)</f>
        <v>1800</v>
      </c>
      <c r="L56" s="14">
        <f>VLOOKUP(A:A,[1]TDSheet!$A:$P,16,0)</f>
        <v>0</v>
      </c>
      <c r="M56" s="14"/>
      <c r="N56" s="14"/>
      <c r="O56" s="14">
        <f t="shared" si="10"/>
        <v>236</v>
      </c>
      <c r="P56" s="16">
        <v>1500</v>
      </c>
      <c r="Q56" s="17">
        <f t="shared" si="11"/>
        <v>17.5635593220339</v>
      </c>
      <c r="R56" s="14">
        <f t="shared" si="12"/>
        <v>3.5805084745762712</v>
      </c>
      <c r="S56" s="14">
        <f>VLOOKUP(A:A,[1]TDSheet!$A:$S,19,0)</f>
        <v>304.60000000000002</v>
      </c>
      <c r="T56" s="14">
        <f>VLOOKUP(A:A,[1]TDSheet!$A:$T,20,0)</f>
        <v>264</v>
      </c>
      <c r="U56" s="14">
        <f>VLOOKUP(A:A,[3]TDSheet!$A:$D,4,0)</f>
        <v>136</v>
      </c>
      <c r="V56" s="14">
        <f>VLOOKUP(A:A,[1]TDSheet!$A:$V,22,0)</f>
        <v>276</v>
      </c>
      <c r="W56" s="14"/>
      <c r="X56" s="14"/>
      <c r="Y56" s="14">
        <f t="shared" si="13"/>
        <v>1500</v>
      </c>
      <c r="Z56" s="14" t="str">
        <f>VLOOKUP(A:A,[1]TDSheet!$A:$Z,26,0)</f>
        <v>яб</v>
      </c>
      <c r="AA56" s="14">
        <f>Y56/12</f>
        <v>125</v>
      </c>
      <c r="AB56" s="18">
        <f>VLOOKUP(A:A,[1]TDSheet!$A:$AB,28,0)</f>
        <v>0.25</v>
      </c>
      <c r="AC56" s="14">
        <f t="shared" si="14"/>
        <v>375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124</v>
      </c>
      <c r="D57" s="8">
        <v>6</v>
      </c>
      <c r="E57" s="8">
        <v>112</v>
      </c>
      <c r="F57" s="8">
        <v>16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114</v>
      </c>
      <c r="J57" s="14">
        <f t="shared" si="9"/>
        <v>-2</v>
      </c>
      <c r="K57" s="14">
        <f>VLOOKUP(A:A,[1]TDSheet!$A:$K,11,0)</f>
        <v>240</v>
      </c>
      <c r="L57" s="14">
        <f>VLOOKUP(A:A,[1]TDSheet!$A:$P,16,0)</f>
        <v>0</v>
      </c>
      <c r="M57" s="14"/>
      <c r="N57" s="14"/>
      <c r="O57" s="14">
        <f t="shared" si="10"/>
        <v>22.4</v>
      </c>
      <c r="P57" s="16"/>
      <c r="Q57" s="17">
        <f t="shared" si="11"/>
        <v>11.428571428571429</v>
      </c>
      <c r="R57" s="14">
        <f t="shared" si="12"/>
        <v>0.7142857142857143</v>
      </c>
      <c r="S57" s="14">
        <f>VLOOKUP(A:A,[1]TDSheet!$A:$S,19,0)</f>
        <v>12.2</v>
      </c>
      <c r="T57" s="14">
        <f>VLOOKUP(A:A,[1]TDSheet!$A:$T,20,0)</f>
        <v>11.2</v>
      </c>
      <c r="U57" s="14">
        <f>VLOOKUP(A:A,[3]TDSheet!$A:$D,4,0)</f>
        <v>18</v>
      </c>
      <c r="V57" s="14">
        <f>VLOOKUP(A:A,[1]TDSheet!$A:$V,22,0)</f>
        <v>0</v>
      </c>
      <c r="W57" s="14"/>
      <c r="X57" s="14"/>
      <c r="Y57" s="14">
        <f t="shared" si="13"/>
        <v>0</v>
      </c>
      <c r="Z57" s="14">
        <f>VLOOKUP(A:A,[1]TDSheet!$A:$Z,26,0)</f>
        <v>0</v>
      </c>
      <c r="AA57" s="14">
        <f>Y57/12</f>
        <v>0</v>
      </c>
      <c r="AB57" s="18">
        <f>VLOOKUP(A:A,[1]TDSheet!$A:$AB,28,0)</f>
        <v>0.3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237</v>
      </c>
      <c r="D58" s="8">
        <v>72</v>
      </c>
      <c r="E58" s="8">
        <v>129</v>
      </c>
      <c r="F58" s="8">
        <v>172</v>
      </c>
      <c r="G58" s="1">
        <f>VLOOKUP(A:A,[1]TDSheet!$A:$G,7,0)</f>
        <v>0</v>
      </c>
      <c r="H58" s="1">
        <f>VLOOKUP(A:A,[1]TDSheet!$A:$H,8,0)</f>
        <v>180</v>
      </c>
      <c r="I58" s="14">
        <f>VLOOKUP(A:A,[2]TDSheet!$A:$F,6,0)</f>
        <v>137</v>
      </c>
      <c r="J58" s="14">
        <f t="shared" si="9"/>
        <v>-8</v>
      </c>
      <c r="K58" s="14">
        <f>VLOOKUP(A:A,[1]TDSheet!$A:$K,11,0)</f>
        <v>120</v>
      </c>
      <c r="L58" s="14">
        <f>VLOOKUP(A:A,[1]TDSheet!$A:$P,16,0)</f>
        <v>0</v>
      </c>
      <c r="M58" s="14"/>
      <c r="N58" s="14"/>
      <c r="O58" s="14">
        <f t="shared" si="10"/>
        <v>25.8</v>
      </c>
      <c r="P58" s="16"/>
      <c r="Q58" s="17">
        <f t="shared" si="11"/>
        <v>11.317829457364342</v>
      </c>
      <c r="R58" s="14">
        <f t="shared" si="12"/>
        <v>6.6666666666666661</v>
      </c>
      <c r="S58" s="14">
        <f>VLOOKUP(A:A,[1]TDSheet!$A:$S,19,0)</f>
        <v>30</v>
      </c>
      <c r="T58" s="14">
        <f>VLOOKUP(A:A,[1]TDSheet!$A:$T,20,0)</f>
        <v>26.4</v>
      </c>
      <c r="U58" s="14">
        <f>VLOOKUP(A:A,[3]TDSheet!$A:$D,4,0)</f>
        <v>27</v>
      </c>
      <c r="V58" s="14">
        <f>VLOOKUP(A:A,[1]TDSheet!$A:$V,22,0)</f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Y58/12</f>
        <v>0</v>
      </c>
      <c r="AB58" s="18">
        <f>VLOOKUP(A:A,[1]TDSheet!$A:$AB,28,0)</f>
        <v>0.3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67</v>
      </c>
      <c r="B59" s="7" t="s">
        <v>8</v>
      </c>
      <c r="C59" s="8">
        <v>135</v>
      </c>
      <c r="D59" s="8">
        <v>1.8</v>
      </c>
      <c r="E59" s="8">
        <v>28.8</v>
      </c>
      <c r="F59" s="8">
        <v>106.2</v>
      </c>
      <c r="G59" s="1" t="e">
        <f>VLOOKUP(A:A,[1]TDSheet!$A:$G,7,0)</f>
        <v>#N/A</v>
      </c>
      <c r="H59" s="1" t="e">
        <f>VLOOKUP(A:A,[1]TDSheet!$A:$H,8,0)</f>
        <v>#N/A</v>
      </c>
      <c r="I59" s="14">
        <f>VLOOKUP(A:A,[2]TDSheet!$A:$F,6,0)</f>
        <v>30.4</v>
      </c>
      <c r="J59" s="14">
        <f t="shared" si="9"/>
        <v>-1.5999999999999979</v>
      </c>
      <c r="K59" s="14">
        <f>VLOOKUP(A:A,[1]TDSheet!$A:$K,11,0)</f>
        <v>0</v>
      </c>
      <c r="L59" s="14">
        <f>VLOOKUP(A:A,[1]TDSheet!$A:$P,16,0)</f>
        <v>0</v>
      </c>
      <c r="M59" s="14"/>
      <c r="N59" s="14"/>
      <c r="O59" s="14">
        <f t="shared" si="10"/>
        <v>5.76</v>
      </c>
      <c r="P59" s="16"/>
      <c r="Q59" s="17">
        <f t="shared" si="11"/>
        <v>18.4375</v>
      </c>
      <c r="R59" s="14">
        <f t="shared" si="12"/>
        <v>18.4375</v>
      </c>
      <c r="S59" s="14">
        <f>VLOOKUP(A:A,[1]TDSheet!$A:$S,19,0)</f>
        <v>10.08</v>
      </c>
      <c r="T59" s="14">
        <f>VLOOKUP(A:A,[1]TDSheet!$A:$T,20,0)</f>
        <v>3.2399999999999998</v>
      </c>
      <c r="U59" s="14">
        <f>VLOOKUP(A:A,[3]TDSheet!$A:$D,4,0)</f>
        <v>10.8</v>
      </c>
      <c r="V59" s="14">
        <f>VLOOKUP(A:A,[1]TDSheet!$A:$V,22,0)</f>
        <v>0</v>
      </c>
      <c r="W59" s="14"/>
      <c r="X59" s="14"/>
      <c r="Y59" s="14">
        <f t="shared" si="13"/>
        <v>0</v>
      </c>
      <c r="Z59" s="14" t="str">
        <f>VLOOKUP(A:A,[1]TDSheet!$A:$Z,26,0)</f>
        <v>увел</v>
      </c>
      <c r="AA59" s="14">
        <f>Y59/1.8</f>
        <v>0</v>
      </c>
      <c r="AB59" s="18">
        <f>VLOOKUP(A:A,[1]TDSheet!$A:$AB,28,0)</f>
        <v>1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68</v>
      </c>
      <c r="B60" s="7" t="s">
        <v>9</v>
      </c>
      <c r="C60" s="8">
        <v>76</v>
      </c>
      <c r="D60" s="8">
        <v>378</v>
      </c>
      <c r="E60" s="8">
        <v>114</v>
      </c>
      <c r="F60" s="8">
        <v>337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115</v>
      </c>
      <c r="J60" s="14">
        <f t="shared" si="9"/>
        <v>-1</v>
      </c>
      <c r="K60" s="14">
        <f>VLOOKUP(A:A,[1]TDSheet!$A:$K,11,0)</f>
        <v>0</v>
      </c>
      <c r="L60" s="14">
        <f>VLOOKUP(A:A,[1]TDSheet!$A:$P,16,0)</f>
        <v>0</v>
      </c>
      <c r="M60" s="14"/>
      <c r="N60" s="14"/>
      <c r="O60" s="14">
        <f t="shared" si="10"/>
        <v>22.8</v>
      </c>
      <c r="P60" s="16"/>
      <c r="Q60" s="17">
        <f t="shared" si="11"/>
        <v>14.780701754385964</v>
      </c>
      <c r="R60" s="14">
        <f t="shared" si="12"/>
        <v>14.780701754385964</v>
      </c>
      <c r="S60" s="14">
        <f>VLOOKUP(A:A,[1]TDSheet!$A:$S,19,0)</f>
        <v>20.8</v>
      </c>
      <c r="T60" s="14">
        <f>VLOOKUP(A:A,[1]TDSheet!$A:$T,20,0)</f>
        <v>32.799999999999997</v>
      </c>
      <c r="U60" s="14">
        <f>VLOOKUP(A:A,[3]TDSheet!$A:$D,4,0)</f>
        <v>12</v>
      </c>
      <c r="V60" s="14">
        <f>VLOOKUP(A:A,[1]TDSheet!$A:$V,22,0)</f>
        <v>0</v>
      </c>
      <c r="W60" s="14"/>
      <c r="X60" s="14"/>
      <c r="Y60" s="14">
        <f t="shared" si="13"/>
        <v>0</v>
      </c>
      <c r="Z60" s="14">
        <f>VLOOKUP(A:A,[1]TDSheet!$A:$Z,26,0)</f>
        <v>0</v>
      </c>
      <c r="AA60" s="14">
        <f>Y60/6</f>
        <v>0</v>
      </c>
      <c r="AB60" s="18">
        <f>VLOOKUP(A:A,[1]TDSheet!$A:$AB,28,0)</f>
        <v>0.2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69</v>
      </c>
      <c r="B61" s="7" t="s">
        <v>9</v>
      </c>
      <c r="C61" s="8">
        <v>351</v>
      </c>
      <c r="D61" s="8">
        <v>259</v>
      </c>
      <c r="E61" s="8">
        <v>187</v>
      </c>
      <c r="F61" s="8">
        <v>420</v>
      </c>
      <c r="G61" s="1" t="e">
        <f>VLOOKUP(A:A,[1]TDSheet!$A:$G,7,0)</f>
        <v>#N/A</v>
      </c>
      <c r="H61" s="1">
        <f>VLOOKUP(A:A,[1]TDSheet!$A:$H,8,0)</f>
        <v>365</v>
      </c>
      <c r="I61" s="14">
        <f>VLOOKUP(A:A,[2]TDSheet!$A:$F,6,0)</f>
        <v>187</v>
      </c>
      <c r="J61" s="14">
        <f t="shared" si="9"/>
        <v>0</v>
      </c>
      <c r="K61" s="14">
        <f>VLOOKUP(A:A,[1]TDSheet!$A:$K,11,0)</f>
        <v>0</v>
      </c>
      <c r="L61" s="14">
        <f>VLOOKUP(A:A,[1]TDSheet!$A:$P,16,0)</f>
        <v>0</v>
      </c>
      <c r="M61" s="14"/>
      <c r="N61" s="14"/>
      <c r="O61" s="14">
        <f t="shared" si="10"/>
        <v>37.4</v>
      </c>
      <c r="P61" s="16"/>
      <c r="Q61" s="17">
        <f t="shared" si="11"/>
        <v>11.229946524064172</v>
      </c>
      <c r="R61" s="14">
        <f t="shared" si="12"/>
        <v>11.229946524064172</v>
      </c>
      <c r="S61" s="14">
        <f>VLOOKUP(A:A,[1]TDSheet!$A:$S,19,0)</f>
        <v>50.6</v>
      </c>
      <c r="T61" s="14">
        <f>VLOOKUP(A:A,[1]TDSheet!$A:$T,20,0)</f>
        <v>44.6</v>
      </c>
      <c r="U61" s="14">
        <f>VLOOKUP(A:A,[3]TDSheet!$A:$D,4,0)</f>
        <v>16</v>
      </c>
      <c r="V61" s="14">
        <f>VLOOKUP(A:A,[1]TDSheet!$A:$V,22,0)</f>
        <v>0</v>
      </c>
      <c r="W61" s="14"/>
      <c r="X61" s="14"/>
      <c r="Y61" s="14">
        <f t="shared" si="13"/>
        <v>0</v>
      </c>
      <c r="Z61" s="14">
        <f>VLOOKUP(A:A,[1]TDSheet!$A:$Z,26,0)</f>
        <v>0</v>
      </c>
      <c r="AA61" s="14">
        <f>Y61/6</f>
        <v>0</v>
      </c>
      <c r="AB61" s="18">
        <f>VLOOKUP(A:A,[1]TDSheet!$A:$AB,28,0)</f>
        <v>0.2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824</v>
      </c>
      <c r="D62" s="8">
        <v>23</v>
      </c>
      <c r="E62" s="8">
        <v>548</v>
      </c>
      <c r="F62" s="8">
        <v>282</v>
      </c>
      <c r="G62" s="1" t="e">
        <f>VLOOKUP(A:A,[1]TDSheet!$A:$G,7,0)</f>
        <v>#N/A</v>
      </c>
      <c r="H62" s="1">
        <f>VLOOKUP(A:A,[1]TDSheet!$A:$H,8,0)</f>
        <v>180</v>
      </c>
      <c r="I62" s="14">
        <f>VLOOKUP(A:A,[2]TDSheet!$A:$F,6,0)</f>
        <v>542</v>
      </c>
      <c r="J62" s="14">
        <f t="shared" si="9"/>
        <v>6</v>
      </c>
      <c r="K62" s="14">
        <f>VLOOKUP(A:A,[1]TDSheet!$A:$K,11,0)</f>
        <v>960</v>
      </c>
      <c r="L62" s="14">
        <f>VLOOKUP(A:A,[1]TDSheet!$A:$P,16,0)</f>
        <v>0</v>
      </c>
      <c r="M62" s="14"/>
      <c r="N62" s="14"/>
      <c r="O62" s="14">
        <f t="shared" si="10"/>
        <v>109.6</v>
      </c>
      <c r="P62" s="16"/>
      <c r="Q62" s="17">
        <f t="shared" si="11"/>
        <v>11.332116788321169</v>
      </c>
      <c r="R62" s="14">
        <f t="shared" si="12"/>
        <v>2.5729927007299271</v>
      </c>
      <c r="S62" s="14">
        <f>VLOOKUP(A:A,[1]TDSheet!$A:$S,19,0)</f>
        <v>97.4</v>
      </c>
      <c r="T62" s="14">
        <f>VLOOKUP(A:A,[1]TDSheet!$A:$T,20,0)</f>
        <v>66.400000000000006</v>
      </c>
      <c r="U62" s="14">
        <f>VLOOKUP(A:A,[3]TDSheet!$A:$D,4,0)</f>
        <v>19</v>
      </c>
      <c r="V62" s="14">
        <f>VLOOKUP(A:A,[1]TDSheet!$A:$V,22,0)</f>
        <v>0</v>
      </c>
      <c r="W62" s="14"/>
      <c r="X62" s="14"/>
      <c r="Y62" s="14">
        <f t="shared" si="13"/>
        <v>0</v>
      </c>
      <c r="Z62" s="14" t="str">
        <f>VLOOKUP(A:A,[1]TDSheet!$A:$Z,26,0)</f>
        <v>яб</v>
      </c>
      <c r="AA62" s="14">
        <f>Y62/14</f>
        <v>0</v>
      </c>
      <c r="AB62" s="18">
        <f>VLOOKUP(A:A,[1]TDSheet!$A:$AB,28,0)</f>
        <v>0.3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2239</v>
      </c>
      <c r="D63" s="8">
        <v>46</v>
      </c>
      <c r="E63" s="8">
        <v>2216</v>
      </c>
      <c r="F63" s="8">
        <v>50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2269</v>
      </c>
      <c r="J63" s="14">
        <f t="shared" si="9"/>
        <v>-53</v>
      </c>
      <c r="K63" s="14">
        <f>VLOOKUP(A:A,[1]TDSheet!$A:$K,11,0)</f>
        <v>3600</v>
      </c>
      <c r="L63" s="14">
        <f>VLOOKUP(A:A,[1]TDSheet!$A:$P,16,0)</f>
        <v>0</v>
      </c>
      <c r="M63" s="14"/>
      <c r="N63" s="14"/>
      <c r="O63" s="14">
        <f t="shared" si="10"/>
        <v>349.6</v>
      </c>
      <c r="P63" s="16">
        <v>2400</v>
      </c>
      <c r="Q63" s="17">
        <f t="shared" si="11"/>
        <v>17.305491990846679</v>
      </c>
      <c r="R63" s="14">
        <f t="shared" si="12"/>
        <v>0.14302059496567504</v>
      </c>
      <c r="S63" s="14">
        <f>VLOOKUP(A:A,[1]TDSheet!$A:$S,19,0)</f>
        <v>351.4</v>
      </c>
      <c r="T63" s="14">
        <f>VLOOKUP(A:A,[1]TDSheet!$A:$T,20,0)</f>
        <v>343.4</v>
      </c>
      <c r="U63" s="14">
        <f>VLOOKUP(A:A,[3]TDSheet!$A:$D,4,0)</f>
        <v>177</v>
      </c>
      <c r="V63" s="14">
        <f>VLOOKUP(A:A,[1]TDSheet!$A:$V,22,0)</f>
        <v>468</v>
      </c>
      <c r="W63" s="14"/>
      <c r="X63" s="14"/>
      <c r="Y63" s="14">
        <f t="shared" si="13"/>
        <v>2400</v>
      </c>
      <c r="Z63" s="14" t="str">
        <f>VLOOKUP(A:A,[1]TDSheet!$A:$Z,26,0)</f>
        <v>ларин</v>
      </c>
      <c r="AA63" s="14">
        <f>Y63/12</f>
        <v>200</v>
      </c>
      <c r="AB63" s="18">
        <f>VLOOKUP(A:A,[1]TDSheet!$A:$AB,28,0)</f>
        <v>0.25</v>
      </c>
      <c r="AC63" s="14">
        <f t="shared" si="14"/>
        <v>600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2680</v>
      </c>
      <c r="D64" s="8">
        <v>89</v>
      </c>
      <c r="E64" s="8">
        <v>2342</v>
      </c>
      <c r="F64" s="8">
        <v>409</v>
      </c>
      <c r="G64" s="1" t="str">
        <f>VLOOKUP(A:A,[1]TDSheet!$A:$G,7,0)</f>
        <v>пуд</v>
      </c>
      <c r="H64" s="1">
        <f>VLOOKUP(A:A,[1]TDSheet!$A:$H,8,0)</f>
        <v>180</v>
      </c>
      <c r="I64" s="14">
        <f>VLOOKUP(A:A,[2]TDSheet!$A:$F,6,0)</f>
        <v>2314</v>
      </c>
      <c r="J64" s="14">
        <f t="shared" si="9"/>
        <v>28</v>
      </c>
      <c r="K64" s="14">
        <f>VLOOKUP(A:A,[1]TDSheet!$A:$K,11,0)</f>
        <v>4200</v>
      </c>
      <c r="L64" s="14">
        <f>VLOOKUP(A:A,[1]TDSheet!$A:$P,16,0)</f>
        <v>0</v>
      </c>
      <c r="M64" s="14"/>
      <c r="N64" s="14"/>
      <c r="O64" s="14">
        <f t="shared" si="10"/>
        <v>432.4</v>
      </c>
      <c r="P64" s="16">
        <v>2400</v>
      </c>
      <c r="Q64" s="17">
        <f t="shared" si="11"/>
        <v>16.209528214616096</v>
      </c>
      <c r="R64" s="14">
        <f t="shared" si="12"/>
        <v>0.94588344125809443</v>
      </c>
      <c r="S64" s="14">
        <f>VLOOKUP(A:A,[1]TDSheet!$A:$S,19,0)</f>
        <v>357</v>
      </c>
      <c r="T64" s="14">
        <f>VLOOKUP(A:A,[1]TDSheet!$A:$T,20,0)</f>
        <v>379</v>
      </c>
      <c r="U64" s="14">
        <f>VLOOKUP(A:A,[3]TDSheet!$A:$D,4,0)</f>
        <v>268</v>
      </c>
      <c r="V64" s="14">
        <f>VLOOKUP(A:A,[1]TDSheet!$A:$V,22,0)</f>
        <v>180</v>
      </c>
      <c r="W64" s="14"/>
      <c r="X64" s="14"/>
      <c r="Y64" s="14">
        <f t="shared" si="13"/>
        <v>2400</v>
      </c>
      <c r="Z64" s="14" t="str">
        <f>VLOOKUP(A:A,[1]TDSheet!$A:$Z,26,0)</f>
        <v>ларин</v>
      </c>
      <c r="AA64" s="14">
        <f>Y64/12</f>
        <v>200</v>
      </c>
      <c r="AB64" s="18">
        <f>VLOOKUP(A:A,[1]TDSheet!$A:$AB,28,0)</f>
        <v>0.25</v>
      </c>
      <c r="AC64" s="14">
        <f t="shared" si="14"/>
        <v>600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2.7</v>
      </c>
      <c r="D65" s="8"/>
      <c r="E65" s="8">
        <v>0</v>
      </c>
      <c r="F65" s="8">
        <v>2.7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75.599999999999994</v>
      </c>
      <c r="J65" s="14">
        <f t="shared" si="9"/>
        <v>-75.599999999999994</v>
      </c>
      <c r="K65" s="14">
        <f>VLOOKUP(A:A,[1]TDSheet!$A:$K,11,0)</f>
        <v>50</v>
      </c>
      <c r="L65" s="14">
        <f>VLOOKUP(A:A,[1]TDSheet!$A:$P,16,0)</f>
        <v>0</v>
      </c>
      <c r="M65" s="14"/>
      <c r="N65" s="14"/>
      <c r="O65" s="14">
        <f t="shared" si="10"/>
        <v>0</v>
      </c>
      <c r="P65" s="16"/>
      <c r="Q65" s="17" t="e">
        <f t="shared" si="11"/>
        <v>#DIV/0!</v>
      </c>
      <c r="R65" s="14" t="e">
        <f t="shared" si="12"/>
        <v>#DIV/0!</v>
      </c>
      <c r="S65" s="14">
        <f>VLOOKUP(A:A,[1]TDSheet!$A:$S,19,0)</f>
        <v>22.14</v>
      </c>
      <c r="T65" s="14">
        <f>VLOOKUP(A:A,[1]TDSheet!$A:$T,20,0)</f>
        <v>1.6199999999999999</v>
      </c>
      <c r="U65" s="14">
        <v>0</v>
      </c>
      <c r="V65" s="14">
        <f>VLOOKUP(A:A,[1]TDSheet!$A:$V,22,0)</f>
        <v>0</v>
      </c>
      <c r="W65" s="14"/>
      <c r="X65" s="14"/>
      <c r="Y65" s="14">
        <f t="shared" si="13"/>
        <v>0</v>
      </c>
      <c r="Z65" s="14">
        <f>VLOOKUP(A:A,[1]TDSheet!$A:$Z,26,0)</f>
        <v>0</v>
      </c>
      <c r="AA65" s="14">
        <f>Y65/2.7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64.8</v>
      </c>
      <c r="D66" s="8"/>
      <c r="E66" s="8">
        <v>2.7</v>
      </c>
      <c r="F66" s="8">
        <v>62.1</v>
      </c>
      <c r="G66" s="1" t="e">
        <f>VLOOKUP(A:A,[1]TDSheet!$A:$G,7,0)</f>
        <v>#N/A</v>
      </c>
      <c r="H66" s="1" t="e">
        <f>VLOOKUP(A:A,[1]TDSheet!$A:$H,8,0)</f>
        <v>#N/A</v>
      </c>
      <c r="I66" s="14">
        <f>VLOOKUP(A:A,[2]TDSheet!$A:$F,6,0)</f>
        <v>7.7</v>
      </c>
      <c r="J66" s="14">
        <f t="shared" si="9"/>
        <v>-5</v>
      </c>
      <c r="K66" s="14">
        <f>VLOOKUP(A:A,[1]TDSheet!$A:$K,11,0)</f>
        <v>0</v>
      </c>
      <c r="L66" s="14">
        <f>VLOOKUP(A:A,[1]TDSheet!$A:$P,16,0)</f>
        <v>0</v>
      </c>
      <c r="M66" s="14"/>
      <c r="N66" s="14"/>
      <c r="O66" s="14">
        <f t="shared" si="10"/>
        <v>0.54</v>
      </c>
      <c r="P66" s="16"/>
      <c r="Q66" s="17">
        <f t="shared" si="11"/>
        <v>115</v>
      </c>
      <c r="R66" s="14">
        <f t="shared" si="12"/>
        <v>115</v>
      </c>
      <c r="S66" s="14">
        <f>VLOOKUP(A:A,[1]TDSheet!$A:$S,19,0)</f>
        <v>1.08</v>
      </c>
      <c r="T66" s="14">
        <f>VLOOKUP(A:A,[1]TDSheet!$A:$T,20,0)</f>
        <v>3.78</v>
      </c>
      <c r="U66" s="14">
        <v>0</v>
      </c>
      <c r="V66" s="14">
        <f>VLOOKUP(A:A,[1]TDSheet!$A:$V,22,0)</f>
        <v>0</v>
      </c>
      <c r="W66" s="14"/>
      <c r="X66" s="14"/>
      <c r="Y66" s="14">
        <f t="shared" si="13"/>
        <v>0</v>
      </c>
      <c r="Z66" s="14" t="str">
        <f>VLOOKUP(A:A,[1]TDSheet!$A:$Z,26,0)</f>
        <v>увел</v>
      </c>
      <c r="AA66" s="14">
        <f>Y66/2.7</f>
        <v>0</v>
      </c>
      <c r="AB66" s="18">
        <f>VLOOKUP(A:A,[1]TDSheet!$A:$AB,28,0)</f>
        <v>1</v>
      </c>
      <c r="AC66" s="14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38</v>
      </c>
      <c r="B67" s="7" t="s">
        <v>8</v>
      </c>
      <c r="C67" s="8">
        <v>500</v>
      </c>
      <c r="D67" s="8">
        <v>20</v>
      </c>
      <c r="E67" s="8">
        <v>495</v>
      </c>
      <c r="F67" s="8">
        <v>10</v>
      </c>
      <c r="G67" s="1">
        <f>VLOOKUP(A:A,[1]TDSheet!$A:$G,7,0)</f>
        <v>0</v>
      </c>
      <c r="H67" s="1">
        <f>VLOOKUP(A:A,[1]TDSheet!$A:$H,8,0)</f>
        <v>0</v>
      </c>
      <c r="I67" s="14">
        <f>VLOOKUP(A:A,[2]TDSheet!$A:$F,6,0)</f>
        <v>617.00099999999998</v>
      </c>
      <c r="J67" s="14">
        <f t="shared" si="9"/>
        <v>-122.00099999999998</v>
      </c>
      <c r="K67" s="14">
        <f>VLOOKUP(A:A,[1]TDSheet!$A:$K,11,0)</f>
        <v>1200</v>
      </c>
      <c r="L67" s="14">
        <f>VLOOKUP(A:A,[1]TDSheet!$A:$P,16,0)</f>
        <v>0</v>
      </c>
      <c r="M67" s="14"/>
      <c r="N67" s="14"/>
      <c r="O67" s="14">
        <f t="shared" si="10"/>
        <v>99</v>
      </c>
      <c r="P67" s="16">
        <v>1000</v>
      </c>
      <c r="Q67" s="17">
        <f t="shared" si="11"/>
        <v>22.323232323232322</v>
      </c>
      <c r="R67" s="14">
        <f t="shared" si="12"/>
        <v>0.10101010101010101</v>
      </c>
      <c r="S67" s="14">
        <f>VLOOKUP(A:A,[1]TDSheet!$A:$S,19,0)</f>
        <v>91</v>
      </c>
      <c r="T67" s="14">
        <f>VLOOKUP(A:A,[1]TDSheet!$A:$T,20,0)</f>
        <v>59</v>
      </c>
      <c r="U67" s="14">
        <v>0</v>
      </c>
      <c r="V67" s="14">
        <f>VLOOKUP(A:A,[1]TDSheet!$A:$V,22,0)</f>
        <v>0</v>
      </c>
      <c r="W67" s="14"/>
      <c r="X67" s="14"/>
      <c r="Y67" s="14">
        <f t="shared" si="13"/>
        <v>1000</v>
      </c>
      <c r="Z67" s="14" t="str">
        <f>VLOOKUP(A:A,[1]TDSheet!$A:$Z,26,0)</f>
        <v>ларин</v>
      </c>
      <c r="AA67" s="14">
        <f>Y67/5</f>
        <v>200</v>
      </c>
      <c r="AB67" s="18">
        <f>VLOOKUP(A:A,[1]TDSheet!$A:$AB,28,0)</f>
        <v>1</v>
      </c>
      <c r="AC67" s="14">
        <f t="shared" si="14"/>
        <v>1000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Uaer4</cp:lastModifiedBy>
  <dcterms:created xsi:type="dcterms:W3CDTF">2023-10-05T07:17:14Z</dcterms:created>
  <dcterms:modified xsi:type="dcterms:W3CDTF">2023-10-06T09:54:02Z</dcterms:modified>
</cp:coreProperties>
</file>