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8" i="2" l="1"/>
  <c r="U22" i="2"/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U463" i="2" l="1"/>
  <c r="U464" i="2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<sst xmlns="http://schemas.openxmlformats.org/spreadsheetml/2006/main" count="2699" uniqueCount="644">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</sst>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 t="s">
        <v>643</v>
      </c>
      <c r="I5" s="621"/>
      <c r="J5" s="621"/>
      <c r="K5" s="621"/>
      <c r="M5" s="27" t="s">
        <v>4</v>
      </c>
      <c r="N5" s="616">
        <v>45206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Суббота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2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0.41666666666666669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f>Z22</f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50.4</v>
      </c>
      <c r="V31" s="56">
        <f t="shared" si="0"/>
        <v>50.4</v>
      </c>
      <c r="W31" s="42">
        <f t="shared" si="1"/>
        <v>0.15060000000000001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20</v>
      </c>
      <c r="V32" s="44">
        <f>IFERROR(V26/H26,"0")+IFERROR(V27/H27,"0")+IFERROR(V28/H28,"0")+IFERROR(V29/H29,"0")+IFERROR(V30/H30,"0")+IFERROR(V31/H31,"0")</f>
        <v>20</v>
      </c>
      <c r="W32" s="44">
        <f>IFERROR(IF(W26="",0,W26),"0")+IFERROR(IF(W27="",0,W27),"0")+IFERROR(IF(W28="",0,W28),"0")+IFERROR(IF(W29="",0,W29),"0")+IFERROR(IF(W30="",0,W30),"0")+IFERROR(IF(W31="",0,W31),"0")</f>
        <v>0.15060000000000001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50.4</v>
      </c>
      <c r="V33" s="44">
        <f>IFERROR(SUM(V26:V31),"0")</f>
        <v>50.4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64.8</v>
      </c>
      <c r="V47" s="56">
        <f>IFERROR(IF(U47="",0,CEILING((U47/$H47),1)*$H47),"")</f>
        <v>64.800000000000011</v>
      </c>
      <c r="W47" s="42">
        <f>IFERROR(IF(V47=0,"",ROUNDUP(V47/H47,0)*0.00753),"")</f>
        <v>0.18071999999999999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23.999999999999996</v>
      </c>
      <c r="V48" s="44">
        <f>IFERROR(V46/H46,"0")+IFERROR(V47/H47,"0")</f>
        <v>24.000000000000004</v>
      </c>
      <c r="W48" s="44">
        <f>IFERROR(IF(W46="",0,W46),"0")+IFERROR(IF(W47="",0,W47),"0")</f>
        <v>0.18071999999999999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64.8</v>
      </c>
      <c r="V49" s="44">
        <f>IFERROR(SUM(V46:V47),"0")</f>
        <v>64.800000000000011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15">
        <v>4680115882577</v>
      </c>
      <c r="E59" s="31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15">
        <v>4607091382945</v>
      </c>
      <c r="E60" s="31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15">
        <v>4607091385670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15">
        <v>4680115881327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15">
        <v>4680115882539</v>
      </c>
      <c r="E65" s="31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15">
        <v>4607091385687</v>
      </c>
      <c r="E66" s="31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15">
        <v>4680115880269</v>
      </c>
      <c r="E71" s="31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15">
        <v>4680115880429</v>
      </c>
      <c r="E72" s="31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15">
        <v>4680115881457</v>
      </c>
      <c r="E73" s="31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22"/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3"/>
      <c r="M74" s="319" t="s">
        <v>43</v>
      </c>
      <c r="N74" s="320"/>
      <c r="O74" s="320"/>
      <c r="P74" s="320"/>
      <c r="Q74" s="320"/>
      <c r="R74" s="320"/>
      <c r="S74" s="321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31" t="s">
        <v>106</v>
      </c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  <c r="T76" s="331"/>
      <c r="U76" s="331"/>
      <c r="V76" s="331"/>
      <c r="W76" s="331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15">
        <v>4607091384789</v>
      </c>
      <c r="E77" s="31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15">
        <v>4680115881488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15">
        <v>4607091384765</v>
      </c>
      <c r="E79" s="31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50.4</v>
      </c>
      <c r="V79" s="56">
        <f t="shared" si="4"/>
        <v>50.4</v>
      </c>
      <c r="W79" s="42">
        <f>IFERROR(IF(V79=0,"",ROUNDUP(V79/H79,0)*0.00753),"")</f>
        <v>0.15060000000000001</v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15">
        <v>4680115882775</v>
      </c>
      <c r="E80" s="31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15">
        <v>4680115880658</v>
      </c>
      <c r="E81" s="31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15">
        <v>4607091381962</v>
      </c>
      <c r="E82" s="31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22"/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3"/>
      <c r="M83" s="319" t="s">
        <v>43</v>
      </c>
      <c r="N83" s="320"/>
      <c r="O83" s="320"/>
      <c r="P83" s="320"/>
      <c r="Q83" s="320"/>
      <c r="R83" s="320"/>
      <c r="S83" s="321"/>
      <c r="T83" s="43" t="s">
        <v>42</v>
      </c>
      <c r="U83" s="44">
        <f>IFERROR(U77/H77,"0")+IFERROR(U78/H78,"0")+IFERROR(U79/H79,"0")+IFERROR(U80/H80,"0")+IFERROR(U81/H81,"0")+IFERROR(U82/H82,"0")</f>
        <v>20</v>
      </c>
      <c r="V83" s="44">
        <f>IFERROR(V77/H77,"0")+IFERROR(V78/H78,"0")+IFERROR(V79/H79,"0")+IFERROR(V80/H80,"0")+IFERROR(V81/H81,"0")+IFERROR(V82/H82,"0")</f>
        <v>20</v>
      </c>
      <c r="W83" s="44">
        <f>IFERROR(IF(W77="",0,W77),"0")+IFERROR(IF(W78="",0,W78),"0")+IFERROR(IF(W79="",0,W79),"0")+IFERROR(IF(W80="",0,W80),"0")+IFERROR(IF(W81="",0,W81),"0")+IFERROR(IF(W82="",0,W82),"0")</f>
        <v>0.15060000000000001</v>
      </c>
      <c r="X83" s="68"/>
      <c r="Y83" s="68"/>
    </row>
    <row r="84" spans="1:52" x14ac:dyDescent="0.2">
      <c r="A84" s="322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9" t="s">
        <v>43</v>
      </c>
      <c r="N84" s="320"/>
      <c r="O84" s="320"/>
      <c r="P84" s="320"/>
      <c r="Q84" s="320"/>
      <c r="R84" s="320"/>
      <c r="S84" s="321"/>
      <c r="T84" s="43" t="s">
        <v>0</v>
      </c>
      <c r="U84" s="44">
        <f>IFERROR(SUM(U77:U82),"0")</f>
        <v>50.4</v>
      </c>
      <c r="V84" s="44">
        <f>IFERROR(SUM(V77:V82),"0")</f>
        <v>50.4</v>
      </c>
      <c r="W84" s="43"/>
      <c r="X84" s="68"/>
      <c r="Y84" s="68"/>
    </row>
    <row r="85" spans="1:52" ht="14.25" customHeight="1" x14ac:dyDescent="0.25">
      <c r="A85" s="331" t="s">
        <v>75</v>
      </c>
      <c r="B85" s="331"/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  <c r="T85" s="331"/>
      <c r="U85" s="331"/>
      <c r="V85" s="331"/>
      <c r="W85" s="331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15">
        <v>4607091387667</v>
      </c>
      <c r="E86" s="31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15">
        <v>4607091387636</v>
      </c>
      <c r="E87" s="31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15">
        <v>4607091384727</v>
      </c>
      <c r="E88" s="31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15">
        <v>4607091386745</v>
      </c>
      <c r="E89" s="31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15">
        <v>4607091382426</v>
      </c>
      <c r="E90" s="31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15">
        <v>4607091386547</v>
      </c>
      <c r="E91" s="31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56</v>
      </c>
      <c r="V91" s="56">
        <f t="shared" si="5"/>
        <v>56</v>
      </c>
      <c r="W91" s="42">
        <f>IFERROR(IF(V91=0,"",ROUNDUP(V91/H91,0)*0.00502),"")</f>
        <v>0.1004</v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15">
        <v>4607091384703</v>
      </c>
      <c r="E92" s="31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15">
        <v>4607091384734</v>
      </c>
      <c r="E93" s="31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15">
        <v>4607091382464</v>
      </c>
      <c r="E94" s="31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3"/>
      <c r="M95" s="319" t="s">
        <v>43</v>
      </c>
      <c r="N95" s="320"/>
      <c r="O95" s="320"/>
      <c r="P95" s="320"/>
      <c r="Q95" s="320"/>
      <c r="R95" s="320"/>
      <c r="S95" s="321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20</v>
      </c>
      <c r="V95" s="44">
        <f>IFERROR(V86/H86,"0")+IFERROR(V87/H87,"0")+IFERROR(V88/H88,"0")+IFERROR(V89/H89,"0")+IFERROR(V90/H90,"0")+IFERROR(V91/H91,"0")+IFERROR(V92/H92,"0")+IFERROR(V93/H93,"0")+IFERROR(V94/H94,"0")</f>
        <v>20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0.1004</v>
      </c>
      <c r="X95" s="68"/>
      <c r="Y95" s="68"/>
    </row>
    <row r="96" spans="1:52" x14ac:dyDescent="0.2">
      <c r="A96" s="322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9" t="s">
        <v>43</v>
      </c>
      <c r="N96" s="320"/>
      <c r="O96" s="320"/>
      <c r="P96" s="320"/>
      <c r="Q96" s="320"/>
      <c r="R96" s="320"/>
      <c r="S96" s="321"/>
      <c r="T96" s="43" t="s">
        <v>0</v>
      </c>
      <c r="U96" s="44">
        <f>IFERROR(SUM(U86:U94),"0")</f>
        <v>56</v>
      </c>
      <c r="V96" s="44">
        <f>IFERROR(SUM(V86:V94),"0")</f>
        <v>56</v>
      </c>
      <c r="W96" s="43"/>
      <c r="X96" s="68"/>
      <c r="Y96" s="68"/>
    </row>
    <row r="97" spans="1:52" ht="14.25" customHeight="1" x14ac:dyDescent="0.25">
      <c r="A97" s="331" t="s">
        <v>79</v>
      </c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  <c r="T97" s="331"/>
      <c r="U97" s="331"/>
      <c r="V97" s="331"/>
      <c r="W97" s="331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15">
        <v>4680115882584</v>
      </c>
      <c r="E98" s="31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15">
        <v>4607091386967</v>
      </c>
      <c r="E99" s="31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15">
        <v>4607091386967</v>
      </c>
      <c r="E100" s="31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51</v>
      </c>
      <c r="V102" s="56">
        <f t="shared" si="6"/>
        <v>51</v>
      </c>
      <c r="W102" s="42">
        <f>IFERROR(IF(V102=0,"",ROUNDUP(V102/H102,0)*0.00753),"")</f>
        <v>0.12801000000000001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129.6</v>
      </c>
      <c r="V104" s="56">
        <f t="shared" si="6"/>
        <v>129.60000000000002</v>
      </c>
      <c r="W104" s="42">
        <f>IFERROR(IF(V104=0,"",ROUNDUP(V104/H104,0)*0.00937),"")</f>
        <v>0.44975999999999999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15">
        <v>4680115882645</v>
      </c>
      <c r="E107" s="31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65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65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0.57777000000000001</v>
      </c>
      <c r="X108" s="68"/>
      <c r="Y108" s="68"/>
    </row>
    <row r="109" spans="1:52" x14ac:dyDescent="0.2">
      <c r="A109" s="32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3"/>
      <c r="M109" s="319" t="s">
        <v>43</v>
      </c>
      <c r="N109" s="320"/>
      <c r="O109" s="320"/>
      <c r="P109" s="320"/>
      <c r="Q109" s="320"/>
      <c r="R109" s="320"/>
      <c r="S109" s="321"/>
      <c r="T109" s="43" t="s">
        <v>0</v>
      </c>
      <c r="U109" s="44">
        <f>IFERROR(SUM(U98:U107),"0")</f>
        <v>180.6</v>
      </c>
      <c r="V109" s="44">
        <f>IFERROR(SUM(V98:V107),"0")</f>
        <v>180.60000000000002</v>
      </c>
      <c r="W109" s="43"/>
      <c r="X109" s="68"/>
      <c r="Y109" s="68"/>
    </row>
    <row r="110" spans="1:52" ht="14.25" customHeight="1" x14ac:dyDescent="0.25">
      <c r="A110" s="331" t="s">
        <v>215</v>
      </c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  <c r="T110" s="331"/>
      <c r="U110" s="331"/>
      <c r="V110" s="331"/>
      <c r="W110" s="331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15">
        <v>4607091383065</v>
      </c>
      <c r="E111" s="31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15">
        <v>4680115881532</v>
      </c>
      <c r="E112" s="31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15">
        <v>4680115882652</v>
      </c>
      <c r="E113" s="31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15">
        <v>4680115880238</v>
      </c>
      <c r="E114" s="31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15">
        <v>4680115881464</v>
      </c>
      <c r="E115" s="31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9" t="s">
        <v>43</v>
      </c>
      <c r="N116" s="320"/>
      <c r="O116" s="320"/>
      <c r="P116" s="320"/>
      <c r="Q116" s="320"/>
      <c r="R116" s="320"/>
      <c r="S116" s="321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22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3"/>
      <c r="M117" s="319" t="s">
        <v>43</v>
      </c>
      <c r="N117" s="320"/>
      <c r="O117" s="320"/>
      <c r="P117" s="320"/>
      <c r="Q117" s="320"/>
      <c r="R117" s="320"/>
      <c r="S117" s="321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31" t="s">
        <v>79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15">
        <v>4607091385168</v>
      </c>
      <c r="E120" s="31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15">
        <v>4607091383256</v>
      </c>
      <c r="E121" s="31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15">
        <v>4607091385748</v>
      </c>
      <c r="E122" s="31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15">
        <v>4607091384581</v>
      </c>
      <c r="E123" s="31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9" t="s">
        <v>43</v>
      </c>
      <c r="N124" s="320"/>
      <c r="O124" s="320"/>
      <c r="P124" s="320"/>
      <c r="Q124" s="320"/>
      <c r="R124" s="320"/>
      <c r="S124" s="321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3"/>
      <c r="M125" s="319" t="s">
        <v>43</v>
      </c>
      <c r="N125" s="320"/>
      <c r="O125" s="320"/>
      <c r="P125" s="320"/>
      <c r="Q125" s="320"/>
      <c r="R125" s="320"/>
      <c r="S125" s="321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31" t="s">
        <v>113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15">
        <v>4607091383423</v>
      </c>
      <c r="E129" s="31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15">
        <v>4607091381405</v>
      </c>
      <c r="E130" s="31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7"/>
      <c r="O130" s="317"/>
      <c r="P130" s="317"/>
      <c r="Q130" s="31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15">
        <v>4607091386516</v>
      </c>
      <c r="E131" s="31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9" t="s">
        <v>43</v>
      </c>
      <c r="N132" s="320"/>
      <c r="O132" s="320"/>
      <c r="P132" s="320"/>
      <c r="Q132" s="320"/>
      <c r="R132" s="320"/>
      <c r="S132" s="321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3"/>
      <c r="M133" s="319" t="s">
        <v>43</v>
      </c>
      <c r="N133" s="320"/>
      <c r="O133" s="320"/>
      <c r="P133" s="320"/>
      <c r="Q133" s="320"/>
      <c r="R133" s="320"/>
      <c r="S133" s="321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31" t="s">
        <v>75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15">
        <v>4680115880993</v>
      </c>
      <c r="E136" s="31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15">
        <v>4680115881761</v>
      </c>
      <c r="E137" s="31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15">
        <v>4680115881563</v>
      </c>
      <c r="E138" s="31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15">
        <v>4680115880986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15">
        <v>4680115880207</v>
      </c>
      <c r="E140" s="31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15">
        <v>4680115881785</v>
      </c>
      <c r="E141" s="31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15">
        <v>4680115881679</v>
      </c>
      <c r="E142" s="31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15">
        <v>4680115880191</v>
      </c>
      <c r="E143" s="31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9" t="s">
        <v>43</v>
      </c>
      <c r="N144" s="320"/>
      <c r="O144" s="320"/>
      <c r="P144" s="320"/>
      <c r="Q144" s="320"/>
      <c r="R144" s="320"/>
      <c r="S144" s="321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22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3"/>
      <c r="M145" s="319" t="s">
        <v>43</v>
      </c>
      <c r="N145" s="320"/>
      <c r="O145" s="320"/>
      <c r="P145" s="320"/>
      <c r="Q145" s="320"/>
      <c r="R145" s="320"/>
      <c r="S145" s="321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31" t="s">
        <v>113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15">
        <v>4680115881402</v>
      </c>
      <c r="E148" s="31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15">
        <v>4680115881396</v>
      </c>
      <c r="E149" s="31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9" t="s">
        <v>43</v>
      </c>
      <c r="N150" s="320"/>
      <c r="O150" s="320"/>
      <c r="P150" s="320"/>
      <c r="Q150" s="320"/>
      <c r="R150" s="320"/>
      <c r="S150" s="321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22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3"/>
      <c r="M151" s="319" t="s">
        <v>43</v>
      </c>
      <c r="N151" s="320"/>
      <c r="O151" s="320"/>
      <c r="P151" s="320"/>
      <c r="Q151" s="320"/>
      <c r="R151" s="320"/>
      <c r="S151" s="321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31" t="s">
        <v>106</v>
      </c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  <c r="T152" s="331"/>
      <c r="U152" s="331"/>
      <c r="V152" s="331"/>
      <c r="W152" s="331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15">
        <v>4680115882935</v>
      </c>
      <c r="E153" s="31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15">
        <v>4680115880764</v>
      </c>
      <c r="E154" s="31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9" t="s">
        <v>43</v>
      </c>
      <c r="N155" s="320"/>
      <c r="O155" s="320"/>
      <c r="P155" s="320"/>
      <c r="Q155" s="320"/>
      <c r="R155" s="320"/>
      <c r="S155" s="321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3"/>
      <c r="M156" s="319" t="s">
        <v>43</v>
      </c>
      <c r="N156" s="320"/>
      <c r="O156" s="320"/>
      <c r="P156" s="320"/>
      <c r="Q156" s="320"/>
      <c r="R156" s="320"/>
      <c r="S156" s="321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31" t="s">
        <v>75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15">
        <v>4680115882683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15">
        <v>4680115882690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15">
        <v>4680115882669</v>
      </c>
      <c r="E160" s="31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15">
        <v>4680115882676</v>
      </c>
      <c r="E161" s="31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7"/>
      <c r="O161" s="317"/>
      <c r="P161" s="317"/>
      <c r="Q161" s="31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9" t="s">
        <v>43</v>
      </c>
      <c r="N162" s="320"/>
      <c r="O162" s="320"/>
      <c r="P162" s="320"/>
      <c r="Q162" s="320"/>
      <c r="R162" s="320"/>
      <c r="S162" s="321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3"/>
      <c r="M163" s="319" t="s">
        <v>43</v>
      </c>
      <c r="N163" s="320"/>
      <c r="O163" s="320"/>
      <c r="P163" s="320"/>
      <c r="Q163" s="320"/>
      <c r="R163" s="320"/>
      <c r="S163" s="321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31" t="s">
        <v>79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15">
        <v>4680115881556</v>
      </c>
      <c r="E165" s="31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15">
        <v>4680115880573</v>
      </c>
      <c r="E166" s="31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15">
        <v>4680115880573</v>
      </c>
      <c r="E167" s="31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15">
        <v>4680115881594</v>
      </c>
      <c r="E168" s="31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15">
        <v>4680115881587</v>
      </c>
      <c r="E169" s="31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15">
        <v>4680115880962</v>
      </c>
      <c r="E170" s="31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15">
        <v>4680115881617</v>
      </c>
      <c r="E171" s="31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15">
        <v>4680115881228</v>
      </c>
      <c r="E172" s="31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175.20000000000002</v>
      </c>
      <c r="V172" s="56">
        <f t="shared" si="8"/>
        <v>175.2</v>
      </c>
      <c r="W172" s="42">
        <f>IFERROR(IF(V172=0,"",ROUNDUP(V172/H172,0)*0.00753),"")</f>
        <v>0.54969000000000001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15">
        <v>4680115881037</v>
      </c>
      <c r="E173" s="31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184.79999999999998</v>
      </c>
      <c r="V173" s="56">
        <f t="shared" si="8"/>
        <v>184.79999999999998</v>
      </c>
      <c r="W173" s="42">
        <f>IFERROR(IF(V173=0,"",ROUNDUP(V173/H173,0)*0.00937),"")</f>
        <v>0.51534999999999997</v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15">
        <v>4680115881211</v>
      </c>
      <c r="E174" s="31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220.8</v>
      </c>
      <c r="V174" s="56">
        <f t="shared" si="8"/>
        <v>220.79999999999998</v>
      </c>
      <c r="W174" s="42">
        <f>IFERROR(IF(V174=0,"",ROUNDUP(V174/H174,0)*0.00753),"")</f>
        <v>0.69276000000000004</v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15">
        <v>4680115881020</v>
      </c>
      <c r="E175" s="31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184.79999999999998</v>
      </c>
      <c r="V175" s="56">
        <f t="shared" si="8"/>
        <v>184.79999999999998</v>
      </c>
      <c r="W175" s="42">
        <f>IFERROR(IF(V175=0,"",ROUNDUP(V175/H175,0)*0.00937),"")</f>
        <v>0.51534999999999997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15">
        <v>4680115882195</v>
      </c>
      <c r="E176" s="31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15">
        <v>4680115880092</v>
      </c>
      <c r="E177" s="31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15">
        <v>4680115880221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f t="shared" ref="U178" si="10">Z178</f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15">
        <v>4680115882942</v>
      </c>
      <c r="E179" s="31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84.6</v>
      </c>
      <c r="V179" s="56">
        <f t="shared" si="8"/>
        <v>84.600000000000009</v>
      </c>
      <c r="W179" s="42">
        <f t="shared" si="9"/>
        <v>0.35391</v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15">
        <v>4680115880504</v>
      </c>
      <c r="E180" s="31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7"/>
      <c r="O180" s="317"/>
      <c r="P180" s="317"/>
      <c r="Q180" s="318"/>
      <c r="R180" s="40" t="s">
        <v>48</v>
      </c>
      <c r="S180" s="40" t="s">
        <v>48</v>
      </c>
      <c r="T180" s="41" t="s">
        <v>0</v>
      </c>
      <c r="U180" s="59">
        <v>33.6</v>
      </c>
      <c r="V180" s="56">
        <f t="shared" si="8"/>
        <v>33.6</v>
      </c>
      <c r="W180" s="42">
        <f t="shared" si="9"/>
        <v>0.10542</v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15">
        <v>4680115882164</v>
      </c>
      <c r="E181" s="31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7"/>
      <c r="O181" s="317"/>
      <c r="P181" s="317"/>
      <c r="Q181" s="31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9" t="s">
        <v>43</v>
      </c>
      <c r="N182" s="320"/>
      <c r="O182" s="320"/>
      <c r="P182" s="320"/>
      <c r="Q182" s="320"/>
      <c r="R182" s="320"/>
      <c r="S182" s="321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336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336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2.7324800000000002</v>
      </c>
      <c r="X182" s="68"/>
      <c r="Y182" s="68"/>
    </row>
    <row r="183" spans="1:52" x14ac:dyDescent="0.2">
      <c r="A183" s="322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3"/>
      <c r="M183" s="319" t="s">
        <v>43</v>
      </c>
      <c r="N183" s="320"/>
      <c r="O183" s="320"/>
      <c r="P183" s="320"/>
      <c r="Q183" s="320"/>
      <c r="R183" s="320"/>
      <c r="S183" s="321"/>
      <c r="T183" s="43" t="s">
        <v>0</v>
      </c>
      <c r="U183" s="44">
        <f>IFERROR(SUM(U165:U181),"0")</f>
        <v>883.8</v>
      </c>
      <c r="V183" s="44">
        <f>IFERROR(SUM(V165:V181),"0")</f>
        <v>883.8</v>
      </c>
      <c r="W183" s="43"/>
      <c r="X183" s="68"/>
      <c r="Y183" s="68"/>
    </row>
    <row r="184" spans="1:52" ht="14.25" customHeight="1" x14ac:dyDescent="0.25">
      <c r="A184" s="331" t="s">
        <v>215</v>
      </c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31"/>
      <c r="W184" s="331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15">
        <v>4680115880801</v>
      </c>
      <c r="E185" s="31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163.20000000000002</v>
      </c>
      <c r="V185" s="56">
        <f>IFERROR(IF(U185="",0,CEILING((U185/$H185),1)*$H185),"")</f>
        <v>163.19999999999999</v>
      </c>
      <c r="W185" s="42">
        <f>IFERROR(IF(V185=0,"",ROUNDUP(V185/H185,0)*0.00753),"")</f>
        <v>0.51204000000000005</v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15">
        <v>4680115880818</v>
      </c>
      <c r="E186" s="31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158.4</v>
      </c>
      <c r="V186" s="56">
        <f>IFERROR(IF(U186="",0,CEILING((U186/$H186),1)*$H186),"")</f>
        <v>158.4</v>
      </c>
      <c r="W186" s="42">
        <f>IFERROR(IF(V186=0,"",ROUNDUP(V186/H186,0)*0.00753),"")</f>
        <v>0.49698000000000003</v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9" t="s">
        <v>43</v>
      </c>
      <c r="N187" s="320"/>
      <c r="O187" s="320"/>
      <c r="P187" s="320"/>
      <c r="Q187" s="320"/>
      <c r="R187" s="320"/>
      <c r="S187" s="321"/>
      <c r="T187" s="43" t="s">
        <v>42</v>
      </c>
      <c r="U187" s="44">
        <f>IFERROR(U185/H185,"0")+IFERROR(U186/H186,"0")</f>
        <v>134</v>
      </c>
      <c r="V187" s="44">
        <f>IFERROR(V185/H185,"0")+IFERROR(V186/H186,"0")</f>
        <v>134</v>
      </c>
      <c r="W187" s="44">
        <f>IFERROR(IF(W185="",0,W185),"0")+IFERROR(IF(W186="",0,W186),"0")</f>
        <v>1.00902</v>
      </c>
      <c r="X187" s="68"/>
      <c r="Y187" s="68"/>
    </row>
    <row r="188" spans="1:52" x14ac:dyDescent="0.2">
      <c r="A188" s="322"/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3"/>
      <c r="M188" s="319" t="s">
        <v>43</v>
      </c>
      <c r="N188" s="320"/>
      <c r="O188" s="320"/>
      <c r="P188" s="320"/>
      <c r="Q188" s="320"/>
      <c r="R188" s="320"/>
      <c r="S188" s="321"/>
      <c r="T188" s="43" t="s">
        <v>0</v>
      </c>
      <c r="U188" s="44">
        <f>IFERROR(SUM(U185:U186),"0")</f>
        <v>321.60000000000002</v>
      </c>
      <c r="V188" s="44">
        <f>IFERROR(SUM(V185:V186),"0")</f>
        <v>321.60000000000002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31" t="s">
        <v>113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15">
        <v>4607091387445</v>
      </c>
      <c r="E191" s="31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1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15">
        <v>4607091386004</v>
      </c>
      <c r="E192" s="31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1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15">
        <v>4607091386004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1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15">
        <v>4607091386073</v>
      </c>
      <c r="E194" s="31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1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15">
        <v>4607091387322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1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15">
        <v>4607091387322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1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15">
        <v>4607091387377</v>
      </c>
      <c r="E197" s="31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1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15">
        <v>4607091387353</v>
      </c>
      <c r="E198" s="31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1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15">
        <v>4607091386011</v>
      </c>
      <c r="E199" s="31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50</v>
      </c>
      <c r="V199" s="56">
        <f t="shared" si="11"/>
        <v>50</v>
      </c>
      <c r="W199" s="42">
        <f t="shared" ref="W199:W205" si="12">IFERROR(IF(V199=0,"",ROUNDUP(V199/H199,0)*0.00937),"")</f>
        <v>9.3700000000000006E-2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15">
        <v>4607091387308</v>
      </c>
      <c r="E200" s="31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1"/>
        <v>0</v>
      </c>
      <c r="W200" s="42" t="str">
        <f t="shared" si="12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15">
        <v>4607091387339</v>
      </c>
      <c r="E201" s="31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1"/>
        <v>0</v>
      </c>
      <c r="W201" s="42" t="str">
        <f t="shared" si="12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15">
        <v>4680115882638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1"/>
        <v>0</v>
      </c>
      <c r="W202" s="42" t="str">
        <f t="shared" si="12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15">
        <v>4680115881938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1"/>
        <v>0</v>
      </c>
      <c r="W203" s="42" t="str">
        <f t="shared" si="12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15">
        <v>4607091387346</v>
      </c>
      <c r="E204" s="31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1"/>
        <v>0</v>
      </c>
      <c r="W204" s="42" t="str">
        <f t="shared" si="12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15">
        <v>4607091389807</v>
      </c>
      <c r="E205" s="31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 t="shared" si="12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9" t="s">
        <v>43</v>
      </c>
      <c r="N206" s="320"/>
      <c r="O206" s="320"/>
      <c r="P206" s="320"/>
      <c r="Q206" s="320"/>
      <c r="R206" s="320"/>
      <c r="S206" s="321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9.3700000000000006E-2</v>
      </c>
      <c r="X206" s="68"/>
      <c r="Y206" s="68"/>
    </row>
    <row r="207" spans="1:52" x14ac:dyDescent="0.2">
      <c r="A207" s="322"/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3"/>
      <c r="M207" s="319" t="s">
        <v>43</v>
      </c>
      <c r="N207" s="320"/>
      <c r="O207" s="320"/>
      <c r="P207" s="320"/>
      <c r="Q207" s="320"/>
      <c r="R207" s="320"/>
      <c r="S207" s="321"/>
      <c r="T207" s="43" t="s">
        <v>0</v>
      </c>
      <c r="U207" s="44">
        <f>IFERROR(SUM(U191:U205),"0")</f>
        <v>50</v>
      </c>
      <c r="V207" s="44">
        <f>IFERROR(SUM(V191:V205),"0")</f>
        <v>50</v>
      </c>
      <c r="W207" s="43"/>
      <c r="X207" s="68"/>
      <c r="Y207" s="68"/>
    </row>
    <row r="208" spans="1:52" ht="14.25" customHeight="1" x14ac:dyDescent="0.25">
      <c r="A208" s="331" t="s">
        <v>106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15">
        <v>4680115881914</v>
      </c>
      <c r="E209" s="3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9" t="s">
        <v>43</v>
      </c>
      <c r="N210" s="320"/>
      <c r="O210" s="320"/>
      <c r="P210" s="320"/>
      <c r="Q210" s="320"/>
      <c r="R210" s="320"/>
      <c r="S210" s="321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3"/>
      <c r="M211" s="319" t="s">
        <v>43</v>
      </c>
      <c r="N211" s="320"/>
      <c r="O211" s="320"/>
      <c r="P211" s="320"/>
      <c r="Q211" s="320"/>
      <c r="R211" s="320"/>
      <c r="S211" s="321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31" t="s">
        <v>75</v>
      </c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15">
        <v>4607091387193</v>
      </c>
      <c r="E213" s="31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15">
        <v>4607091387230</v>
      </c>
      <c r="E214" s="31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15">
        <v>4607091387285</v>
      </c>
      <c r="E215" s="31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7"/>
      <c r="O215" s="317"/>
      <c r="P215" s="317"/>
      <c r="Q215" s="31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15">
        <v>4607091389845</v>
      </c>
      <c r="E216" s="31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7"/>
      <c r="O216" s="317"/>
      <c r="P216" s="317"/>
      <c r="Q216" s="31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9" t="s">
        <v>43</v>
      </c>
      <c r="N217" s="320"/>
      <c r="O217" s="320"/>
      <c r="P217" s="320"/>
      <c r="Q217" s="320"/>
      <c r="R217" s="320"/>
      <c r="S217" s="321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3"/>
      <c r="M218" s="319" t="s">
        <v>43</v>
      </c>
      <c r="N218" s="320"/>
      <c r="O218" s="320"/>
      <c r="P218" s="320"/>
      <c r="Q218" s="320"/>
      <c r="R218" s="320"/>
      <c r="S218" s="321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31" t="s">
        <v>79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15">
        <v>4607091387766</v>
      </c>
      <c r="E220" s="31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3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15">
        <v>4607091387957</v>
      </c>
      <c r="E221" s="31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3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15">
        <v>4607091387964</v>
      </c>
      <c r="E222" s="31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3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15">
        <v>4607091381672</v>
      </c>
      <c r="E223" s="31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3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15">
        <v>4607091387537</v>
      </c>
      <c r="E224" s="31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3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15">
        <v>4607091387513</v>
      </c>
      <c r="E225" s="31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3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9" t="s">
        <v>43</v>
      </c>
      <c r="N226" s="320"/>
      <c r="O226" s="320"/>
      <c r="P226" s="320"/>
      <c r="Q226" s="320"/>
      <c r="R226" s="320"/>
      <c r="S226" s="321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3"/>
      <c r="M227" s="319" t="s">
        <v>43</v>
      </c>
      <c r="N227" s="320"/>
      <c r="O227" s="320"/>
      <c r="P227" s="320"/>
      <c r="Q227" s="320"/>
      <c r="R227" s="320"/>
      <c r="S227" s="321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31" t="s">
        <v>215</v>
      </c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31"/>
      <c r="W228" s="331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15">
        <v>4607091380880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15">
        <v>4607091384482</v>
      </c>
      <c r="E230" s="31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15">
        <v>4607091380897</v>
      </c>
      <c r="E231" s="31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7"/>
      <c r="O231" s="317"/>
      <c r="P231" s="317"/>
      <c r="Q231" s="31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15">
        <v>4680115880368</v>
      </c>
      <c r="E232" s="31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9" t="s">
        <v>43</v>
      </c>
      <c r="N233" s="320"/>
      <c r="O233" s="320"/>
      <c r="P233" s="320"/>
      <c r="Q233" s="320"/>
      <c r="R233" s="320"/>
      <c r="S233" s="321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3"/>
      <c r="M234" s="319" t="s">
        <v>43</v>
      </c>
      <c r="N234" s="320"/>
      <c r="O234" s="320"/>
      <c r="P234" s="320"/>
      <c r="Q234" s="320"/>
      <c r="R234" s="320"/>
      <c r="S234" s="321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31" t="s">
        <v>92</v>
      </c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31"/>
      <c r="W235" s="331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15">
        <v>4607091388374</v>
      </c>
      <c r="E236" s="31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15">
        <v>4607091388381</v>
      </c>
      <c r="E237" s="31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15">
        <v>4607091388404</v>
      </c>
      <c r="E238" s="31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9" t="s">
        <v>43</v>
      </c>
      <c r="N239" s="320"/>
      <c r="O239" s="320"/>
      <c r="P239" s="320"/>
      <c r="Q239" s="320"/>
      <c r="R239" s="320"/>
      <c r="S239" s="321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22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3"/>
      <c r="M240" s="319" t="s">
        <v>43</v>
      </c>
      <c r="N240" s="320"/>
      <c r="O240" s="320"/>
      <c r="P240" s="320"/>
      <c r="Q240" s="320"/>
      <c r="R240" s="320"/>
      <c r="S240" s="321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31" t="s">
        <v>386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15">
        <v>4680115881808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15">
        <v>4680115881822</v>
      </c>
      <c r="E243" s="31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15">
        <v>4680115880016</v>
      </c>
      <c r="E244" s="31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7"/>
      <c r="O244" s="317"/>
      <c r="P244" s="317"/>
      <c r="Q244" s="318"/>
      <c r="R244" s="40" t="s">
        <v>48</v>
      </c>
      <c r="S244" s="40" t="s">
        <v>48</v>
      </c>
      <c r="T244" s="41" t="s">
        <v>0</v>
      </c>
      <c r="U244" s="59">
        <v>22</v>
      </c>
      <c r="V244" s="56">
        <f>IFERROR(IF(U244="",0,CEILING((U244/$H244),1)*$H244),"")</f>
        <v>22</v>
      </c>
      <c r="W244" s="42">
        <f>IFERROR(IF(V244=0,"",ROUNDUP(V244/H244,0)*0.00474),"")</f>
        <v>5.2140000000000006E-2</v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9" t="s">
        <v>43</v>
      </c>
      <c r="N245" s="320"/>
      <c r="O245" s="320"/>
      <c r="P245" s="320"/>
      <c r="Q245" s="320"/>
      <c r="R245" s="320"/>
      <c r="S245" s="321"/>
      <c r="T245" s="43" t="s">
        <v>42</v>
      </c>
      <c r="U245" s="44">
        <f>IFERROR(U242/H242,"0")+IFERROR(U243/H243,"0")+IFERROR(U244/H244,"0")</f>
        <v>11</v>
      </c>
      <c r="V245" s="44">
        <f>IFERROR(V242/H242,"0")+IFERROR(V243/H243,"0")+IFERROR(V244/H244,"0")</f>
        <v>11</v>
      </c>
      <c r="W245" s="44">
        <f>IFERROR(IF(W242="",0,W242),"0")+IFERROR(IF(W243="",0,W243),"0")+IFERROR(IF(W244="",0,W244),"0")</f>
        <v>5.2140000000000006E-2</v>
      </c>
      <c r="X245" s="68"/>
      <c r="Y245" s="68"/>
    </row>
    <row r="246" spans="1:52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3"/>
      <c r="M246" s="319" t="s">
        <v>43</v>
      </c>
      <c r="N246" s="320"/>
      <c r="O246" s="320"/>
      <c r="P246" s="320"/>
      <c r="Q246" s="320"/>
      <c r="R246" s="320"/>
      <c r="S246" s="321"/>
      <c r="T246" s="43" t="s">
        <v>0</v>
      </c>
      <c r="U246" s="44">
        <f>IFERROR(SUM(U242:U244),"0")</f>
        <v>22</v>
      </c>
      <c r="V246" s="44">
        <f>IFERROR(SUM(V242:V244),"0")</f>
        <v>22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31" t="s">
        <v>113</v>
      </c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  <c r="T248" s="331"/>
      <c r="U248" s="331"/>
      <c r="V248" s="331"/>
      <c r="W248" s="331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15">
        <v>4607091387421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4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15">
        <v>4607091387421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4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15">
        <v>4607091387452</v>
      </c>
      <c r="E251" s="31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4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15">
        <v>4607091387452</v>
      </c>
      <c r="E252" s="31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4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15">
        <v>4607091385984</v>
      </c>
      <c r="E253" s="31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4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15">
        <v>4607091387438</v>
      </c>
      <c r="E254" s="31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80</v>
      </c>
      <c r="V254" s="56">
        <f t="shared" si="14"/>
        <v>80</v>
      </c>
      <c r="W254" s="42">
        <f>IFERROR(IF(V254=0,"",ROUNDUP(V254/H254,0)*0.00937),"")</f>
        <v>0.14992</v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15">
        <v>4607091387469</v>
      </c>
      <c r="E255" s="31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4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9" t="s">
        <v>43</v>
      </c>
      <c r="N256" s="320"/>
      <c r="O256" s="320"/>
      <c r="P256" s="320"/>
      <c r="Q256" s="320"/>
      <c r="R256" s="320"/>
      <c r="S256" s="321"/>
      <c r="T256" s="43" t="s">
        <v>42</v>
      </c>
      <c r="U256" s="44">
        <f>IFERROR(U249/H249,"0")+IFERROR(U250/H250,"0")+IFERROR(U251/H251,"0")+IFERROR(U252/H252,"0")+IFERROR(U253/H253,"0")+IFERROR(U254/H254,"0")+IFERROR(U255/H255,"0")</f>
        <v>16</v>
      </c>
      <c r="V256" s="44">
        <f>IFERROR(V249/H249,"0")+IFERROR(V250/H250,"0")+IFERROR(V251/H251,"0")+IFERROR(V252/H252,"0")+IFERROR(V253/H253,"0")+IFERROR(V254/H254,"0")+IFERROR(V255/H255,"0")</f>
        <v>16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0.14992</v>
      </c>
      <c r="X256" s="68"/>
      <c r="Y256" s="68"/>
    </row>
    <row r="257" spans="1:52" x14ac:dyDescent="0.2">
      <c r="A257" s="322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3"/>
      <c r="M257" s="319" t="s">
        <v>43</v>
      </c>
      <c r="N257" s="320"/>
      <c r="O257" s="320"/>
      <c r="P257" s="320"/>
      <c r="Q257" s="320"/>
      <c r="R257" s="320"/>
      <c r="S257" s="321"/>
      <c r="T257" s="43" t="s">
        <v>0</v>
      </c>
      <c r="U257" s="44">
        <f>IFERROR(SUM(U249:U255),"0")</f>
        <v>80</v>
      </c>
      <c r="V257" s="44">
        <f>IFERROR(SUM(V249:V255),"0")</f>
        <v>80</v>
      </c>
      <c r="W257" s="43"/>
      <c r="X257" s="68"/>
      <c r="Y257" s="68"/>
    </row>
    <row r="258" spans="1:52" ht="14.25" customHeight="1" x14ac:dyDescent="0.25">
      <c r="A258" s="331" t="s">
        <v>75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15">
        <v>4607091387292</v>
      </c>
      <c r="E259" s="31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15">
        <v>4607091387315</v>
      </c>
      <c r="E260" s="31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7"/>
      <c r="O260" s="317"/>
      <c r="P260" s="317"/>
      <c r="Q260" s="31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9" t="s">
        <v>43</v>
      </c>
      <c r="N261" s="320"/>
      <c r="O261" s="320"/>
      <c r="P261" s="320"/>
      <c r="Q261" s="320"/>
      <c r="R261" s="320"/>
      <c r="S261" s="321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3"/>
      <c r="M262" s="319" t="s">
        <v>43</v>
      </c>
      <c r="N262" s="320"/>
      <c r="O262" s="320"/>
      <c r="P262" s="320"/>
      <c r="Q262" s="320"/>
      <c r="R262" s="320"/>
      <c r="S262" s="321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31" t="s">
        <v>75</v>
      </c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  <c r="T264" s="331"/>
      <c r="U264" s="331"/>
      <c r="V264" s="331"/>
      <c r="W264" s="331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15">
        <v>4607091383836</v>
      </c>
      <c r="E265" s="31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7"/>
      <c r="O265" s="317"/>
      <c r="P265" s="317"/>
      <c r="Q265" s="318"/>
      <c r="R265" s="40" t="s">
        <v>48</v>
      </c>
      <c r="S265" s="40" t="s">
        <v>48</v>
      </c>
      <c r="T265" s="41" t="s">
        <v>0</v>
      </c>
      <c r="U265" s="59">
        <v>75.599999999999994</v>
      </c>
      <c r="V265" s="56">
        <f>IFERROR(IF(U265="",0,CEILING((U265/$H265),1)*$H265),"")</f>
        <v>75.600000000000009</v>
      </c>
      <c r="W265" s="42">
        <f>IFERROR(IF(V265=0,"",ROUNDUP(V265/H265,0)*0.00753),"")</f>
        <v>0.31625999999999999</v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42</v>
      </c>
      <c r="U266" s="44">
        <f>IFERROR(U265/H265,"0")</f>
        <v>41.999999999999993</v>
      </c>
      <c r="V266" s="44">
        <f>IFERROR(V265/H265,"0")</f>
        <v>42.000000000000007</v>
      </c>
      <c r="W266" s="44">
        <f>IFERROR(IF(W265="",0,W265),"0")</f>
        <v>0.31625999999999999</v>
      </c>
      <c r="X266" s="68"/>
      <c r="Y266" s="68"/>
    </row>
    <row r="267" spans="1:52" x14ac:dyDescent="0.2">
      <c r="A267" s="322"/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3"/>
      <c r="M267" s="319" t="s">
        <v>43</v>
      </c>
      <c r="N267" s="320"/>
      <c r="O267" s="320"/>
      <c r="P267" s="320"/>
      <c r="Q267" s="320"/>
      <c r="R267" s="320"/>
      <c r="S267" s="321"/>
      <c r="T267" s="43" t="s">
        <v>0</v>
      </c>
      <c r="U267" s="44">
        <f>IFERROR(SUM(U265:U265),"0")</f>
        <v>75.599999999999994</v>
      </c>
      <c r="V267" s="44">
        <f>IFERROR(SUM(V265:V265),"0")</f>
        <v>75.600000000000009</v>
      </c>
      <c r="W267" s="43"/>
      <c r="X267" s="68"/>
      <c r="Y267" s="68"/>
    </row>
    <row r="268" spans="1:52" ht="14.25" customHeight="1" x14ac:dyDescent="0.25">
      <c r="A268" s="331" t="s">
        <v>79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15">
        <v>4607091387919</v>
      </c>
      <c r="E269" s="31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15">
        <v>4607091383942</v>
      </c>
      <c r="E270" s="31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304.92</v>
      </c>
      <c r="V270" s="56">
        <f>IFERROR(IF(U270="",0,CEILING((U270/$H270),1)*$H270),"")</f>
        <v>304.92</v>
      </c>
      <c r="W270" s="42">
        <f>IFERROR(IF(V270=0,"",ROUNDUP(V270/H270,0)*0.00753),"")</f>
        <v>0.91113</v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15">
        <v>4607091383959</v>
      </c>
      <c r="E271" s="31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315</v>
      </c>
      <c r="V271" s="56">
        <f>IFERROR(IF(U271="",0,CEILING((U271/$H271),1)*$H271),"")</f>
        <v>315</v>
      </c>
      <c r="W271" s="42">
        <f>IFERROR(IF(V271=0,"",ROUNDUP(V271/H271,0)*0.00753),"")</f>
        <v>0.94125000000000003</v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42</v>
      </c>
      <c r="U272" s="44">
        <f>IFERROR(U269/H269,"0")+IFERROR(U270/H270,"0")+IFERROR(U271/H271,"0")</f>
        <v>246</v>
      </c>
      <c r="V272" s="44">
        <f>IFERROR(V269/H269,"0")+IFERROR(V270/H270,"0")+IFERROR(V271/H271,"0")</f>
        <v>246</v>
      </c>
      <c r="W272" s="44">
        <f>IFERROR(IF(W269="",0,W269),"0")+IFERROR(IF(W270="",0,W270),"0")+IFERROR(IF(W271="",0,W271),"0")</f>
        <v>1.8523800000000001</v>
      </c>
      <c r="X272" s="68"/>
      <c r="Y272" s="68"/>
    </row>
    <row r="273" spans="1:52" x14ac:dyDescent="0.2">
      <c r="A273" s="322"/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3"/>
      <c r="M273" s="319" t="s">
        <v>43</v>
      </c>
      <c r="N273" s="320"/>
      <c r="O273" s="320"/>
      <c r="P273" s="320"/>
      <c r="Q273" s="320"/>
      <c r="R273" s="320"/>
      <c r="S273" s="321"/>
      <c r="T273" s="43" t="s">
        <v>0</v>
      </c>
      <c r="U273" s="44">
        <f>IFERROR(SUM(U269:U271),"0")</f>
        <v>619.92000000000007</v>
      </c>
      <c r="V273" s="44">
        <f>IFERROR(SUM(V269:V271),"0")</f>
        <v>619.92000000000007</v>
      </c>
      <c r="W273" s="43"/>
      <c r="X273" s="68"/>
      <c r="Y273" s="68"/>
    </row>
    <row r="274" spans="1:52" ht="14.25" customHeight="1" x14ac:dyDescent="0.25">
      <c r="A274" s="331" t="s">
        <v>215</v>
      </c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  <c r="T274" s="331"/>
      <c r="U274" s="331"/>
      <c r="V274" s="331"/>
      <c r="W274" s="331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15">
        <v>4607091388831</v>
      </c>
      <c r="E275" s="31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152.76</v>
      </c>
      <c r="V275" s="56">
        <f>IFERROR(IF(U275="",0,CEILING((U275/$H275),1)*$H275),"")</f>
        <v>152.76</v>
      </c>
      <c r="W275" s="42">
        <f>IFERROR(IF(V275=0,"",ROUNDUP(V275/H275,0)*0.00753),"")</f>
        <v>0.50451000000000001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42</v>
      </c>
      <c r="U276" s="44">
        <f>IFERROR(U275/H275,"0")</f>
        <v>67</v>
      </c>
      <c r="V276" s="44">
        <f>IFERROR(V275/H275,"0")</f>
        <v>67</v>
      </c>
      <c r="W276" s="44">
        <f>IFERROR(IF(W275="",0,W275),"0")</f>
        <v>0.50451000000000001</v>
      </c>
      <c r="X276" s="68"/>
      <c r="Y276" s="68"/>
    </row>
    <row r="277" spans="1:52" x14ac:dyDescent="0.2">
      <c r="A277" s="322"/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3"/>
      <c r="M277" s="319" t="s">
        <v>43</v>
      </c>
      <c r="N277" s="320"/>
      <c r="O277" s="320"/>
      <c r="P277" s="320"/>
      <c r="Q277" s="320"/>
      <c r="R277" s="320"/>
      <c r="S277" s="321"/>
      <c r="T277" s="43" t="s">
        <v>0</v>
      </c>
      <c r="U277" s="44">
        <f>IFERROR(SUM(U275:U275),"0")</f>
        <v>152.76</v>
      </c>
      <c r="V277" s="44">
        <f>IFERROR(SUM(V275:V275),"0")</f>
        <v>152.76</v>
      </c>
      <c r="W277" s="43"/>
      <c r="X277" s="68"/>
      <c r="Y277" s="68"/>
    </row>
    <row r="278" spans="1:52" ht="14.25" customHeight="1" x14ac:dyDescent="0.25">
      <c r="A278" s="331" t="s">
        <v>92</v>
      </c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  <c r="T278" s="331"/>
      <c r="U278" s="331"/>
      <c r="V278" s="331"/>
      <c r="W278" s="331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15">
        <v>4607091383102</v>
      </c>
      <c r="E279" s="31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7"/>
      <c r="O279" s="317"/>
      <c r="P279" s="317"/>
      <c r="Q279" s="318"/>
      <c r="R279" s="40" t="s">
        <v>48</v>
      </c>
      <c r="S279" s="40" t="s">
        <v>48</v>
      </c>
      <c r="T279" s="41" t="s">
        <v>0</v>
      </c>
      <c r="U279" s="59">
        <v>25.500000000000004</v>
      </c>
      <c r="V279" s="56">
        <f>IFERROR(IF(U279="",0,CEILING((U279/$H279),1)*$H279),"")</f>
        <v>25.5</v>
      </c>
      <c r="W279" s="42">
        <f>IFERROR(IF(V279=0,"",ROUNDUP(V279/H279,0)*0.00753),"")</f>
        <v>7.5300000000000006E-2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42</v>
      </c>
      <c r="U280" s="44">
        <f>IFERROR(U279/H279,"0")</f>
        <v>10.000000000000002</v>
      </c>
      <c r="V280" s="44">
        <f>IFERROR(V279/H279,"0")</f>
        <v>10</v>
      </c>
      <c r="W280" s="44">
        <f>IFERROR(IF(W279="",0,W279),"0")</f>
        <v>7.5300000000000006E-2</v>
      </c>
      <c r="X280" s="68"/>
      <c r="Y280" s="68"/>
    </row>
    <row r="281" spans="1:52" x14ac:dyDescent="0.2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3"/>
      <c r="M281" s="319" t="s">
        <v>43</v>
      </c>
      <c r="N281" s="320"/>
      <c r="O281" s="320"/>
      <c r="P281" s="320"/>
      <c r="Q281" s="320"/>
      <c r="R281" s="320"/>
      <c r="S281" s="321"/>
      <c r="T281" s="43" t="s">
        <v>0</v>
      </c>
      <c r="U281" s="44">
        <f>IFERROR(SUM(U279:U279),"0")</f>
        <v>25.500000000000004</v>
      </c>
      <c r="V281" s="44">
        <f>IFERROR(SUM(V279:V279),"0")</f>
        <v>25.5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31" t="s">
        <v>113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5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15">
        <v>4607091383997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5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5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15">
        <v>4607091384130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5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5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15">
        <v>4607091384147</v>
      </c>
      <c r="E290" s="31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5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15">
        <v>4607091384154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5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15">
        <v>4607091384161</v>
      </c>
      <c r="E292" s="31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7"/>
      <c r="O292" s="317"/>
      <c r="P292" s="317"/>
      <c r="Q292" s="31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5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22"/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3"/>
      <c r="M294" s="319" t="s">
        <v>43</v>
      </c>
      <c r="N294" s="320"/>
      <c r="O294" s="320"/>
      <c r="P294" s="320"/>
      <c r="Q294" s="320"/>
      <c r="R294" s="320"/>
      <c r="S294" s="321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31" t="s">
        <v>106</v>
      </c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  <c r="T295" s="331"/>
      <c r="U295" s="331"/>
      <c r="V295" s="331"/>
      <c r="W295" s="331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15">
        <v>4607091383980</v>
      </c>
      <c r="E296" s="31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15">
        <v>4607091384178</v>
      </c>
      <c r="E297" s="31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7"/>
      <c r="O297" s="317"/>
      <c r="P297" s="317"/>
      <c r="Q297" s="318"/>
      <c r="R297" s="40" t="s">
        <v>48</v>
      </c>
      <c r="S297" s="40" t="s">
        <v>48</v>
      </c>
      <c r="T297" s="41" t="s">
        <v>0</v>
      </c>
      <c r="U297" s="59">
        <v>48</v>
      </c>
      <c r="V297" s="56">
        <f>IFERROR(IF(U297="",0,CEILING((U297/$H297),1)*$H297),"")</f>
        <v>48</v>
      </c>
      <c r="W297" s="42">
        <f>IFERROR(IF(V297=0,"",ROUNDUP(V297/H297,0)*0.00937),"")</f>
        <v>0.11244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42</v>
      </c>
      <c r="U298" s="44">
        <f>IFERROR(U296/H296,"0")+IFERROR(U297/H297,"0")</f>
        <v>12</v>
      </c>
      <c r="V298" s="44">
        <f>IFERROR(V296/H296,"0")+IFERROR(V297/H297,"0")</f>
        <v>12</v>
      </c>
      <c r="W298" s="44">
        <f>IFERROR(IF(W296="",0,W296),"0")+IFERROR(IF(W297="",0,W297),"0")</f>
        <v>0.11244</v>
      </c>
      <c r="X298" s="68"/>
      <c r="Y298" s="68"/>
    </row>
    <row r="299" spans="1:52" x14ac:dyDescent="0.2">
      <c r="A299" s="322"/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3"/>
      <c r="M299" s="319" t="s">
        <v>43</v>
      </c>
      <c r="N299" s="320"/>
      <c r="O299" s="320"/>
      <c r="P299" s="320"/>
      <c r="Q299" s="320"/>
      <c r="R299" s="320"/>
      <c r="S299" s="321"/>
      <c r="T299" s="43" t="s">
        <v>0</v>
      </c>
      <c r="U299" s="44">
        <f>IFERROR(SUM(U296:U297),"0")</f>
        <v>48</v>
      </c>
      <c r="V299" s="44">
        <f>IFERROR(SUM(V296:V297),"0")</f>
        <v>48</v>
      </c>
      <c r="W299" s="43"/>
      <c r="X299" s="68"/>
      <c r="Y299" s="68"/>
    </row>
    <row r="300" spans="1:52" ht="14.25" customHeight="1" x14ac:dyDescent="0.25">
      <c r="A300" s="331" t="s">
        <v>79</v>
      </c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15">
        <v>4607091384260</v>
      </c>
      <c r="E301" s="31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3"/>
      <c r="M303" s="319" t="s">
        <v>43</v>
      </c>
      <c r="N303" s="320"/>
      <c r="O303" s="320"/>
      <c r="P303" s="320"/>
      <c r="Q303" s="320"/>
      <c r="R303" s="320"/>
      <c r="S303" s="321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31" t="s">
        <v>215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15">
        <v>4607091384673</v>
      </c>
      <c r="E305" s="31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62.400000000000006</v>
      </c>
      <c r="V305" s="56">
        <f>IFERROR(IF(U305="",0,CEILING((U305/$H305),1)*$H305),"")</f>
        <v>62.4</v>
      </c>
      <c r="W305" s="42">
        <f>IFERROR(IF(V305=0,"",ROUNDUP(V305/H305,0)*0.02175),"")</f>
        <v>0.17399999999999999</v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42</v>
      </c>
      <c r="U306" s="44">
        <f>IFERROR(U305/H305,"0")</f>
        <v>8.0000000000000018</v>
      </c>
      <c r="V306" s="44">
        <f>IFERROR(V305/H305,"0")</f>
        <v>8</v>
      </c>
      <c r="W306" s="44">
        <f>IFERROR(IF(W305="",0,W305),"0")</f>
        <v>0.17399999999999999</v>
      </c>
      <c r="X306" s="68"/>
      <c r="Y306" s="68"/>
    </row>
    <row r="307" spans="1:52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3"/>
      <c r="M307" s="319" t="s">
        <v>43</v>
      </c>
      <c r="N307" s="320"/>
      <c r="O307" s="320"/>
      <c r="P307" s="320"/>
      <c r="Q307" s="320"/>
      <c r="R307" s="320"/>
      <c r="S307" s="321"/>
      <c r="T307" s="43" t="s">
        <v>0</v>
      </c>
      <c r="U307" s="44">
        <f>IFERROR(SUM(U305:U305),"0")</f>
        <v>62.400000000000006</v>
      </c>
      <c r="V307" s="44">
        <f>IFERROR(SUM(V305:V305),"0")</f>
        <v>62.4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31" t="s">
        <v>113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15">
        <v>4607091384185</v>
      </c>
      <c r="E310" s="31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15">
        <v>4607091384192</v>
      </c>
      <c r="E311" s="31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15">
        <v>4680115881907</v>
      </c>
      <c r="E312" s="31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15">
        <v>4607091384680</v>
      </c>
      <c r="E313" s="31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140</v>
      </c>
      <c r="V313" s="56">
        <f>IFERROR(IF(U313="",0,CEILING((U313/$H313),1)*$H313),"")</f>
        <v>140</v>
      </c>
      <c r="W313" s="42">
        <f>IFERROR(IF(V313=0,"",ROUNDUP(V313/H313,0)*0.00937),"")</f>
        <v>0.32795000000000002</v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9" t="s">
        <v>43</v>
      </c>
      <c r="N314" s="320"/>
      <c r="O314" s="320"/>
      <c r="P314" s="320"/>
      <c r="Q314" s="320"/>
      <c r="R314" s="320"/>
      <c r="S314" s="321"/>
      <c r="T314" s="43" t="s">
        <v>42</v>
      </c>
      <c r="U314" s="44">
        <f>IFERROR(U310/H310,"0")+IFERROR(U311/H311,"0")+IFERROR(U312/H312,"0")+IFERROR(U313/H313,"0")</f>
        <v>35</v>
      </c>
      <c r="V314" s="44">
        <f>IFERROR(V310/H310,"0")+IFERROR(V311/H311,"0")+IFERROR(V312/H312,"0")+IFERROR(V313/H313,"0")</f>
        <v>35</v>
      </c>
      <c r="W314" s="44">
        <f>IFERROR(IF(W310="",0,W310),"0")+IFERROR(IF(W311="",0,W311),"0")+IFERROR(IF(W312="",0,W312),"0")+IFERROR(IF(W313="",0,W313),"0")</f>
        <v>0.32795000000000002</v>
      </c>
      <c r="X314" s="68"/>
      <c r="Y314" s="68"/>
    </row>
    <row r="315" spans="1:52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3"/>
      <c r="M315" s="319" t="s">
        <v>43</v>
      </c>
      <c r="N315" s="320"/>
      <c r="O315" s="320"/>
      <c r="P315" s="320"/>
      <c r="Q315" s="320"/>
      <c r="R315" s="320"/>
      <c r="S315" s="321"/>
      <c r="T315" s="43" t="s">
        <v>0</v>
      </c>
      <c r="U315" s="44">
        <f>IFERROR(SUM(U310:U313),"0")</f>
        <v>140</v>
      </c>
      <c r="V315" s="44">
        <f>IFERROR(SUM(V310:V313),"0")</f>
        <v>140</v>
      </c>
      <c r="W315" s="43"/>
      <c r="X315" s="68"/>
      <c r="Y315" s="68"/>
    </row>
    <row r="316" spans="1:52" ht="14.25" customHeight="1" x14ac:dyDescent="0.25">
      <c r="A316" s="331" t="s">
        <v>75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15">
        <v>4607091384802</v>
      </c>
      <c r="E317" s="31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15">
        <v>4607091384826</v>
      </c>
      <c r="E318" s="31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7"/>
      <c r="O318" s="317"/>
      <c r="P318" s="317"/>
      <c r="Q318" s="31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9" t="s">
        <v>43</v>
      </c>
      <c r="N319" s="320"/>
      <c r="O319" s="320"/>
      <c r="P319" s="320"/>
      <c r="Q319" s="320"/>
      <c r="R319" s="320"/>
      <c r="S319" s="321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3"/>
      <c r="M320" s="319" t="s">
        <v>43</v>
      </c>
      <c r="N320" s="320"/>
      <c r="O320" s="320"/>
      <c r="P320" s="320"/>
      <c r="Q320" s="320"/>
      <c r="R320" s="320"/>
      <c r="S320" s="321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31" t="s">
        <v>79</v>
      </c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  <c r="T321" s="331"/>
      <c r="U321" s="331"/>
      <c r="V321" s="331"/>
      <c r="W321" s="331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15">
        <v>4607091384246</v>
      </c>
      <c r="E322" s="31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7"/>
      <c r="O322" s="317"/>
      <c r="P322" s="317"/>
      <c r="Q322" s="31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15">
        <v>4680115881976</v>
      </c>
      <c r="E323" s="31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15">
        <v>4607091384253</v>
      </c>
      <c r="E324" s="31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146.4</v>
      </c>
      <c r="V324" s="56">
        <f>IFERROR(IF(U324="",0,CEILING((U324/$H324),1)*$H324),"")</f>
        <v>146.4</v>
      </c>
      <c r="W324" s="42">
        <f>IFERROR(IF(V324=0,"",ROUNDUP(V324/H324,0)*0.00753),"")</f>
        <v>0.45933000000000002</v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15">
        <v>4680115881969</v>
      </c>
      <c r="E325" s="31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9" t="s">
        <v>43</v>
      </c>
      <c r="N326" s="320"/>
      <c r="O326" s="320"/>
      <c r="P326" s="320"/>
      <c r="Q326" s="320"/>
      <c r="R326" s="320"/>
      <c r="S326" s="321"/>
      <c r="T326" s="43" t="s">
        <v>42</v>
      </c>
      <c r="U326" s="44">
        <f>IFERROR(U322/H322,"0")+IFERROR(U323/H323,"0")+IFERROR(U324/H324,"0")+IFERROR(U325/H325,"0")</f>
        <v>61.000000000000007</v>
      </c>
      <c r="V326" s="44">
        <f>IFERROR(V322/H322,"0")+IFERROR(V323/H323,"0")+IFERROR(V324/H324,"0")+IFERROR(V325/H325,"0")</f>
        <v>61.000000000000007</v>
      </c>
      <c r="W326" s="44">
        <f>IFERROR(IF(W322="",0,W322),"0")+IFERROR(IF(W323="",0,W323),"0")+IFERROR(IF(W324="",0,W324),"0")+IFERROR(IF(W325="",0,W325),"0")</f>
        <v>0.45933000000000002</v>
      </c>
      <c r="X326" s="68"/>
      <c r="Y326" s="68"/>
    </row>
    <row r="327" spans="1:52" x14ac:dyDescent="0.2">
      <c r="A327" s="322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3"/>
      <c r="M327" s="319" t="s">
        <v>43</v>
      </c>
      <c r="N327" s="320"/>
      <c r="O327" s="320"/>
      <c r="P327" s="320"/>
      <c r="Q327" s="320"/>
      <c r="R327" s="320"/>
      <c r="S327" s="321"/>
      <c r="T327" s="43" t="s">
        <v>0</v>
      </c>
      <c r="U327" s="44">
        <f>IFERROR(SUM(U322:U325),"0")</f>
        <v>146.4</v>
      </c>
      <c r="V327" s="44">
        <f>IFERROR(SUM(V322:V325),"0")</f>
        <v>146.4</v>
      </c>
      <c r="W327" s="43"/>
      <c r="X327" s="68"/>
      <c r="Y327" s="68"/>
    </row>
    <row r="328" spans="1:52" ht="14.25" customHeight="1" x14ac:dyDescent="0.25">
      <c r="A328" s="331" t="s">
        <v>215</v>
      </c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15">
        <v>4607091389357</v>
      </c>
      <c r="E329" s="31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22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3"/>
      <c r="M331" s="319" t="s">
        <v>43</v>
      </c>
      <c r="N331" s="320"/>
      <c r="O331" s="320"/>
      <c r="P331" s="320"/>
      <c r="Q331" s="320"/>
      <c r="R331" s="320"/>
      <c r="S331" s="321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31" t="s">
        <v>113</v>
      </c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15">
        <v>4607091389708</v>
      </c>
      <c r="E335" s="31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48.6</v>
      </c>
      <c r="V335" s="56">
        <f>IFERROR(IF(U335="",0,CEILING((U335/$H335),1)*$H335),"")</f>
        <v>48.6</v>
      </c>
      <c r="W335" s="42">
        <f>IFERROR(IF(V335=0,"",ROUNDUP(V335/H335,0)*0.00753),"")</f>
        <v>0.13553999999999999</v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15">
        <v>4607091389692</v>
      </c>
      <c r="E336" s="31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37.800000000000004</v>
      </c>
      <c r="V336" s="56">
        <f>IFERROR(IF(U336="",0,CEILING((U336/$H336),1)*$H336),"")</f>
        <v>37.800000000000004</v>
      </c>
      <c r="W336" s="42">
        <f>IFERROR(IF(V336=0,"",ROUNDUP(V336/H336,0)*0.00753),"")</f>
        <v>0.10542</v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9" t="s">
        <v>43</v>
      </c>
      <c r="N337" s="320"/>
      <c r="O337" s="320"/>
      <c r="P337" s="320"/>
      <c r="Q337" s="320"/>
      <c r="R337" s="320"/>
      <c r="S337" s="321"/>
      <c r="T337" s="43" t="s">
        <v>42</v>
      </c>
      <c r="U337" s="44">
        <f>IFERROR(U335/H335,"0")+IFERROR(U336/H336,"0")</f>
        <v>32</v>
      </c>
      <c r="V337" s="44">
        <f>IFERROR(V335/H335,"0")+IFERROR(V336/H336,"0")</f>
        <v>32</v>
      </c>
      <c r="W337" s="44">
        <f>IFERROR(IF(W335="",0,W335),"0")+IFERROR(IF(W336="",0,W336),"0")</f>
        <v>0.24096000000000001</v>
      </c>
      <c r="X337" s="68"/>
      <c r="Y337" s="68"/>
    </row>
    <row r="338" spans="1:52" x14ac:dyDescent="0.2">
      <c r="A338" s="322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3"/>
      <c r="M338" s="319" t="s">
        <v>43</v>
      </c>
      <c r="N338" s="320"/>
      <c r="O338" s="320"/>
      <c r="P338" s="320"/>
      <c r="Q338" s="320"/>
      <c r="R338" s="320"/>
      <c r="S338" s="321"/>
      <c r="T338" s="43" t="s">
        <v>0</v>
      </c>
      <c r="U338" s="44">
        <f>IFERROR(SUM(U335:U336),"0")</f>
        <v>86.4</v>
      </c>
      <c r="V338" s="44">
        <f>IFERROR(SUM(V335:V336),"0")</f>
        <v>86.4</v>
      </c>
      <c r="W338" s="43"/>
      <c r="X338" s="68"/>
      <c r="Y338" s="68"/>
    </row>
    <row r="339" spans="1:52" ht="14.25" customHeight="1" x14ac:dyDescent="0.25">
      <c r="A339" s="331" t="s">
        <v>75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15">
        <v>4607091389753</v>
      </c>
      <c r="E340" s="31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6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15">
        <v>4607091389760</v>
      </c>
      <c r="E341" s="31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7"/>
      <c r="O341" s="317"/>
      <c r="P341" s="317"/>
      <c r="Q341" s="31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6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15">
        <v>4607091389746</v>
      </c>
      <c r="E342" s="31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7"/>
      <c r="O342" s="317"/>
      <c r="P342" s="317"/>
      <c r="Q342" s="31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6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15">
        <v>4680115882928</v>
      </c>
      <c r="E343" s="31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6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15">
        <v>4680115883147</v>
      </c>
      <c r="E344" s="31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6"/>
        <v>0</v>
      </c>
      <c r="W344" s="42" t="str">
        <f t="shared" ref="W344:W352" si="17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15">
        <v>4607091384338</v>
      </c>
      <c r="E345" s="31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33.599999999999994</v>
      </c>
      <c r="V345" s="56">
        <f t="shared" si="16"/>
        <v>33.6</v>
      </c>
      <c r="W345" s="42">
        <f t="shared" si="17"/>
        <v>8.0320000000000003E-2</v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15">
        <v>4680115883154</v>
      </c>
      <c r="E346" s="31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6"/>
        <v>0</v>
      </c>
      <c r="W346" s="42" t="str">
        <f t="shared" si="17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15">
        <v>4607091389524</v>
      </c>
      <c r="E347" s="31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58.8</v>
      </c>
      <c r="V347" s="56">
        <f t="shared" si="16"/>
        <v>58.800000000000004</v>
      </c>
      <c r="W347" s="42">
        <f t="shared" si="17"/>
        <v>0.14056000000000002</v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15">
        <v>4680115883161</v>
      </c>
      <c r="E348" s="31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6"/>
        <v>0</v>
      </c>
      <c r="W348" s="42" t="str">
        <f t="shared" si="17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15">
        <v>4607091384345</v>
      </c>
      <c r="E349" s="31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52.5</v>
      </c>
      <c r="V349" s="56">
        <f t="shared" si="16"/>
        <v>52.5</v>
      </c>
      <c r="W349" s="42">
        <f t="shared" si="17"/>
        <v>0.1255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15">
        <v>4680115883178</v>
      </c>
      <c r="E350" s="31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6"/>
        <v>0</v>
      </c>
      <c r="W350" s="42" t="str">
        <f t="shared" si="17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15">
        <v>4607091389531</v>
      </c>
      <c r="E351" s="31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52.5</v>
      </c>
      <c r="V351" s="56">
        <f t="shared" si="16"/>
        <v>52.5</v>
      </c>
      <c r="W351" s="42">
        <f t="shared" si="17"/>
        <v>0.1255</v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15">
        <v>4680115883185</v>
      </c>
      <c r="E352" s="31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6"/>
        <v>0</v>
      </c>
      <c r="W352" s="42" t="str">
        <f t="shared" si="17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9" t="s">
        <v>43</v>
      </c>
      <c r="N353" s="320"/>
      <c r="O353" s="320"/>
      <c r="P353" s="320"/>
      <c r="Q353" s="320"/>
      <c r="R353" s="320"/>
      <c r="S353" s="321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94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94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0.47188000000000002</v>
      </c>
      <c r="X353" s="68"/>
      <c r="Y353" s="68"/>
    </row>
    <row r="354" spans="1:52" x14ac:dyDescent="0.2">
      <c r="A354" s="322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3"/>
      <c r="M354" s="319" t="s">
        <v>43</v>
      </c>
      <c r="N354" s="320"/>
      <c r="O354" s="320"/>
      <c r="P354" s="320"/>
      <c r="Q354" s="320"/>
      <c r="R354" s="320"/>
      <c r="S354" s="321"/>
      <c r="T354" s="43" t="s">
        <v>0</v>
      </c>
      <c r="U354" s="44">
        <f>IFERROR(SUM(U340:U352),"0")</f>
        <v>197.39999999999998</v>
      </c>
      <c r="V354" s="44">
        <f>IFERROR(SUM(V340:V352),"0")</f>
        <v>197.4</v>
      </c>
      <c r="W354" s="43"/>
      <c r="X354" s="68"/>
      <c r="Y354" s="68"/>
    </row>
    <row r="355" spans="1:52" ht="14.25" customHeight="1" x14ac:dyDescent="0.25">
      <c r="A355" s="331" t="s">
        <v>79</v>
      </c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  <c r="T355" s="331"/>
      <c r="U355" s="331"/>
      <c r="V355" s="331"/>
      <c r="W355" s="331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15">
        <v>4607091389685</v>
      </c>
      <c r="E356" s="31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15">
        <v>4607091389654</v>
      </c>
      <c r="E357" s="31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37.620000000000005</v>
      </c>
      <c r="V357" s="56">
        <f>IFERROR(IF(U357="",0,CEILING((U357/$H357),1)*$H357),"")</f>
        <v>37.619999999999997</v>
      </c>
      <c r="W357" s="42">
        <f>IFERROR(IF(V357=0,"",ROUNDUP(V357/H357,0)*0.00753),"")</f>
        <v>0.14307</v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15">
        <v>4607091384352</v>
      </c>
      <c r="E358" s="31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7"/>
      <c r="O358" s="317"/>
      <c r="P358" s="317"/>
      <c r="Q358" s="318"/>
      <c r="R358" s="40" t="s">
        <v>48</v>
      </c>
      <c r="S358" s="40" t="s">
        <v>48</v>
      </c>
      <c r="T358" s="41" t="s">
        <v>0</v>
      </c>
      <c r="U358" s="59">
        <v>86.399999999999991</v>
      </c>
      <c r="V358" s="56">
        <f>IFERROR(IF(U358="",0,CEILING((U358/$H358),1)*$H358),"")</f>
        <v>86.399999999999991</v>
      </c>
      <c r="W358" s="42">
        <f>IFERROR(IF(V358=0,"",ROUNDUP(V358/H358,0)*0.00937),"")</f>
        <v>0.33732000000000001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15">
        <v>4607091389661</v>
      </c>
      <c r="E359" s="31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94.600000000000009</v>
      </c>
      <c r="V359" s="56">
        <f>IFERROR(IF(U359="",0,CEILING((U359/$H359),1)*$H359),"")</f>
        <v>94.600000000000009</v>
      </c>
      <c r="W359" s="42">
        <f>IFERROR(IF(V359=0,"",ROUNDUP(V359/H359,0)*0.00937),"")</f>
        <v>0.40290999999999999</v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9" t="s">
        <v>43</v>
      </c>
      <c r="N360" s="320"/>
      <c r="O360" s="320"/>
      <c r="P360" s="320"/>
      <c r="Q360" s="320"/>
      <c r="R360" s="320"/>
      <c r="S360" s="321"/>
      <c r="T360" s="43" t="s">
        <v>42</v>
      </c>
      <c r="U360" s="44">
        <f>IFERROR(U356/H356,"0")+IFERROR(U357/H357,"0")+IFERROR(U358/H358,"0")+IFERROR(U359/H359,"0")</f>
        <v>98</v>
      </c>
      <c r="V360" s="44">
        <f>IFERROR(V356/H356,"0")+IFERROR(V357/H357,"0")+IFERROR(V358/H358,"0")+IFERROR(V359/H359,"0")</f>
        <v>98</v>
      </c>
      <c r="W360" s="44">
        <f>IFERROR(IF(W356="",0,W356),"0")+IFERROR(IF(W357="",0,W357),"0")+IFERROR(IF(W358="",0,W358),"0")+IFERROR(IF(W359="",0,W359),"0")</f>
        <v>0.88329999999999997</v>
      </c>
      <c r="X360" s="68"/>
      <c r="Y360" s="68"/>
    </row>
    <row r="361" spans="1:52" x14ac:dyDescent="0.2">
      <c r="A361" s="322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3"/>
      <c r="M361" s="319" t="s">
        <v>43</v>
      </c>
      <c r="N361" s="320"/>
      <c r="O361" s="320"/>
      <c r="P361" s="320"/>
      <c r="Q361" s="320"/>
      <c r="R361" s="320"/>
      <c r="S361" s="321"/>
      <c r="T361" s="43" t="s">
        <v>0</v>
      </c>
      <c r="U361" s="44">
        <f>IFERROR(SUM(U356:U359),"0")</f>
        <v>218.62</v>
      </c>
      <c r="V361" s="44">
        <f>IFERROR(SUM(V356:V359),"0")</f>
        <v>218.62</v>
      </c>
      <c r="W361" s="43"/>
      <c r="X361" s="68"/>
      <c r="Y361" s="68"/>
    </row>
    <row r="362" spans="1:52" ht="14.25" customHeight="1" x14ac:dyDescent="0.25">
      <c r="A362" s="331" t="s">
        <v>215</v>
      </c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15">
        <v>4680115881648</v>
      </c>
      <c r="E363" s="31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7"/>
      <c r="O363" s="317"/>
      <c r="P363" s="317"/>
      <c r="Q363" s="31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22"/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3"/>
      <c r="M365" s="319" t="s">
        <v>43</v>
      </c>
      <c r="N365" s="320"/>
      <c r="O365" s="320"/>
      <c r="P365" s="320"/>
      <c r="Q365" s="320"/>
      <c r="R365" s="320"/>
      <c r="S365" s="321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31" t="s">
        <v>92</v>
      </c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  <c r="T366" s="331"/>
      <c r="U366" s="331"/>
      <c r="V366" s="331"/>
      <c r="W366" s="331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15">
        <v>4680115883017</v>
      </c>
      <c r="E367" s="31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15">
        <v>4680115883031</v>
      </c>
      <c r="E368" s="31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7"/>
      <c r="O368" s="317"/>
      <c r="P368" s="317"/>
      <c r="Q368" s="31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15">
        <v>4680115883024</v>
      </c>
      <c r="E369" s="31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7"/>
      <c r="O369" s="317"/>
      <c r="P369" s="317"/>
      <c r="Q369" s="31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9" t="s">
        <v>43</v>
      </c>
      <c r="N370" s="320"/>
      <c r="O370" s="320"/>
      <c r="P370" s="320"/>
      <c r="Q370" s="320"/>
      <c r="R370" s="320"/>
      <c r="S370" s="321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3"/>
      <c r="M371" s="319" t="s">
        <v>43</v>
      </c>
      <c r="N371" s="320"/>
      <c r="O371" s="320"/>
      <c r="P371" s="320"/>
      <c r="Q371" s="320"/>
      <c r="R371" s="320"/>
      <c r="S371" s="321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31" t="s">
        <v>522</v>
      </c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  <c r="T372" s="331"/>
      <c r="U372" s="331"/>
      <c r="V372" s="331"/>
      <c r="W372" s="331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15">
        <v>4680115882997</v>
      </c>
      <c r="E373" s="31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3"/>
      <c r="M375" s="319" t="s">
        <v>43</v>
      </c>
      <c r="N375" s="320"/>
      <c r="O375" s="320"/>
      <c r="P375" s="320"/>
      <c r="Q375" s="320"/>
      <c r="R375" s="320"/>
      <c r="S375" s="321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31" t="s">
        <v>106</v>
      </c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  <c r="T377" s="331"/>
      <c r="U377" s="331"/>
      <c r="V377" s="331"/>
      <c r="W377" s="331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15">
        <v>4607091389388</v>
      </c>
      <c r="E378" s="31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7"/>
      <c r="O378" s="317"/>
      <c r="P378" s="317"/>
      <c r="Q378" s="31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15">
        <v>4607091389364</v>
      </c>
      <c r="E379" s="31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9" t="s">
        <v>43</v>
      </c>
      <c r="N380" s="320"/>
      <c r="O380" s="320"/>
      <c r="P380" s="320"/>
      <c r="Q380" s="320"/>
      <c r="R380" s="320"/>
      <c r="S380" s="321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22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3"/>
      <c r="M381" s="319" t="s">
        <v>43</v>
      </c>
      <c r="N381" s="320"/>
      <c r="O381" s="320"/>
      <c r="P381" s="320"/>
      <c r="Q381" s="320"/>
      <c r="R381" s="320"/>
      <c r="S381" s="321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31" t="s">
        <v>75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15">
        <v>4607091389739</v>
      </c>
      <c r="E383" s="31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8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15">
        <v>4680115883048</v>
      </c>
      <c r="E384" s="31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7"/>
      <c r="O384" s="317"/>
      <c r="P384" s="317"/>
      <c r="Q384" s="31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8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15">
        <v>4607091389425</v>
      </c>
      <c r="E385" s="31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7"/>
      <c r="O385" s="317"/>
      <c r="P385" s="317"/>
      <c r="Q385" s="31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8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15">
        <v>4680115882911</v>
      </c>
      <c r="E386" s="31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8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15">
        <v>4680115880771</v>
      </c>
      <c r="E387" s="31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8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15">
        <v>4607091389500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8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15">
        <v>4680115881983</v>
      </c>
      <c r="E389" s="31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8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9" t="s">
        <v>43</v>
      </c>
      <c r="N390" s="320"/>
      <c r="O390" s="320"/>
      <c r="P390" s="320"/>
      <c r="Q390" s="320"/>
      <c r="R390" s="320"/>
      <c r="S390" s="321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3"/>
      <c r="M391" s="319" t="s">
        <v>43</v>
      </c>
      <c r="N391" s="320"/>
      <c r="O391" s="320"/>
      <c r="P391" s="320"/>
      <c r="Q391" s="320"/>
      <c r="R391" s="320"/>
      <c r="S391" s="321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31" t="s">
        <v>92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15">
        <v>4680115883000</v>
      </c>
      <c r="E393" s="31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22"/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3"/>
      <c r="M395" s="319" t="s">
        <v>43</v>
      </c>
      <c r="N395" s="320"/>
      <c r="O395" s="320"/>
      <c r="P395" s="320"/>
      <c r="Q395" s="320"/>
      <c r="R395" s="320"/>
      <c r="S395" s="321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31" t="s">
        <v>522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15">
        <v>4680115882980</v>
      </c>
      <c r="E397" s="31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2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3"/>
      <c r="M399" s="319" t="s">
        <v>43</v>
      </c>
      <c r="N399" s="320"/>
      <c r="O399" s="320"/>
      <c r="P399" s="320"/>
      <c r="Q399" s="320"/>
      <c r="R399" s="320"/>
      <c r="S399" s="321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31" t="s">
        <v>113</v>
      </c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15">
        <v>4607091389067</v>
      </c>
      <c r="E403" s="31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9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15">
        <v>4607091383522</v>
      </c>
      <c r="E404" s="31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7"/>
      <c r="O404" s="317"/>
      <c r="P404" s="317"/>
      <c r="Q404" s="31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9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15">
        <v>4607091384437</v>
      </c>
      <c r="E405" s="31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7"/>
      <c r="O405" s="317"/>
      <c r="P405" s="317"/>
      <c r="Q405" s="31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9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15">
        <v>4607091389104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9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15">
        <v>4680115880603</v>
      </c>
      <c r="E407" s="31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9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15">
        <v>4607091389999</v>
      </c>
      <c r="E408" s="31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9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15">
        <v>4680115882782</v>
      </c>
      <c r="E409" s="31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9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15">
        <v>4607091389098</v>
      </c>
      <c r="E410" s="31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67.2</v>
      </c>
      <c r="V410" s="56">
        <f t="shared" si="19"/>
        <v>67.2</v>
      </c>
      <c r="W410" s="42">
        <f>IFERROR(IF(V410=0,"",ROUNDUP(V410/H410,0)*0.00753),"")</f>
        <v>0.21084</v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15">
        <v>4607091389982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9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9" t="s">
        <v>43</v>
      </c>
      <c r="N412" s="320"/>
      <c r="O412" s="320"/>
      <c r="P412" s="320"/>
      <c r="Q412" s="320"/>
      <c r="R412" s="320"/>
      <c r="S412" s="32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28.000000000000004</v>
      </c>
      <c r="V412" s="44">
        <f>IFERROR(V403/H403,"0")+IFERROR(V404/H404,"0")+IFERROR(V405/H405,"0")+IFERROR(V406/H406,"0")+IFERROR(V407/H407,"0")+IFERROR(V408/H408,"0")+IFERROR(V409/H409,"0")+IFERROR(V410/H410,"0")+IFERROR(V411/H411,"0")</f>
        <v>28.000000000000004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0.21084</v>
      </c>
      <c r="X412" s="68"/>
      <c r="Y412" s="68"/>
    </row>
    <row r="413" spans="1:52" x14ac:dyDescent="0.2">
      <c r="A413" s="322"/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3"/>
      <c r="M413" s="319" t="s">
        <v>43</v>
      </c>
      <c r="N413" s="320"/>
      <c r="O413" s="320"/>
      <c r="P413" s="320"/>
      <c r="Q413" s="320"/>
      <c r="R413" s="320"/>
      <c r="S413" s="321"/>
      <c r="T413" s="43" t="s">
        <v>0</v>
      </c>
      <c r="U413" s="44">
        <f>IFERROR(SUM(U403:U411),"0")</f>
        <v>67.2</v>
      </c>
      <c r="V413" s="44">
        <f>IFERROR(SUM(V403:V411),"0")</f>
        <v>67.2</v>
      </c>
      <c r="W413" s="43"/>
      <c r="X413" s="68"/>
      <c r="Y413" s="68"/>
    </row>
    <row r="414" spans="1:52" ht="14.25" customHeight="1" x14ac:dyDescent="0.25">
      <c r="A414" s="331" t="s">
        <v>106</v>
      </c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15">
        <v>4607091388930</v>
      </c>
      <c r="E415" s="31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7"/>
      <c r="O415" s="317"/>
      <c r="P415" s="317"/>
      <c r="Q415" s="31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15">
        <v>4680115880054</v>
      </c>
      <c r="E416" s="31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9" t="s">
        <v>43</v>
      </c>
      <c r="N417" s="320"/>
      <c r="O417" s="320"/>
      <c r="P417" s="320"/>
      <c r="Q417" s="320"/>
      <c r="R417" s="320"/>
      <c r="S417" s="32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22"/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3"/>
      <c r="M418" s="319" t="s">
        <v>43</v>
      </c>
      <c r="N418" s="320"/>
      <c r="O418" s="320"/>
      <c r="P418" s="320"/>
      <c r="Q418" s="320"/>
      <c r="R418" s="320"/>
      <c r="S418" s="32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31" t="s">
        <v>75</v>
      </c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15">
        <v>4680115883116</v>
      </c>
      <c r="E420" s="31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7"/>
      <c r="O420" s="317"/>
      <c r="P420" s="317"/>
      <c r="Q420" s="31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20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15">
        <v>4680115883093</v>
      </c>
      <c r="E421" s="31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7"/>
      <c r="O421" s="317"/>
      <c r="P421" s="317"/>
      <c r="Q421" s="31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20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15">
        <v>4680115883109</v>
      </c>
      <c r="E422" s="31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7"/>
      <c r="O422" s="317"/>
      <c r="P422" s="317"/>
      <c r="Q422" s="31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20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15">
        <v>4680115882072</v>
      </c>
      <c r="E423" s="31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20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15">
        <v>4680115882102</v>
      </c>
      <c r="E424" s="31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20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15">
        <v>4680115882096</v>
      </c>
      <c r="E425" s="31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20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9" t="s">
        <v>43</v>
      </c>
      <c r="N426" s="320"/>
      <c r="O426" s="320"/>
      <c r="P426" s="320"/>
      <c r="Q426" s="320"/>
      <c r="R426" s="320"/>
      <c r="S426" s="321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22"/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3"/>
      <c r="M427" s="319" t="s">
        <v>43</v>
      </c>
      <c r="N427" s="320"/>
      <c r="O427" s="320"/>
      <c r="P427" s="320"/>
      <c r="Q427" s="320"/>
      <c r="R427" s="320"/>
      <c r="S427" s="321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31" t="s">
        <v>79</v>
      </c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15">
        <v>4607091383409</v>
      </c>
      <c r="E429" s="31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15">
        <v>4607091383416</v>
      </c>
      <c r="E430" s="31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7"/>
      <c r="O430" s="317"/>
      <c r="P430" s="317"/>
      <c r="Q430" s="31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9" t="s">
        <v>43</v>
      </c>
      <c r="N431" s="320"/>
      <c r="O431" s="320"/>
      <c r="P431" s="320"/>
      <c r="Q431" s="320"/>
      <c r="R431" s="320"/>
      <c r="S431" s="321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22"/>
      <c r="B432" s="322"/>
      <c r="C432" s="322"/>
      <c r="D432" s="322"/>
      <c r="E432" s="322"/>
      <c r="F432" s="322"/>
      <c r="G432" s="322"/>
      <c r="H432" s="322"/>
      <c r="I432" s="322"/>
      <c r="J432" s="322"/>
      <c r="K432" s="322"/>
      <c r="L432" s="323"/>
      <c r="M432" s="319" t="s">
        <v>43</v>
      </c>
      <c r="N432" s="320"/>
      <c r="O432" s="320"/>
      <c r="P432" s="320"/>
      <c r="Q432" s="320"/>
      <c r="R432" s="320"/>
      <c r="S432" s="321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31" t="s">
        <v>113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15">
        <v>4680115881099</v>
      </c>
      <c r="E436" s="31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7"/>
      <c r="O436" s="317"/>
      <c r="P436" s="317"/>
      <c r="Q436" s="31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15">
        <v>4680115881150</v>
      </c>
      <c r="E437" s="31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7"/>
      <c r="O437" s="317"/>
      <c r="P437" s="317"/>
      <c r="Q437" s="31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9" t="s">
        <v>43</v>
      </c>
      <c r="N438" s="320"/>
      <c r="O438" s="320"/>
      <c r="P438" s="320"/>
      <c r="Q438" s="320"/>
      <c r="R438" s="320"/>
      <c r="S438" s="32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22"/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3"/>
      <c r="M439" s="319" t="s">
        <v>43</v>
      </c>
      <c r="N439" s="320"/>
      <c r="O439" s="320"/>
      <c r="P439" s="320"/>
      <c r="Q439" s="320"/>
      <c r="R439" s="320"/>
      <c r="S439" s="32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31" t="s">
        <v>106</v>
      </c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15">
        <v>4680115881129</v>
      </c>
      <c r="E441" s="31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7"/>
      <c r="O441" s="317"/>
      <c r="P441" s="317"/>
      <c r="Q441" s="31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15">
        <v>4680115881112</v>
      </c>
      <c r="E442" s="31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7"/>
      <c r="O442" s="317"/>
      <c r="P442" s="317"/>
      <c r="Q442" s="31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9" t="s">
        <v>43</v>
      </c>
      <c r="N443" s="320"/>
      <c r="O443" s="320"/>
      <c r="P443" s="320"/>
      <c r="Q443" s="320"/>
      <c r="R443" s="320"/>
      <c r="S443" s="321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2"/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3"/>
      <c r="M444" s="319" t="s">
        <v>43</v>
      </c>
      <c r="N444" s="320"/>
      <c r="O444" s="320"/>
      <c r="P444" s="320"/>
      <c r="Q444" s="320"/>
      <c r="R444" s="320"/>
      <c r="S444" s="321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31" t="s">
        <v>75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15">
        <v>4680115881167</v>
      </c>
      <c r="E446" s="31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7"/>
      <c r="O446" s="317"/>
      <c r="P446" s="317"/>
      <c r="Q446" s="31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15">
        <v>4680115881136</v>
      </c>
      <c r="E447" s="315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7"/>
      <c r="O447" s="317"/>
      <c r="P447" s="317"/>
      <c r="Q447" s="318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9" t="s">
        <v>43</v>
      </c>
      <c r="N448" s="320"/>
      <c r="O448" s="320"/>
      <c r="P448" s="320"/>
      <c r="Q448" s="320"/>
      <c r="R448" s="320"/>
      <c r="S448" s="321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22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3"/>
      <c r="M449" s="319" t="s">
        <v>43</v>
      </c>
      <c r="N449" s="320"/>
      <c r="O449" s="320"/>
      <c r="P449" s="320"/>
      <c r="Q449" s="320"/>
      <c r="R449" s="320"/>
      <c r="S449" s="321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31" t="s">
        <v>79</v>
      </c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15">
        <v>4680115881068</v>
      </c>
      <c r="E451" s="315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7"/>
      <c r="O451" s="317"/>
      <c r="P451" s="317"/>
      <c r="Q451" s="31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15">
        <v>4680115881075</v>
      </c>
      <c r="E452" s="315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7"/>
      <c r="O452" s="317"/>
      <c r="P452" s="317"/>
      <c r="Q452" s="318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9" t="s">
        <v>43</v>
      </c>
      <c r="N453" s="320"/>
      <c r="O453" s="320"/>
      <c r="P453" s="320"/>
      <c r="Q453" s="320"/>
      <c r="R453" s="320"/>
      <c r="S453" s="321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22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3"/>
      <c r="M454" s="319" t="s">
        <v>43</v>
      </c>
      <c r="N454" s="320"/>
      <c r="O454" s="320"/>
      <c r="P454" s="320"/>
      <c r="Q454" s="320"/>
      <c r="R454" s="320"/>
      <c r="S454" s="321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30" t="s">
        <v>610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6"/>
      <c r="Y455" s="66"/>
    </row>
    <row r="456" spans="1:52" ht="14.25" customHeight="1" x14ac:dyDescent="0.25">
      <c r="A456" s="331" t="s">
        <v>79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15">
        <v>4680115880870</v>
      </c>
      <c r="E457" s="31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7"/>
      <c r="O457" s="317"/>
      <c r="P457" s="317"/>
      <c r="Q457" s="318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9" t="s">
        <v>43</v>
      </c>
      <c r="N458" s="320"/>
      <c r="O458" s="320"/>
      <c r="P458" s="320"/>
      <c r="Q458" s="320"/>
      <c r="R458" s="320"/>
      <c r="S458" s="321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22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3"/>
      <c r="M459" s="319" t="s">
        <v>43</v>
      </c>
      <c r="N459" s="320"/>
      <c r="O459" s="320"/>
      <c r="P459" s="320"/>
      <c r="Q459" s="320"/>
      <c r="R459" s="320"/>
      <c r="S459" s="321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7"/>
      <c r="M460" s="324" t="s">
        <v>36</v>
      </c>
      <c r="N460" s="325"/>
      <c r="O460" s="325"/>
      <c r="P460" s="325"/>
      <c r="Q460" s="325"/>
      <c r="R460" s="325"/>
      <c r="S460" s="326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3599.8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3599.8</v>
      </c>
      <c r="W460" s="43"/>
      <c r="X460" s="68"/>
      <c r="Y460" s="68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7"/>
      <c r="M461" s="324" t="s">
        <v>37</v>
      </c>
      <c r="N461" s="325"/>
      <c r="O461" s="325"/>
      <c r="P461" s="325"/>
      <c r="Q461" s="325"/>
      <c r="R461" s="325"/>
      <c r="S461" s="326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3936.9119999999998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3936.9119999999994</v>
      </c>
      <c r="W461" s="43"/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7"/>
      <c r="M462" s="324" t="s">
        <v>38</v>
      </c>
      <c r="N462" s="325"/>
      <c r="O462" s="325"/>
      <c r="P462" s="325"/>
      <c r="Q462" s="325"/>
      <c r="R462" s="325"/>
      <c r="S462" s="326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10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10</v>
      </c>
      <c r="W462" s="43"/>
      <c r="X462" s="68"/>
      <c r="Y462" s="68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39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GrossWeightTotal+PalletQtyTotal*25</f>
        <v>4186.9120000000003</v>
      </c>
      <c r="V463" s="44">
        <f>GrossWeightTotalR+PalletQtyTotalR*25</f>
        <v>4186.9119999999994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40</v>
      </c>
      <c r="N464" s="325"/>
      <c r="O464" s="325"/>
      <c r="P464" s="325"/>
      <c r="Q464" s="325"/>
      <c r="R464" s="325"/>
      <c r="S464" s="326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1389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1389</v>
      </c>
      <c r="W464" s="43"/>
      <c r="X464" s="68"/>
      <c r="Y464" s="68"/>
    </row>
    <row r="465" spans="1:28" ht="14.25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41</v>
      </c>
      <c r="N465" s="325"/>
      <c r="O465" s="325"/>
      <c r="P465" s="325"/>
      <c r="Q465" s="325"/>
      <c r="R465" s="325"/>
      <c r="S465" s="326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10.826499999999998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312" t="s">
        <v>104</v>
      </c>
      <c r="D467" s="312" t="s">
        <v>104</v>
      </c>
      <c r="E467" s="312" t="s">
        <v>104</v>
      </c>
      <c r="F467" s="312" t="s">
        <v>104</v>
      </c>
      <c r="G467" s="312" t="s">
        <v>237</v>
      </c>
      <c r="H467" s="312" t="s">
        <v>237</v>
      </c>
      <c r="I467" s="312" t="s">
        <v>237</v>
      </c>
      <c r="J467" s="312" t="s">
        <v>237</v>
      </c>
      <c r="K467" s="312" t="s">
        <v>237</v>
      </c>
      <c r="L467" s="312" t="s">
        <v>237</v>
      </c>
      <c r="M467" s="312" t="s">
        <v>425</v>
      </c>
      <c r="N467" s="312" t="s">
        <v>425</v>
      </c>
      <c r="O467" s="312" t="s">
        <v>472</v>
      </c>
      <c r="P467" s="312" t="s">
        <v>472</v>
      </c>
      <c r="Q467" s="72" t="s">
        <v>550</v>
      </c>
      <c r="R467" s="312" t="s">
        <v>592</v>
      </c>
      <c r="S467" s="312" t="s">
        <v>592</v>
      </c>
      <c r="T467" s="1"/>
      <c r="Y467" s="61"/>
      <c r="AB467" s="1"/>
    </row>
    <row r="468" spans="1:28" ht="14.25" customHeight="1" thickTop="1" x14ac:dyDescent="0.2">
      <c r="A468" s="313" t="s">
        <v>10</v>
      </c>
      <c r="B468" s="312" t="s">
        <v>74</v>
      </c>
      <c r="C468" s="312" t="s">
        <v>105</v>
      </c>
      <c r="D468" s="312" t="s">
        <v>112</v>
      </c>
      <c r="E468" s="312" t="s">
        <v>104</v>
      </c>
      <c r="F468" s="312" t="s">
        <v>228</v>
      </c>
      <c r="G468" s="312" t="s">
        <v>238</v>
      </c>
      <c r="H468" s="312" t="s">
        <v>245</v>
      </c>
      <c r="I468" s="312" t="s">
        <v>262</v>
      </c>
      <c r="J468" s="312" t="s">
        <v>318</v>
      </c>
      <c r="K468" s="312" t="s">
        <v>394</v>
      </c>
      <c r="L468" s="312" t="s">
        <v>412</v>
      </c>
      <c r="M468" s="312" t="s">
        <v>426</v>
      </c>
      <c r="N468" s="312" t="s">
        <v>449</v>
      </c>
      <c r="O468" s="312" t="s">
        <v>473</v>
      </c>
      <c r="P468" s="312" t="s">
        <v>526</v>
      </c>
      <c r="Q468" s="312" t="s">
        <v>550</v>
      </c>
      <c r="R468" s="312" t="s">
        <v>593</v>
      </c>
      <c r="S468" s="312" t="s">
        <v>610</v>
      </c>
      <c r="T468" s="1"/>
      <c r="Y468" s="61"/>
      <c r="AB468" s="1"/>
    </row>
    <row r="469" spans="1:28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50.4</v>
      </c>
      <c r="C470" s="53">
        <f>IFERROR(V46*1,"0")+IFERROR(V47*1,"0")</f>
        <v>64.800000000000011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287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1205.4000000000001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72</v>
      </c>
      <c r="K470" s="53">
        <f>IFERROR(V249*1,"0")+IFERROR(V250*1,"0")+IFERROR(V251*1,"0")+IFERROR(V252*1,"0")+IFERROR(V253*1,"0")+IFERROR(V254*1,"0")+IFERROR(V255*1,"0")+IFERROR(V259*1,"0")+IFERROR(V260*1,"0")</f>
        <v>80</v>
      </c>
      <c r="L470" s="53">
        <f>IFERROR(V265*1,"0")+IFERROR(V269*1,"0")+IFERROR(V270*1,"0")+IFERROR(V271*1,"0")+IFERROR(V275*1,"0")+IFERROR(V279*1,"0")</f>
        <v>873.78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110.4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286.39999999999998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502.42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67.2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metadata/properties"/>
    <ds:schemaRef ds:uri="http://purl.org/dc/elements/1.1/"/>
    <ds:schemaRef ds:uri="bb0b2827-4eb3-461f-8866-28597c48f473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