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4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заказа'!$B$18:$W$465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U462" i="1" l="1"/>
  <c r="U461" i="1"/>
  <c r="U463" i="1" s="1"/>
  <c r="U459" i="1"/>
  <c r="U458" i="1"/>
  <c r="V457" i="1"/>
  <c r="M457" i="1"/>
  <c r="U454" i="1"/>
  <c r="U453" i="1"/>
  <c r="V452" i="1"/>
  <c r="W452" i="1" s="1"/>
  <c r="M452" i="1"/>
  <c r="V451" i="1"/>
  <c r="M451" i="1"/>
  <c r="V449" i="1"/>
  <c r="U449" i="1"/>
  <c r="V448" i="1"/>
  <c r="U448" i="1"/>
  <c r="V447" i="1"/>
  <c r="W447" i="1" s="1"/>
  <c r="M447" i="1"/>
  <c r="W446" i="1"/>
  <c r="V446" i="1"/>
  <c r="M446" i="1"/>
  <c r="U444" i="1"/>
  <c r="U443" i="1"/>
  <c r="W442" i="1"/>
  <c r="V442" i="1"/>
  <c r="M442" i="1"/>
  <c r="W441" i="1"/>
  <c r="W443" i="1" s="1"/>
  <c r="V441" i="1"/>
  <c r="V443" i="1" s="1"/>
  <c r="M441" i="1"/>
  <c r="U439" i="1"/>
  <c r="U438" i="1"/>
  <c r="V437" i="1"/>
  <c r="W437" i="1" s="1"/>
  <c r="M437" i="1"/>
  <c r="V436" i="1"/>
  <c r="M436" i="1"/>
  <c r="U432" i="1"/>
  <c r="V431" i="1"/>
  <c r="U431" i="1"/>
  <c r="V430" i="1"/>
  <c r="W430" i="1" s="1"/>
  <c r="M430" i="1"/>
  <c r="V429" i="1"/>
  <c r="V432" i="1" s="1"/>
  <c r="M429" i="1"/>
  <c r="U427" i="1"/>
  <c r="U426" i="1"/>
  <c r="V425" i="1"/>
  <c r="W425" i="1" s="1"/>
  <c r="W424" i="1"/>
  <c r="V424" i="1"/>
  <c r="V423" i="1"/>
  <c r="W423" i="1" s="1"/>
  <c r="V422" i="1"/>
  <c r="V426" i="1" s="1"/>
  <c r="M422" i="1"/>
  <c r="V421" i="1"/>
  <c r="W421" i="1" s="1"/>
  <c r="M421" i="1"/>
  <c r="V420" i="1"/>
  <c r="W420" i="1" s="1"/>
  <c r="M420" i="1"/>
  <c r="V418" i="1"/>
  <c r="U418" i="1"/>
  <c r="V417" i="1"/>
  <c r="U417" i="1"/>
  <c r="V416" i="1"/>
  <c r="W416" i="1" s="1"/>
  <c r="M416" i="1"/>
  <c r="W415" i="1"/>
  <c r="W417" i="1" s="1"/>
  <c r="V415" i="1"/>
  <c r="M415" i="1"/>
  <c r="U413" i="1"/>
  <c r="U412" i="1"/>
  <c r="W411" i="1"/>
  <c r="V411" i="1"/>
  <c r="M411" i="1"/>
  <c r="W410" i="1"/>
  <c r="V410" i="1"/>
  <c r="M410" i="1"/>
  <c r="V409" i="1"/>
  <c r="W409" i="1" s="1"/>
  <c r="M409" i="1"/>
  <c r="V408" i="1"/>
  <c r="W408" i="1" s="1"/>
  <c r="M408" i="1"/>
  <c r="W407" i="1"/>
  <c r="V407" i="1"/>
  <c r="M407" i="1"/>
  <c r="V406" i="1"/>
  <c r="V413" i="1" s="1"/>
  <c r="M406" i="1"/>
  <c r="V405" i="1"/>
  <c r="W405" i="1" s="1"/>
  <c r="M405" i="1"/>
  <c r="V404" i="1"/>
  <c r="W404" i="1" s="1"/>
  <c r="M404" i="1"/>
  <c r="W403" i="1"/>
  <c r="V403" i="1"/>
  <c r="M403" i="1"/>
  <c r="V399" i="1"/>
  <c r="U399" i="1"/>
  <c r="V398" i="1"/>
  <c r="U398" i="1"/>
  <c r="W397" i="1"/>
  <c r="W398" i="1" s="1"/>
  <c r="V397" i="1"/>
  <c r="M397" i="1"/>
  <c r="V395" i="1"/>
  <c r="U395" i="1"/>
  <c r="V394" i="1"/>
  <c r="U394" i="1"/>
  <c r="W393" i="1"/>
  <c r="W394" i="1" s="1"/>
  <c r="V393" i="1"/>
  <c r="M393" i="1"/>
  <c r="U391" i="1"/>
  <c r="U390" i="1"/>
  <c r="W389" i="1"/>
  <c r="V389" i="1"/>
  <c r="M389" i="1"/>
  <c r="W388" i="1"/>
  <c r="V388" i="1"/>
  <c r="M388" i="1"/>
  <c r="V387" i="1"/>
  <c r="W387" i="1" s="1"/>
  <c r="M387" i="1"/>
  <c r="V386" i="1"/>
  <c r="W386" i="1" s="1"/>
  <c r="V385" i="1"/>
  <c r="W385" i="1" s="1"/>
  <c r="M385" i="1"/>
  <c r="V384" i="1"/>
  <c r="W384" i="1" s="1"/>
  <c r="M384" i="1"/>
  <c r="V383" i="1"/>
  <c r="W383" i="1" s="1"/>
  <c r="M383" i="1"/>
  <c r="V381" i="1"/>
  <c r="U381" i="1"/>
  <c r="V380" i="1"/>
  <c r="U380" i="1"/>
  <c r="V379" i="1"/>
  <c r="W379" i="1" s="1"/>
  <c r="M379" i="1"/>
  <c r="W378" i="1"/>
  <c r="W380" i="1" s="1"/>
  <c r="V378" i="1"/>
  <c r="M378" i="1"/>
  <c r="V375" i="1"/>
  <c r="U375" i="1"/>
  <c r="V374" i="1"/>
  <c r="U374" i="1"/>
  <c r="W373" i="1"/>
  <c r="W374" i="1" s="1"/>
  <c r="V373" i="1"/>
  <c r="U371" i="1"/>
  <c r="U370" i="1"/>
  <c r="W369" i="1"/>
  <c r="V369" i="1"/>
  <c r="M369" i="1"/>
  <c r="V368" i="1"/>
  <c r="W368" i="1" s="1"/>
  <c r="M368" i="1"/>
  <c r="V367" i="1"/>
  <c r="V370" i="1" s="1"/>
  <c r="M367" i="1"/>
  <c r="V365" i="1"/>
  <c r="U365" i="1"/>
  <c r="V364" i="1"/>
  <c r="U364" i="1"/>
  <c r="V363" i="1"/>
  <c r="W363" i="1" s="1"/>
  <c r="W364" i="1" s="1"/>
  <c r="M363" i="1"/>
  <c r="U361" i="1"/>
  <c r="U360" i="1"/>
  <c r="V359" i="1"/>
  <c r="W359" i="1" s="1"/>
  <c r="M359" i="1"/>
  <c r="W358" i="1"/>
  <c r="V358" i="1"/>
  <c r="M358" i="1"/>
  <c r="V357" i="1"/>
  <c r="W357" i="1" s="1"/>
  <c r="M357" i="1"/>
  <c r="V356" i="1"/>
  <c r="W356" i="1" s="1"/>
  <c r="M356" i="1"/>
  <c r="U354" i="1"/>
  <c r="U353" i="1"/>
  <c r="V352" i="1"/>
  <c r="W352" i="1" s="1"/>
  <c r="W351" i="1"/>
  <c r="V351" i="1"/>
  <c r="M351" i="1"/>
  <c r="V350" i="1"/>
  <c r="W350" i="1" s="1"/>
  <c r="M350" i="1"/>
  <c r="V349" i="1"/>
  <c r="W349" i="1" s="1"/>
  <c r="M349" i="1"/>
  <c r="V348" i="1"/>
  <c r="W348" i="1" s="1"/>
  <c r="M348" i="1"/>
  <c r="W347" i="1"/>
  <c r="V347" i="1"/>
  <c r="M347" i="1"/>
  <c r="W346" i="1"/>
  <c r="V346" i="1"/>
  <c r="M346" i="1"/>
  <c r="V345" i="1"/>
  <c r="W345" i="1" s="1"/>
  <c r="M345" i="1"/>
  <c r="V344" i="1"/>
  <c r="W344" i="1" s="1"/>
  <c r="M344" i="1"/>
  <c r="W343" i="1"/>
  <c r="V343" i="1"/>
  <c r="M343" i="1"/>
  <c r="V342" i="1"/>
  <c r="V353" i="1" s="1"/>
  <c r="M342" i="1"/>
  <c r="V341" i="1"/>
  <c r="W341" i="1" s="1"/>
  <c r="M341" i="1"/>
  <c r="V340" i="1"/>
  <c r="V354" i="1" s="1"/>
  <c r="M340" i="1"/>
  <c r="V338" i="1"/>
  <c r="U338" i="1"/>
  <c r="V337" i="1"/>
  <c r="U337" i="1"/>
  <c r="V336" i="1"/>
  <c r="W336" i="1" s="1"/>
  <c r="M336" i="1"/>
  <c r="W335" i="1"/>
  <c r="W337" i="1" s="1"/>
  <c r="V335" i="1"/>
  <c r="M335" i="1"/>
  <c r="V331" i="1"/>
  <c r="U331" i="1"/>
  <c r="V330" i="1"/>
  <c r="U330" i="1"/>
  <c r="W329" i="1"/>
  <c r="W330" i="1" s="1"/>
  <c r="V329" i="1"/>
  <c r="M329" i="1"/>
  <c r="U327" i="1"/>
  <c r="U326" i="1"/>
  <c r="W325" i="1"/>
  <c r="V325" i="1"/>
  <c r="M325" i="1"/>
  <c r="W324" i="1"/>
  <c r="V324" i="1"/>
  <c r="M324" i="1"/>
  <c r="V323" i="1"/>
  <c r="W323" i="1" s="1"/>
  <c r="M323" i="1"/>
  <c r="V322" i="1"/>
  <c r="W322" i="1" s="1"/>
  <c r="M322" i="1"/>
  <c r="V320" i="1"/>
  <c r="U320" i="1"/>
  <c r="V319" i="1"/>
  <c r="U319" i="1"/>
  <c r="V318" i="1"/>
  <c r="W318" i="1" s="1"/>
  <c r="M318" i="1"/>
  <c r="W317" i="1"/>
  <c r="W319" i="1" s="1"/>
  <c r="V317" i="1"/>
  <c r="M317" i="1"/>
  <c r="V315" i="1"/>
  <c r="U315" i="1"/>
  <c r="U314" i="1"/>
  <c r="W313" i="1"/>
  <c r="V313" i="1"/>
  <c r="M313" i="1"/>
  <c r="W312" i="1"/>
  <c r="V312" i="1"/>
  <c r="M312" i="1"/>
  <c r="V311" i="1"/>
  <c r="W311" i="1" s="1"/>
  <c r="M311" i="1"/>
  <c r="V310" i="1"/>
  <c r="M310" i="1"/>
  <c r="V307" i="1"/>
  <c r="U307" i="1"/>
  <c r="V306" i="1"/>
  <c r="U306" i="1"/>
  <c r="V305" i="1"/>
  <c r="W305" i="1" s="1"/>
  <c r="W306" i="1" s="1"/>
  <c r="M305" i="1"/>
  <c r="V303" i="1"/>
  <c r="U303" i="1"/>
  <c r="V302" i="1"/>
  <c r="U302" i="1"/>
  <c r="V301" i="1"/>
  <c r="W301" i="1" s="1"/>
  <c r="W302" i="1" s="1"/>
  <c r="M301" i="1"/>
  <c r="V299" i="1"/>
  <c r="U299" i="1"/>
  <c r="V298" i="1"/>
  <c r="U298" i="1"/>
  <c r="V297" i="1"/>
  <c r="W297" i="1" s="1"/>
  <c r="M297" i="1"/>
  <c r="W296" i="1"/>
  <c r="V296" i="1"/>
  <c r="M296" i="1"/>
  <c r="U294" i="1"/>
  <c r="U293" i="1"/>
  <c r="W292" i="1"/>
  <c r="V292" i="1"/>
  <c r="M292" i="1"/>
  <c r="W291" i="1"/>
  <c r="V291" i="1"/>
  <c r="M291" i="1"/>
  <c r="V290" i="1"/>
  <c r="W290" i="1" s="1"/>
  <c r="W289" i="1"/>
  <c r="V289" i="1"/>
  <c r="M289" i="1"/>
  <c r="V288" i="1"/>
  <c r="W288" i="1" s="1"/>
  <c r="M288" i="1"/>
  <c r="V287" i="1"/>
  <c r="W287" i="1" s="1"/>
  <c r="M287" i="1"/>
  <c r="V286" i="1"/>
  <c r="W286" i="1" s="1"/>
  <c r="M286" i="1"/>
  <c r="W285" i="1"/>
  <c r="V285" i="1"/>
  <c r="M285" i="1"/>
  <c r="V281" i="1"/>
  <c r="U281" i="1"/>
  <c r="V280" i="1"/>
  <c r="U280" i="1"/>
  <c r="W279" i="1"/>
  <c r="W280" i="1" s="1"/>
  <c r="V279" i="1"/>
  <c r="M279" i="1"/>
  <c r="V277" i="1"/>
  <c r="U277" i="1"/>
  <c r="V276" i="1"/>
  <c r="U276" i="1"/>
  <c r="W275" i="1"/>
  <c r="W276" i="1" s="1"/>
  <c r="V275" i="1"/>
  <c r="M275" i="1"/>
  <c r="U273" i="1"/>
  <c r="U272" i="1"/>
  <c r="W271" i="1"/>
  <c r="V271" i="1"/>
  <c r="M271" i="1"/>
  <c r="W270" i="1"/>
  <c r="V270" i="1"/>
  <c r="M270" i="1"/>
  <c r="V269" i="1"/>
  <c r="M269" i="1"/>
  <c r="U267" i="1"/>
  <c r="V266" i="1"/>
  <c r="U266" i="1"/>
  <c r="V265" i="1"/>
  <c r="M265" i="1"/>
  <c r="U262" i="1"/>
  <c r="U261" i="1"/>
  <c r="V260" i="1"/>
  <c r="W260" i="1" s="1"/>
  <c r="M260" i="1"/>
  <c r="V259" i="1"/>
  <c r="M259" i="1"/>
  <c r="U257" i="1"/>
  <c r="U256" i="1"/>
  <c r="V255" i="1"/>
  <c r="W255" i="1" s="1"/>
  <c r="M255" i="1"/>
  <c r="W254" i="1"/>
  <c r="V254" i="1"/>
  <c r="M254" i="1"/>
  <c r="W253" i="1"/>
  <c r="V253" i="1"/>
  <c r="M253" i="1"/>
  <c r="V252" i="1"/>
  <c r="W252" i="1" s="1"/>
  <c r="M252" i="1"/>
  <c r="V251" i="1"/>
  <c r="W251" i="1" s="1"/>
  <c r="V250" i="1"/>
  <c r="V257" i="1" s="1"/>
  <c r="M250" i="1"/>
  <c r="V249" i="1"/>
  <c r="M249" i="1"/>
  <c r="U246" i="1"/>
  <c r="U245" i="1"/>
  <c r="V244" i="1"/>
  <c r="W244" i="1" s="1"/>
  <c r="M244" i="1"/>
  <c r="V243" i="1"/>
  <c r="W243" i="1" s="1"/>
  <c r="M243" i="1"/>
  <c r="W242" i="1"/>
  <c r="W245" i="1" s="1"/>
  <c r="V242" i="1"/>
  <c r="M242" i="1"/>
  <c r="V240" i="1"/>
  <c r="U240" i="1"/>
  <c r="U239" i="1"/>
  <c r="W238" i="1"/>
  <c r="V238" i="1"/>
  <c r="M238" i="1"/>
  <c r="W237" i="1"/>
  <c r="V237" i="1"/>
  <c r="V236" i="1"/>
  <c r="W236" i="1" s="1"/>
  <c r="V234" i="1"/>
  <c r="U234" i="1"/>
  <c r="U233" i="1"/>
  <c r="W232" i="1"/>
  <c r="V232" i="1"/>
  <c r="M232" i="1"/>
  <c r="V231" i="1"/>
  <c r="W231" i="1" s="1"/>
  <c r="M231" i="1"/>
  <c r="V230" i="1"/>
  <c r="W230" i="1" s="1"/>
  <c r="M230" i="1"/>
  <c r="V229" i="1"/>
  <c r="W229" i="1" s="1"/>
  <c r="M229" i="1"/>
  <c r="U227" i="1"/>
  <c r="U226" i="1"/>
  <c r="V225" i="1"/>
  <c r="W225" i="1" s="1"/>
  <c r="M225" i="1"/>
  <c r="W224" i="1"/>
  <c r="V224" i="1"/>
  <c r="M224" i="1"/>
  <c r="V223" i="1"/>
  <c r="W223" i="1" s="1"/>
  <c r="M223" i="1"/>
  <c r="V222" i="1"/>
  <c r="W222" i="1" s="1"/>
  <c r="M222" i="1"/>
  <c r="V221" i="1"/>
  <c r="W221" i="1" s="1"/>
  <c r="M221" i="1"/>
  <c r="W220" i="1"/>
  <c r="V220" i="1"/>
  <c r="M220" i="1"/>
  <c r="U218" i="1"/>
  <c r="U217" i="1"/>
  <c r="W216" i="1"/>
  <c r="V216" i="1"/>
  <c r="M216" i="1"/>
  <c r="V215" i="1"/>
  <c r="W215" i="1" s="1"/>
  <c r="M215" i="1"/>
  <c r="W214" i="1"/>
  <c r="V214" i="1"/>
  <c r="M214" i="1"/>
  <c r="V213" i="1"/>
  <c r="V218" i="1" s="1"/>
  <c r="M213" i="1"/>
  <c r="U211" i="1"/>
  <c r="W210" i="1"/>
  <c r="V210" i="1"/>
  <c r="U210" i="1"/>
  <c r="V209" i="1"/>
  <c r="W209" i="1" s="1"/>
  <c r="M209" i="1"/>
  <c r="U207" i="1"/>
  <c r="U206" i="1"/>
  <c r="V205" i="1"/>
  <c r="W205" i="1" s="1"/>
  <c r="M205" i="1"/>
  <c r="W204" i="1"/>
  <c r="V204" i="1"/>
  <c r="M204" i="1"/>
  <c r="V203" i="1"/>
  <c r="W203" i="1" s="1"/>
  <c r="M203" i="1"/>
  <c r="V202" i="1"/>
  <c r="W202" i="1" s="1"/>
  <c r="M202" i="1"/>
  <c r="V201" i="1"/>
  <c r="W201" i="1" s="1"/>
  <c r="M201" i="1"/>
  <c r="W200" i="1"/>
  <c r="V200" i="1"/>
  <c r="M200" i="1"/>
  <c r="V199" i="1"/>
  <c r="W199" i="1" s="1"/>
  <c r="M199" i="1"/>
  <c r="W198" i="1"/>
  <c r="V198" i="1"/>
  <c r="M198" i="1"/>
  <c r="V197" i="1"/>
  <c r="W197" i="1" s="1"/>
  <c r="M197" i="1"/>
  <c r="W196" i="1"/>
  <c r="V196" i="1"/>
  <c r="M196" i="1"/>
  <c r="W195" i="1"/>
  <c r="V195" i="1"/>
  <c r="M195" i="1"/>
  <c r="W194" i="1"/>
  <c r="V194" i="1"/>
  <c r="M194" i="1"/>
  <c r="V193" i="1"/>
  <c r="W193" i="1" s="1"/>
  <c r="M193" i="1"/>
  <c r="W192" i="1"/>
  <c r="V192" i="1"/>
  <c r="M192" i="1"/>
  <c r="W191" i="1"/>
  <c r="W206" i="1" s="1"/>
  <c r="V191" i="1"/>
  <c r="M191" i="1"/>
  <c r="U188" i="1"/>
  <c r="U187" i="1"/>
  <c r="V186" i="1"/>
  <c r="W186" i="1" s="1"/>
  <c r="M186" i="1"/>
  <c r="V185" i="1"/>
  <c r="M185" i="1"/>
  <c r="U183" i="1"/>
  <c r="U182" i="1"/>
  <c r="W181" i="1"/>
  <c r="V181" i="1"/>
  <c r="M181" i="1"/>
  <c r="V180" i="1"/>
  <c r="W180" i="1" s="1"/>
  <c r="M180" i="1"/>
  <c r="W179" i="1"/>
  <c r="V179" i="1"/>
  <c r="M179" i="1"/>
  <c r="W178" i="1"/>
  <c r="V178" i="1"/>
  <c r="M178" i="1"/>
  <c r="W177" i="1"/>
  <c r="V177" i="1"/>
  <c r="M177" i="1"/>
  <c r="V176" i="1"/>
  <c r="W176" i="1" s="1"/>
  <c r="M176" i="1"/>
  <c r="W175" i="1"/>
  <c r="V175" i="1"/>
  <c r="M175" i="1"/>
  <c r="W174" i="1"/>
  <c r="V174" i="1"/>
  <c r="M174" i="1"/>
  <c r="V173" i="1"/>
  <c r="W173" i="1" s="1"/>
  <c r="M173" i="1"/>
  <c r="V172" i="1"/>
  <c r="W172" i="1" s="1"/>
  <c r="M172" i="1"/>
  <c r="W171" i="1"/>
  <c r="V171" i="1"/>
  <c r="M171" i="1"/>
  <c r="V170" i="1"/>
  <c r="W170" i="1" s="1"/>
  <c r="M170" i="1"/>
  <c r="V169" i="1"/>
  <c r="W169" i="1" s="1"/>
  <c r="M169" i="1"/>
  <c r="V168" i="1"/>
  <c r="W168" i="1" s="1"/>
  <c r="M168" i="1"/>
  <c r="W167" i="1"/>
  <c r="V167" i="1"/>
  <c r="W166" i="1"/>
  <c r="V166" i="1"/>
  <c r="M166" i="1"/>
  <c r="V165" i="1"/>
  <c r="M165" i="1"/>
  <c r="U163" i="1"/>
  <c r="U162" i="1"/>
  <c r="V161" i="1"/>
  <c r="W161" i="1" s="1"/>
  <c r="M161" i="1"/>
  <c r="W160" i="1"/>
  <c r="V160" i="1"/>
  <c r="M160" i="1"/>
  <c r="W159" i="1"/>
  <c r="V159" i="1"/>
  <c r="M159" i="1"/>
  <c r="V158" i="1"/>
  <c r="V162" i="1" s="1"/>
  <c r="M158" i="1"/>
  <c r="U156" i="1"/>
  <c r="V155" i="1"/>
  <c r="U155" i="1"/>
  <c r="V154" i="1"/>
  <c r="W154" i="1" s="1"/>
  <c r="M154" i="1"/>
  <c r="V153" i="1"/>
  <c r="U151" i="1"/>
  <c r="V150" i="1"/>
  <c r="U150" i="1"/>
  <c r="W149" i="1"/>
  <c r="V149" i="1"/>
  <c r="M149" i="1"/>
  <c r="W148" i="1"/>
  <c r="W150" i="1" s="1"/>
  <c r="V148" i="1"/>
  <c r="M148" i="1"/>
  <c r="U145" i="1"/>
  <c r="U144" i="1"/>
  <c r="W143" i="1"/>
  <c r="V143" i="1"/>
  <c r="M143" i="1"/>
  <c r="V142" i="1"/>
  <c r="W142" i="1" s="1"/>
  <c r="M142" i="1"/>
  <c r="V141" i="1"/>
  <c r="W141" i="1" s="1"/>
  <c r="M141" i="1"/>
  <c r="W140" i="1"/>
  <c r="V140" i="1"/>
  <c r="M140" i="1"/>
  <c r="V139" i="1"/>
  <c r="W139" i="1" s="1"/>
  <c r="M139" i="1"/>
  <c r="V138" i="1"/>
  <c r="W138" i="1" s="1"/>
  <c r="M138" i="1"/>
  <c r="W137" i="1"/>
  <c r="V137" i="1"/>
  <c r="M137" i="1"/>
  <c r="W136" i="1"/>
  <c r="V136" i="1"/>
  <c r="H470" i="1" s="1"/>
  <c r="M136" i="1"/>
  <c r="U133" i="1"/>
  <c r="U132" i="1"/>
  <c r="W131" i="1"/>
  <c r="V131" i="1"/>
  <c r="M131" i="1"/>
  <c r="V130" i="1"/>
  <c r="W130" i="1" s="1"/>
  <c r="M130" i="1"/>
  <c r="V129" i="1"/>
  <c r="M129" i="1"/>
  <c r="U125" i="1"/>
  <c r="U124" i="1"/>
  <c r="V123" i="1"/>
  <c r="W123" i="1" s="1"/>
  <c r="M123" i="1"/>
  <c r="W122" i="1"/>
  <c r="V122" i="1"/>
  <c r="M122" i="1"/>
  <c r="W121" i="1"/>
  <c r="V121" i="1"/>
  <c r="M121" i="1"/>
  <c r="V120" i="1"/>
  <c r="F470" i="1" s="1"/>
  <c r="M120" i="1"/>
  <c r="U117" i="1"/>
  <c r="U116" i="1"/>
  <c r="V115" i="1"/>
  <c r="W115" i="1" s="1"/>
  <c r="W114" i="1"/>
  <c r="V114" i="1"/>
  <c r="M114" i="1"/>
  <c r="W113" i="1"/>
  <c r="V113" i="1"/>
  <c r="V116" i="1" s="1"/>
  <c r="V112" i="1"/>
  <c r="W112" i="1" s="1"/>
  <c r="M112" i="1"/>
  <c r="W111" i="1"/>
  <c r="V111" i="1"/>
  <c r="V117" i="1" s="1"/>
  <c r="M111" i="1"/>
  <c r="U109" i="1"/>
  <c r="U108" i="1"/>
  <c r="W107" i="1"/>
  <c r="V107" i="1"/>
  <c r="V106" i="1"/>
  <c r="W106" i="1" s="1"/>
  <c r="M106" i="1"/>
  <c r="V105" i="1"/>
  <c r="W105" i="1" s="1"/>
  <c r="W104" i="1"/>
  <c r="V104" i="1"/>
  <c r="V103" i="1"/>
  <c r="W103" i="1" s="1"/>
  <c r="W102" i="1"/>
  <c r="V102" i="1"/>
  <c r="M102" i="1"/>
  <c r="V101" i="1"/>
  <c r="V109" i="1" s="1"/>
  <c r="M101" i="1"/>
  <c r="V100" i="1"/>
  <c r="W100" i="1" s="1"/>
  <c r="W99" i="1"/>
  <c r="V99" i="1"/>
  <c r="V98" i="1"/>
  <c r="W98" i="1" s="1"/>
  <c r="U96" i="1"/>
  <c r="U95" i="1"/>
  <c r="W94" i="1"/>
  <c r="V94" i="1"/>
  <c r="M94" i="1"/>
  <c r="W93" i="1"/>
  <c r="V93" i="1"/>
  <c r="M93" i="1"/>
  <c r="V92" i="1"/>
  <c r="W92" i="1" s="1"/>
  <c r="M92" i="1"/>
  <c r="V91" i="1"/>
  <c r="W91" i="1" s="1"/>
  <c r="M91" i="1"/>
  <c r="W90" i="1"/>
  <c r="V90" i="1"/>
  <c r="M90" i="1"/>
  <c r="W89" i="1"/>
  <c r="V89" i="1"/>
  <c r="M89" i="1"/>
  <c r="V88" i="1"/>
  <c r="W88" i="1" s="1"/>
  <c r="M88" i="1"/>
  <c r="V87" i="1"/>
  <c r="W87" i="1" s="1"/>
  <c r="M87" i="1"/>
  <c r="W86" i="1"/>
  <c r="W95" i="1" s="1"/>
  <c r="V86" i="1"/>
  <c r="V95" i="1" s="1"/>
  <c r="M86" i="1"/>
  <c r="U84" i="1"/>
  <c r="U83" i="1"/>
  <c r="W82" i="1"/>
  <c r="V82" i="1"/>
  <c r="M82" i="1"/>
  <c r="W81" i="1"/>
  <c r="V81" i="1"/>
  <c r="M81" i="1"/>
  <c r="V80" i="1"/>
  <c r="W80" i="1" s="1"/>
  <c r="W79" i="1"/>
  <c r="V79" i="1"/>
  <c r="V78" i="1"/>
  <c r="V84" i="1" s="1"/>
  <c r="M78" i="1"/>
  <c r="V77" i="1"/>
  <c r="W77" i="1" s="1"/>
  <c r="U75" i="1"/>
  <c r="U74" i="1"/>
  <c r="W73" i="1"/>
  <c r="V73" i="1"/>
  <c r="M73" i="1"/>
  <c r="W72" i="1"/>
  <c r="V72" i="1"/>
  <c r="M72" i="1"/>
  <c r="V71" i="1"/>
  <c r="W71" i="1" s="1"/>
  <c r="M71" i="1"/>
  <c r="V70" i="1"/>
  <c r="W70" i="1" s="1"/>
  <c r="M70" i="1"/>
  <c r="W69" i="1"/>
  <c r="V69" i="1"/>
  <c r="M69" i="1"/>
  <c r="W68" i="1"/>
  <c r="V68" i="1"/>
  <c r="M68" i="1"/>
  <c r="V67" i="1"/>
  <c r="W67" i="1" s="1"/>
  <c r="M67" i="1"/>
  <c r="V66" i="1"/>
  <c r="W66" i="1" s="1"/>
  <c r="M66" i="1"/>
  <c r="W65" i="1"/>
  <c r="V65" i="1"/>
  <c r="M65" i="1"/>
  <c r="W64" i="1"/>
  <c r="V64" i="1"/>
  <c r="M64" i="1"/>
  <c r="V63" i="1"/>
  <c r="V75" i="1" s="1"/>
  <c r="M63" i="1"/>
  <c r="V62" i="1"/>
  <c r="W62" i="1" s="1"/>
  <c r="M62" i="1"/>
  <c r="W61" i="1"/>
  <c r="V61" i="1"/>
  <c r="M61" i="1"/>
  <c r="W60" i="1"/>
  <c r="V60" i="1"/>
  <c r="V59" i="1"/>
  <c r="U56" i="1"/>
  <c r="U55" i="1"/>
  <c r="W54" i="1"/>
  <c r="V54" i="1"/>
  <c r="V53" i="1"/>
  <c r="V56" i="1" s="1"/>
  <c r="M53" i="1"/>
  <c r="V52" i="1"/>
  <c r="W52" i="1" s="1"/>
  <c r="M52" i="1"/>
  <c r="V49" i="1"/>
  <c r="U49" i="1"/>
  <c r="V48" i="1"/>
  <c r="U48" i="1"/>
  <c r="V47" i="1"/>
  <c r="W47" i="1" s="1"/>
  <c r="M47" i="1"/>
  <c r="W46" i="1"/>
  <c r="V46" i="1"/>
  <c r="M46" i="1"/>
  <c r="V42" i="1"/>
  <c r="U42" i="1"/>
  <c r="V41" i="1"/>
  <c r="U41" i="1"/>
  <c r="W40" i="1"/>
  <c r="W41" i="1" s="1"/>
  <c r="V40" i="1"/>
  <c r="M40" i="1"/>
  <c r="V38" i="1"/>
  <c r="U38" i="1"/>
  <c r="U37" i="1"/>
  <c r="W36" i="1"/>
  <c r="V36" i="1"/>
  <c r="M36" i="1"/>
  <c r="W35" i="1"/>
  <c r="W37" i="1" s="1"/>
  <c r="V35" i="1"/>
  <c r="V37" i="1" s="1"/>
  <c r="M35" i="1"/>
  <c r="U33" i="1"/>
  <c r="U32" i="1"/>
  <c r="W31" i="1"/>
  <c r="V31" i="1"/>
  <c r="M31" i="1"/>
  <c r="V30" i="1"/>
  <c r="W30" i="1" s="1"/>
  <c r="M30" i="1"/>
  <c r="V29" i="1"/>
  <c r="W29" i="1" s="1"/>
  <c r="M29" i="1"/>
  <c r="W28" i="1"/>
  <c r="V28" i="1"/>
  <c r="M28" i="1"/>
  <c r="W27" i="1"/>
  <c r="V27" i="1"/>
  <c r="M27" i="1"/>
  <c r="V26" i="1"/>
  <c r="V32" i="1" s="1"/>
  <c r="M26" i="1"/>
  <c r="U24" i="1"/>
  <c r="U460" i="1" s="1"/>
  <c r="U23" i="1"/>
  <c r="V22" i="1"/>
  <c r="M22" i="1"/>
  <c r="H10" i="1"/>
  <c r="A9" i="1"/>
  <c r="J9" i="1" s="1"/>
  <c r="D7" i="1"/>
  <c r="N6" i="1"/>
  <c r="M2" i="1"/>
  <c r="W116" i="1" l="1"/>
  <c r="W144" i="1"/>
  <c r="W48" i="1"/>
  <c r="B470" i="1"/>
  <c r="V461" i="1"/>
  <c r="V145" i="1"/>
  <c r="V183" i="1"/>
  <c r="W165" i="1"/>
  <c r="W182" i="1" s="1"/>
  <c r="V272" i="1"/>
  <c r="W269" i="1"/>
  <c r="W272" i="1" s="1"/>
  <c r="W390" i="1"/>
  <c r="D470" i="1"/>
  <c r="A10" i="1"/>
  <c r="V96" i="1"/>
  <c r="V124" i="1"/>
  <c r="V206" i="1"/>
  <c r="F9" i="1"/>
  <c r="F10" i="1"/>
  <c r="W22" i="1"/>
  <c r="W23" i="1" s="1"/>
  <c r="W26" i="1"/>
  <c r="W32" i="1" s="1"/>
  <c r="V33" i="1"/>
  <c r="W53" i="1"/>
  <c r="W55" i="1" s="1"/>
  <c r="V55" i="1"/>
  <c r="E470" i="1"/>
  <c r="W63" i="1"/>
  <c r="V74" i="1"/>
  <c r="W78" i="1"/>
  <c r="W83" i="1" s="1"/>
  <c r="V83" i="1"/>
  <c r="W101" i="1"/>
  <c r="W108" i="1" s="1"/>
  <c r="V108" i="1"/>
  <c r="W120" i="1"/>
  <c r="W124" i="1" s="1"/>
  <c r="G470" i="1"/>
  <c r="V133" i="1"/>
  <c r="W158" i="1"/>
  <c r="W162" i="1" s="1"/>
  <c r="V182" i="1"/>
  <c r="V187" i="1"/>
  <c r="V188" i="1"/>
  <c r="V226" i="1"/>
  <c r="W233" i="1"/>
  <c r="W239" i="1"/>
  <c r="W250" i="1"/>
  <c r="V273" i="1"/>
  <c r="M470" i="1"/>
  <c r="W298" i="1"/>
  <c r="N470" i="1"/>
  <c r="W342" i="1"/>
  <c r="V360" i="1"/>
  <c r="V391" i="1"/>
  <c r="Q470" i="1"/>
  <c r="W406" i="1"/>
  <c r="W422" i="1"/>
  <c r="W426" i="1" s="1"/>
  <c r="V427" i="1"/>
  <c r="W448" i="1"/>
  <c r="V454" i="1"/>
  <c r="V453" i="1"/>
  <c r="S470" i="1"/>
  <c r="V459" i="1"/>
  <c r="W457" i="1"/>
  <c r="W458" i="1" s="1"/>
  <c r="H9" i="1"/>
  <c r="U464" i="1"/>
  <c r="V24" i="1"/>
  <c r="C470" i="1"/>
  <c r="W59" i="1"/>
  <c r="W74" i="1" s="1"/>
  <c r="W129" i="1"/>
  <c r="W132" i="1" s="1"/>
  <c r="V132" i="1"/>
  <c r="I470" i="1"/>
  <c r="V151" i="1"/>
  <c r="V163" i="1"/>
  <c r="W185" i="1"/>
  <c r="W187" i="1" s="1"/>
  <c r="V211" i="1"/>
  <c r="V245" i="1"/>
  <c r="K470" i="1"/>
  <c r="W249" i="1"/>
  <c r="W256" i="1" s="1"/>
  <c r="V256" i="1"/>
  <c r="V262" i="1"/>
  <c r="V261" i="1"/>
  <c r="V267" i="1"/>
  <c r="W265" i="1"/>
  <c r="W266" i="1" s="1"/>
  <c r="W293" i="1"/>
  <c r="V294" i="1"/>
  <c r="V327" i="1"/>
  <c r="W412" i="1"/>
  <c r="V444" i="1"/>
  <c r="V462" i="1"/>
  <c r="L470" i="1"/>
  <c r="W213" i="1"/>
  <c r="W217" i="1" s="1"/>
  <c r="V217" i="1"/>
  <c r="V23" i="1"/>
  <c r="V125" i="1"/>
  <c r="V144" i="1"/>
  <c r="V156" i="1"/>
  <c r="W153" i="1"/>
  <c r="W155" i="1" s="1"/>
  <c r="J470" i="1"/>
  <c r="V207" i="1"/>
  <c r="W226" i="1"/>
  <c r="V227" i="1"/>
  <c r="V246" i="1"/>
  <c r="W326" i="1"/>
  <c r="O470" i="1"/>
  <c r="W360" i="1"/>
  <c r="V361" i="1"/>
  <c r="R470" i="1"/>
  <c r="V438" i="1"/>
  <c r="V439" i="1"/>
  <c r="W436" i="1"/>
  <c r="W438" i="1" s="1"/>
  <c r="V458" i="1"/>
  <c r="P470" i="1"/>
  <c r="V233" i="1"/>
  <c r="V239" i="1"/>
  <c r="V293" i="1"/>
  <c r="V314" i="1"/>
  <c r="V326" i="1"/>
  <c r="V371" i="1"/>
  <c r="V390" i="1"/>
  <c r="V412" i="1"/>
  <c r="W259" i="1"/>
  <c r="W261" i="1" s="1"/>
  <c r="W310" i="1"/>
  <c r="W314" i="1" s="1"/>
  <c r="W340" i="1"/>
  <c r="W353" i="1" s="1"/>
  <c r="W367" i="1"/>
  <c r="W370" i="1" s="1"/>
  <c r="W429" i="1"/>
  <c r="W431" i="1" s="1"/>
  <c r="W451" i="1"/>
  <c r="W453" i="1" s="1"/>
  <c r="V463" i="1" l="1"/>
  <c r="W465" i="1"/>
  <c r="V464" i="1"/>
  <c r="V460" i="1"/>
</calcChain>
</file>

<file path=xl/sharedStrings.xml><?xml version="1.0" encoding="utf-8"?>
<sst xmlns="http://schemas.openxmlformats.org/spreadsheetml/2006/main" count="1677" uniqueCount="639">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</sst>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0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/>
      <c r="I5" s="320"/>
      <c r="J5" s="320"/>
      <c r="K5" s="318"/>
      <c r="M5" s="25" t="s">
        <v>10</v>
      </c>
      <c r="N5" s="321">
        <v>45206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Суббота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2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0.45833333333333331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44</v>
      </c>
      <c r="V31" s="306">
        <f t="shared" si="0"/>
        <v>45.36</v>
      </c>
      <c r="W31" s="37">
        <f t="shared" si="1"/>
        <v>0.13553999999999999</v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17.460317460317459</v>
      </c>
      <c r="V32" s="307">
        <f>IFERROR(V26/H26,"0")+IFERROR(V27/H27,"0")+IFERROR(V28/H28,"0")+IFERROR(V29/H29,"0")+IFERROR(V30/H30,"0")+IFERROR(V31/H31,"0")</f>
        <v>18</v>
      </c>
      <c r="W32" s="307">
        <f>IFERROR(IF(W26="",0,W26),"0")+IFERROR(IF(W27="",0,W27),"0")+IFERROR(IF(W28="",0,W28),"0")+IFERROR(IF(W29="",0,W29),"0")+IFERROR(IF(W30="",0,W30),"0")+IFERROR(IF(W31="",0,W31),"0")</f>
        <v>0.13553999999999999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44</v>
      </c>
      <c r="V33" s="307">
        <f>IFERROR(SUM(V26:V31),"0")</f>
        <v>45.36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4301011562</v>
      </c>
      <c r="D59" s="385">
        <v>4680115882577</v>
      </c>
      <c r="E59" s="329"/>
      <c r="F59" s="304">
        <v>0.4</v>
      </c>
      <c r="G59" s="33">
        <v>8</v>
      </c>
      <c r="H59" s="304">
        <v>3.2</v>
      </c>
      <c r="I59" s="304">
        <v>3.4</v>
      </c>
      <c r="J59" s="33">
        <v>156</v>
      </c>
      <c r="K59" s="34" t="s">
        <v>82</v>
      </c>
      <c r="L59" s="33">
        <v>90</v>
      </c>
      <c r="M59" s="405" t="s">
        <v>110</v>
      </c>
      <c r="N59" s="387"/>
      <c r="O59" s="387"/>
      <c r="P59" s="387"/>
      <c r="Q59" s="329"/>
      <c r="R59" s="35"/>
      <c r="S59" s="35"/>
      <c r="T59" s="36" t="s">
        <v>63</v>
      </c>
      <c r="U59" s="305">
        <v>200</v>
      </c>
      <c r="V59" s="306">
        <f t="shared" ref="V59:V73" si="2">IFERROR(IF(U59="",0,CEILING((U59/$H59),1)*$H59),"")</f>
        <v>201.60000000000002</v>
      </c>
      <c r="W59" s="37">
        <f>IFERROR(IF(V59=0,"",ROUNDUP(V59/H59,0)*0.00753),"")</f>
        <v>0.47439000000000003</v>
      </c>
      <c r="X59" s="57"/>
      <c r="Y59" s="58" t="s">
        <v>111</v>
      </c>
      <c r="AC59" s="59"/>
      <c r="AZ59" s="75" t="s">
        <v>1</v>
      </c>
    </row>
    <row r="60" spans="1:52" ht="27" customHeight="1" x14ac:dyDescent="0.25">
      <c r="A60" s="55" t="s">
        <v>112</v>
      </c>
      <c r="B60" s="55" t="s">
        <v>113</v>
      </c>
      <c r="C60" s="32">
        <v>4301011623</v>
      </c>
      <c r="D60" s="385">
        <v>4607091382945</v>
      </c>
      <c r="E60" s="329"/>
      <c r="F60" s="304">
        <v>1.4</v>
      </c>
      <c r="G60" s="33">
        <v>8</v>
      </c>
      <c r="H60" s="304">
        <v>11.2</v>
      </c>
      <c r="I60" s="304">
        <v>11.68</v>
      </c>
      <c r="J60" s="33">
        <v>56</v>
      </c>
      <c r="K60" s="34" t="s">
        <v>96</v>
      </c>
      <c r="L60" s="33">
        <v>50</v>
      </c>
      <c r="M60" s="406" t="s">
        <v>114</v>
      </c>
      <c r="N60" s="387"/>
      <c r="O60" s="387"/>
      <c r="P60" s="387"/>
      <c r="Q60" s="329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115</v>
      </c>
      <c r="B61" s="55" t="s">
        <v>116</v>
      </c>
      <c r="C61" s="32">
        <v>4301011380</v>
      </c>
      <c r="D61" s="385">
        <v>4607091385670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96</v>
      </c>
      <c r="L61" s="33">
        <v>50</v>
      </c>
      <c r="M61" s="40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27" customHeight="1" x14ac:dyDescent="0.25">
      <c r="A62" s="55" t="s">
        <v>117</v>
      </c>
      <c r="B62" s="55" t="s">
        <v>118</v>
      </c>
      <c r="C62" s="32">
        <v>4301011468</v>
      </c>
      <c r="D62" s="385">
        <v>4680115881327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119</v>
      </c>
      <c r="L62" s="33">
        <v>50</v>
      </c>
      <c r="M62" s="4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120</v>
      </c>
      <c r="B63" s="55" t="s">
        <v>121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122</v>
      </c>
      <c r="B64" s="55" t="s">
        <v>123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124</v>
      </c>
      <c r="B65" s="55" t="s">
        <v>125</v>
      </c>
      <c r="C65" s="32">
        <v>4301011565</v>
      </c>
      <c r="D65" s="385">
        <v>4680115882539</v>
      </c>
      <c r="E65" s="329"/>
      <c r="F65" s="304">
        <v>0.37</v>
      </c>
      <c r="G65" s="33">
        <v>10</v>
      </c>
      <c r="H65" s="304">
        <v>3.7</v>
      </c>
      <c r="I65" s="304">
        <v>3.94</v>
      </c>
      <c r="J65" s="33">
        <v>120</v>
      </c>
      <c r="K65" s="34" t="s">
        <v>126</v>
      </c>
      <c r="L65" s="33">
        <v>50</v>
      </c>
      <c r="M65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3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127</v>
      </c>
      <c r="B66" s="55" t="s">
        <v>128</v>
      </c>
      <c r="C66" s="32">
        <v>4301011382</v>
      </c>
      <c r="D66" s="385">
        <v>4607091385687</v>
      </c>
      <c r="E66" s="329"/>
      <c r="F66" s="304">
        <v>0.4</v>
      </c>
      <c r="G66" s="33">
        <v>10</v>
      </c>
      <c r="H66" s="304">
        <v>4</v>
      </c>
      <c r="I66" s="304">
        <v>4.24</v>
      </c>
      <c r="J66" s="33">
        <v>120</v>
      </c>
      <c r="K66" s="34" t="s">
        <v>126</v>
      </c>
      <c r="L66" s="33">
        <v>50</v>
      </c>
      <c r="M66" s="4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129</v>
      </c>
      <c r="B67" s="55" t="s">
        <v>130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131</v>
      </c>
      <c r="B68" s="55" t="s">
        <v>132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133</v>
      </c>
      <c r="B69" s="55" t="s">
        <v>134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126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135</v>
      </c>
      <c r="B70" s="55" t="s">
        <v>136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119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137</v>
      </c>
      <c r="B71" s="55" t="s">
        <v>138</v>
      </c>
      <c r="C71" s="32">
        <v>4301011417</v>
      </c>
      <c r="D71" s="385">
        <v>4680115880269</v>
      </c>
      <c r="E71" s="329"/>
      <c r="F71" s="304">
        <v>0.375</v>
      </c>
      <c r="G71" s="33">
        <v>10</v>
      </c>
      <c r="H71" s="304">
        <v>3.75</v>
      </c>
      <c r="I71" s="304">
        <v>3.99</v>
      </c>
      <c r="J71" s="33">
        <v>120</v>
      </c>
      <c r="K71" s="34" t="s">
        <v>126</v>
      </c>
      <c r="L71" s="33">
        <v>50</v>
      </c>
      <c r="M71" s="4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139</v>
      </c>
      <c r="B72" s="55" t="s">
        <v>140</v>
      </c>
      <c r="C72" s="32">
        <v>4301011415</v>
      </c>
      <c r="D72" s="385">
        <v>4680115880429</v>
      </c>
      <c r="E72" s="329"/>
      <c r="F72" s="304">
        <v>0.45</v>
      </c>
      <c r="G72" s="33">
        <v>10</v>
      </c>
      <c r="H72" s="304">
        <v>4.5</v>
      </c>
      <c r="I72" s="304">
        <v>4.74</v>
      </c>
      <c r="J72" s="33">
        <v>120</v>
      </c>
      <c r="K72" s="34" t="s">
        <v>126</v>
      </c>
      <c r="L72" s="33">
        <v>50</v>
      </c>
      <c r="M72" s="41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141</v>
      </c>
      <c r="B73" s="55" t="s">
        <v>142</v>
      </c>
      <c r="C73" s="32">
        <v>4301011462</v>
      </c>
      <c r="D73" s="385">
        <v>4680115881457</v>
      </c>
      <c r="E73" s="329"/>
      <c r="F73" s="304">
        <v>0.75</v>
      </c>
      <c r="G73" s="33">
        <v>6</v>
      </c>
      <c r="H73" s="304">
        <v>4.5</v>
      </c>
      <c r="I73" s="304">
        <v>4.74</v>
      </c>
      <c r="J73" s="33">
        <v>120</v>
      </c>
      <c r="K73" s="34" t="s">
        <v>126</v>
      </c>
      <c r="L73" s="33">
        <v>50</v>
      </c>
      <c r="M73" s="41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59"/>
      <c r="AZ73" s="89" t="s">
        <v>1</v>
      </c>
    </row>
    <row r="74" spans="1:52" x14ac:dyDescent="0.2">
      <c r="A74" s="389"/>
      <c r="B74" s="313"/>
      <c r="C74" s="313"/>
      <c r="D74" s="313"/>
      <c r="E74" s="313"/>
      <c r="F74" s="313"/>
      <c r="G74" s="313"/>
      <c r="H74" s="313"/>
      <c r="I74" s="313"/>
      <c r="J74" s="313"/>
      <c r="K74" s="313"/>
      <c r="L74" s="390"/>
      <c r="M74" s="388" t="s">
        <v>64</v>
      </c>
      <c r="N74" s="341"/>
      <c r="O74" s="341"/>
      <c r="P74" s="341"/>
      <c r="Q74" s="341"/>
      <c r="R74" s="341"/>
      <c r="S74" s="342"/>
      <c r="T74" s="38" t="s">
        <v>65</v>
      </c>
      <c r="U74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62.5</v>
      </c>
      <c r="V74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63.000000000000007</v>
      </c>
      <c r="W74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0.47439000000000003</v>
      </c>
      <c r="X74" s="308"/>
      <c r="Y74" s="308"/>
    </row>
    <row r="75" spans="1:52" x14ac:dyDescent="0.2">
      <c r="A75" s="313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63</v>
      </c>
      <c r="U75" s="307">
        <f>IFERROR(SUM(U59:U73),"0")</f>
        <v>200</v>
      </c>
      <c r="V75" s="307">
        <f>IFERROR(SUM(V59:V73),"0")</f>
        <v>201.60000000000002</v>
      </c>
      <c r="W75" s="38"/>
      <c r="X75" s="308"/>
      <c r="Y75" s="308"/>
    </row>
    <row r="76" spans="1:52" ht="14.25" customHeight="1" x14ac:dyDescent="0.25">
      <c r="A76" s="384" t="s">
        <v>93</v>
      </c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  <c r="T76" s="313"/>
      <c r="U76" s="313"/>
      <c r="V76" s="313"/>
      <c r="W76" s="313"/>
      <c r="X76" s="301"/>
      <c r="Y76" s="301"/>
    </row>
    <row r="77" spans="1:52" ht="27" customHeight="1" x14ac:dyDescent="0.25">
      <c r="A77" s="55" t="s">
        <v>143</v>
      </c>
      <c r="B77" s="55" t="s">
        <v>144</v>
      </c>
      <c r="C77" s="32">
        <v>4301020189</v>
      </c>
      <c r="D77" s="385">
        <v>4607091384789</v>
      </c>
      <c r="E77" s="329"/>
      <c r="F77" s="304">
        <v>1</v>
      </c>
      <c r="G77" s="33">
        <v>6</v>
      </c>
      <c r="H77" s="304">
        <v>6</v>
      </c>
      <c r="I77" s="304">
        <v>6.36</v>
      </c>
      <c r="J77" s="33">
        <v>104</v>
      </c>
      <c r="K77" s="34" t="s">
        <v>96</v>
      </c>
      <c r="L77" s="33">
        <v>45</v>
      </c>
      <c r="M77" s="420" t="s">
        <v>145</v>
      </c>
      <c r="N77" s="387"/>
      <c r="O77" s="387"/>
      <c r="P77" s="387"/>
      <c r="Q77" s="329"/>
      <c r="R77" s="35"/>
      <c r="S77" s="35"/>
      <c r="T77" s="36" t="s">
        <v>63</v>
      </c>
      <c r="U77" s="305">
        <v>0</v>
      </c>
      <c r="V77" s="306">
        <f t="shared" ref="V77:V82" si="4">IFERROR(IF(U77="",0,CEILING((U77/$H77),1)*$H77),"")</f>
        <v>0</v>
      </c>
      <c r="W77" s="37" t="str">
        <f>IFERROR(IF(V77=0,"",ROUNDUP(V77/H77,0)*0.01196),"")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146</v>
      </c>
      <c r="B78" s="55" t="s">
        <v>147</v>
      </c>
      <c r="C78" s="32">
        <v>4301020235</v>
      </c>
      <c r="D78" s="385">
        <v>4680115881488</v>
      </c>
      <c r="E78" s="329"/>
      <c r="F78" s="304">
        <v>1.35</v>
      </c>
      <c r="G78" s="33">
        <v>8</v>
      </c>
      <c r="H78" s="304">
        <v>10.8</v>
      </c>
      <c r="I78" s="304">
        <v>11.28</v>
      </c>
      <c r="J78" s="33">
        <v>48</v>
      </c>
      <c r="K78" s="34" t="s">
        <v>96</v>
      </c>
      <c r="L78" s="33">
        <v>50</v>
      </c>
      <c r="M78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si="4"/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148</v>
      </c>
      <c r="B79" s="55" t="s">
        <v>149</v>
      </c>
      <c r="C79" s="32">
        <v>4301020183</v>
      </c>
      <c r="D79" s="385">
        <v>4607091384765</v>
      </c>
      <c r="E79" s="329"/>
      <c r="F79" s="304">
        <v>0.42</v>
      </c>
      <c r="G79" s="33">
        <v>6</v>
      </c>
      <c r="H79" s="304">
        <v>2.52</v>
      </c>
      <c r="I79" s="304">
        <v>2.72</v>
      </c>
      <c r="J79" s="33">
        <v>156</v>
      </c>
      <c r="K79" s="34" t="s">
        <v>96</v>
      </c>
      <c r="L79" s="33">
        <v>45</v>
      </c>
      <c r="M79" s="422" t="s">
        <v>150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IFERROR(IF(V79=0,"",ROUNDUP(V79/H79,0)*0.00753),"")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151</v>
      </c>
      <c r="B80" s="55" t="s">
        <v>152</v>
      </c>
      <c r="C80" s="32">
        <v>4301020258</v>
      </c>
      <c r="D80" s="385">
        <v>4680115882775</v>
      </c>
      <c r="E80" s="329"/>
      <c r="F80" s="304">
        <v>0.3</v>
      </c>
      <c r="G80" s="33">
        <v>8</v>
      </c>
      <c r="H80" s="304">
        <v>2.4</v>
      </c>
      <c r="I80" s="304">
        <v>2.5</v>
      </c>
      <c r="J80" s="33">
        <v>234</v>
      </c>
      <c r="K80" s="34" t="s">
        <v>126</v>
      </c>
      <c r="L80" s="33">
        <v>50</v>
      </c>
      <c r="M80" s="423" t="s">
        <v>153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IFERROR(IF(V80=0,"",ROUNDUP(V80/H80,0)*0.00502),"")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154</v>
      </c>
      <c r="B81" s="55" t="s">
        <v>155</v>
      </c>
      <c r="C81" s="32">
        <v>4301020217</v>
      </c>
      <c r="D81" s="385">
        <v>4680115880658</v>
      </c>
      <c r="E81" s="329"/>
      <c r="F81" s="304">
        <v>0.4</v>
      </c>
      <c r="G81" s="33">
        <v>6</v>
      </c>
      <c r="H81" s="304">
        <v>2.4</v>
      </c>
      <c r="I81" s="304">
        <v>2.6</v>
      </c>
      <c r="J81" s="33">
        <v>156</v>
      </c>
      <c r="K81" s="34" t="s">
        <v>96</v>
      </c>
      <c r="L81" s="33">
        <v>50</v>
      </c>
      <c r="M81" s="4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156</v>
      </c>
      <c r="B82" s="55" t="s">
        <v>157</v>
      </c>
      <c r="C82" s="32">
        <v>4301020223</v>
      </c>
      <c r="D82" s="385">
        <v>4607091381962</v>
      </c>
      <c r="E82" s="329"/>
      <c r="F82" s="304">
        <v>0.5</v>
      </c>
      <c r="G82" s="33">
        <v>6</v>
      </c>
      <c r="H82" s="304">
        <v>3</v>
      </c>
      <c r="I82" s="304">
        <v>3.2</v>
      </c>
      <c r="J82" s="33">
        <v>156</v>
      </c>
      <c r="K82" s="34" t="s">
        <v>96</v>
      </c>
      <c r="L82" s="33">
        <v>50</v>
      </c>
      <c r="M82" s="42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x14ac:dyDescent="0.2">
      <c r="A83" s="389"/>
      <c r="B83" s="313"/>
      <c r="C83" s="313"/>
      <c r="D83" s="313"/>
      <c r="E83" s="313"/>
      <c r="F83" s="313"/>
      <c r="G83" s="313"/>
      <c r="H83" s="313"/>
      <c r="I83" s="313"/>
      <c r="J83" s="313"/>
      <c r="K83" s="313"/>
      <c r="L83" s="390"/>
      <c r="M83" s="388" t="s">
        <v>64</v>
      </c>
      <c r="N83" s="341"/>
      <c r="O83" s="341"/>
      <c r="P83" s="341"/>
      <c r="Q83" s="341"/>
      <c r="R83" s="341"/>
      <c r="S83" s="342"/>
      <c r="T83" s="38" t="s">
        <v>65</v>
      </c>
      <c r="U83" s="307">
        <f>IFERROR(U77/H77,"0")+IFERROR(U78/H78,"0")+IFERROR(U79/H79,"0")+IFERROR(U80/H80,"0")+IFERROR(U81/H81,"0")+IFERROR(U82/H82,"0")</f>
        <v>0</v>
      </c>
      <c r="V83" s="307">
        <f>IFERROR(V77/H77,"0")+IFERROR(V78/H78,"0")+IFERROR(V79/H79,"0")+IFERROR(V80/H80,"0")+IFERROR(V81/H81,"0")+IFERROR(V82/H82,"0")</f>
        <v>0</v>
      </c>
      <c r="W83" s="307">
        <f>IFERROR(IF(W77="",0,W77),"0")+IFERROR(IF(W78="",0,W78),"0")+IFERROR(IF(W79="",0,W79),"0")+IFERROR(IF(W80="",0,W80),"0")+IFERROR(IF(W81="",0,W81),"0")+IFERROR(IF(W82="",0,W82),"0")</f>
        <v>0</v>
      </c>
      <c r="X83" s="308"/>
      <c r="Y83" s="308"/>
    </row>
    <row r="84" spans="1:52" x14ac:dyDescent="0.2">
      <c r="A84" s="313"/>
      <c r="B84" s="313"/>
      <c r="C84" s="313"/>
      <c r="D84" s="313"/>
      <c r="E84" s="313"/>
      <c r="F84" s="313"/>
      <c r="G84" s="313"/>
      <c r="H84" s="313"/>
      <c r="I84" s="313"/>
      <c r="J84" s="313"/>
      <c r="K84" s="313"/>
      <c r="L84" s="390"/>
      <c r="M84" s="388" t="s">
        <v>64</v>
      </c>
      <c r="N84" s="341"/>
      <c r="O84" s="341"/>
      <c r="P84" s="341"/>
      <c r="Q84" s="341"/>
      <c r="R84" s="341"/>
      <c r="S84" s="342"/>
      <c r="T84" s="38" t="s">
        <v>63</v>
      </c>
      <c r="U84" s="307">
        <f>IFERROR(SUM(U77:U82),"0")</f>
        <v>0</v>
      </c>
      <c r="V84" s="307">
        <f>IFERROR(SUM(V77:V82),"0")</f>
        <v>0</v>
      </c>
      <c r="W84" s="38"/>
      <c r="X84" s="308"/>
      <c r="Y84" s="308"/>
    </row>
    <row r="85" spans="1:52" ht="14.25" customHeight="1" x14ac:dyDescent="0.25">
      <c r="A85" s="384" t="s">
        <v>59</v>
      </c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  <c r="T85" s="313"/>
      <c r="U85" s="313"/>
      <c r="V85" s="313"/>
      <c r="W85" s="313"/>
      <c r="X85" s="301"/>
      <c r="Y85" s="301"/>
    </row>
    <row r="86" spans="1:52" ht="16.5" customHeight="1" x14ac:dyDescent="0.25">
      <c r="A86" s="55" t="s">
        <v>158</v>
      </c>
      <c r="B86" s="55" t="s">
        <v>159</v>
      </c>
      <c r="C86" s="32">
        <v>4301030895</v>
      </c>
      <c r="D86" s="385">
        <v>4607091387667</v>
      </c>
      <c r="E86" s="329"/>
      <c r="F86" s="304">
        <v>0.9</v>
      </c>
      <c r="G86" s="33">
        <v>10</v>
      </c>
      <c r="H86" s="304">
        <v>9</v>
      </c>
      <c r="I86" s="304">
        <v>9.6300000000000008</v>
      </c>
      <c r="J86" s="33">
        <v>56</v>
      </c>
      <c r="K86" s="34" t="s">
        <v>96</v>
      </c>
      <c r="L86" s="33">
        <v>40</v>
      </c>
      <c r="M86" s="4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87"/>
      <c r="O86" s="387"/>
      <c r="P86" s="387"/>
      <c r="Q86" s="329"/>
      <c r="R86" s="35"/>
      <c r="S86" s="35"/>
      <c r="T86" s="36" t="s">
        <v>63</v>
      </c>
      <c r="U86" s="305">
        <v>0</v>
      </c>
      <c r="V86" s="306">
        <f t="shared" ref="V86:V94" si="5">IFERROR(IF(U86="",0,CEILING((U86/$H86),1)*$H86),"")</f>
        <v>0</v>
      </c>
      <c r="W86" s="37" t="str">
        <f>IFERROR(IF(V86=0,"",ROUNDUP(V86/H86,0)*0.02175),"")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4301030961</v>
      </c>
      <c r="D87" s="385">
        <v>4607091387636</v>
      </c>
      <c r="E87" s="329"/>
      <c r="F87" s="304">
        <v>0.7</v>
      </c>
      <c r="G87" s="33">
        <v>6</v>
      </c>
      <c r="H87" s="304">
        <v>4.2</v>
      </c>
      <c r="I87" s="304">
        <v>4.5</v>
      </c>
      <c r="J87" s="33">
        <v>120</v>
      </c>
      <c r="K87" s="34" t="s">
        <v>62</v>
      </c>
      <c r="L87" s="33">
        <v>40</v>
      </c>
      <c r="M87" s="4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87"/>
      <c r="O87" s="387"/>
      <c r="P87" s="387"/>
      <c r="Q87" s="329"/>
      <c r="R87" s="35"/>
      <c r="S87" s="35"/>
      <c r="T87" s="36" t="s">
        <v>63</v>
      </c>
      <c r="U87" s="305">
        <v>0</v>
      </c>
      <c r="V87" s="306">
        <f t="shared" si="5"/>
        <v>0</v>
      </c>
      <c r="W87" s="37" t="str">
        <f>IFERROR(IF(V87=0,"",ROUNDUP(V87/H87,0)*0.00937),"")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162</v>
      </c>
      <c r="B88" s="55" t="s">
        <v>163</v>
      </c>
      <c r="C88" s="32">
        <v>4301031078</v>
      </c>
      <c r="D88" s="385">
        <v>4607091384727</v>
      </c>
      <c r="E88" s="329"/>
      <c r="F88" s="304">
        <v>0.8</v>
      </c>
      <c r="G88" s="33">
        <v>6</v>
      </c>
      <c r="H88" s="304">
        <v>4.8</v>
      </c>
      <c r="I88" s="304">
        <v>5.16</v>
      </c>
      <c r="J88" s="33">
        <v>104</v>
      </c>
      <c r="K88" s="34" t="s">
        <v>62</v>
      </c>
      <c r="L88" s="33">
        <v>45</v>
      </c>
      <c r="M88" s="42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164</v>
      </c>
      <c r="B89" s="55" t="s">
        <v>165</v>
      </c>
      <c r="C89" s="32">
        <v>4301031080</v>
      </c>
      <c r="D89" s="385">
        <v>4607091386745</v>
      </c>
      <c r="E89" s="329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4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16.5" customHeight="1" x14ac:dyDescent="0.25">
      <c r="A90" s="55" t="s">
        <v>166</v>
      </c>
      <c r="B90" s="55" t="s">
        <v>167</v>
      </c>
      <c r="C90" s="32">
        <v>4301030963</v>
      </c>
      <c r="D90" s="385">
        <v>4607091382426</v>
      </c>
      <c r="E90" s="329"/>
      <c r="F90" s="304">
        <v>0.9</v>
      </c>
      <c r="G90" s="33">
        <v>10</v>
      </c>
      <c r="H90" s="304">
        <v>9</v>
      </c>
      <c r="I90" s="304">
        <v>9.6300000000000008</v>
      </c>
      <c r="J90" s="33">
        <v>56</v>
      </c>
      <c r="K90" s="34" t="s">
        <v>62</v>
      </c>
      <c r="L90" s="33">
        <v>40</v>
      </c>
      <c r="M90" s="4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IFERROR(IF(V90=0,"",ROUNDUP(V90/H90,0)*0.02175),"")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168</v>
      </c>
      <c r="B91" s="55" t="s">
        <v>169</v>
      </c>
      <c r="C91" s="32">
        <v>4301030962</v>
      </c>
      <c r="D91" s="385">
        <v>4607091386547</v>
      </c>
      <c r="E91" s="329"/>
      <c r="F91" s="304">
        <v>0.35</v>
      </c>
      <c r="G91" s="33">
        <v>8</v>
      </c>
      <c r="H91" s="304">
        <v>2.8</v>
      </c>
      <c r="I91" s="304">
        <v>2.94</v>
      </c>
      <c r="J91" s="33">
        <v>234</v>
      </c>
      <c r="K91" s="34" t="s">
        <v>62</v>
      </c>
      <c r="L91" s="33">
        <v>40</v>
      </c>
      <c r="M91" s="4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170</v>
      </c>
      <c r="B92" s="55" t="s">
        <v>171</v>
      </c>
      <c r="C92" s="32">
        <v>4301031077</v>
      </c>
      <c r="D92" s="385">
        <v>4607091384703</v>
      </c>
      <c r="E92" s="329"/>
      <c r="F92" s="304">
        <v>0.35</v>
      </c>
      <c r="G92" s="33">
        <v>6</v>
      </c>
      <c r="H92" s="304">
        <v>2.1</v>
      </c>
      <c r="I92" s="304">
        <v>2.2000000000000002</v>
      </c>
      <c r="J92" s="33">
        <v>234</v>
      </c>
      <c r="K92" s="34" t="s">
        <v>62</v>
      </c>
      <c r="L92" s="33">
        <v>45</v>
      </c>
      <c r="M92" s="43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172</v>
      </c>
      <c r="B93" s="55" t="s">
        <v>173</v>
      </c>
      <c r="C93" s="32">
        <v>4301031079</v>
      </c>
      <c r="D93" s="385">
        <v>4607091384734</v>
      </c>
      <c r="E93" s="329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174</v>
      </c>
      <c r="B94" s="55" t="s">
        <v>175</v>
      </c>
      <c r="C94" s="32">
        <v>4301030964</v>
      </c>
      <c r="D94" s="385">
        <v>4607091382464</v>
      </c>
      <c r="E94" s="329"/>
      <c r="F94" s="304">
        <v>0.35</v>
      </c>
      <c r="G94" s="33">
        <v>8</v>
      </c>
      <c r="H94" s="304">
        <v>2.8</v>
      </c>
      <c r="I94" s="304">
        <v>2.964</v>
      </c>
      <c r="J94" s="33">
        <v>234</v>
      </c>
      <c r="K94" s="34" t="s">
        <v>62</v>
      </c>
      <c r="L94" s="33">
        <v>40</v>
      </c>
      <c r="M94" s="4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x14ac:dyDescent="0.2">
      <c r="A95" s="389"/>
      <c r="B95" s="313"/>
      <c r="C95" s="313"/>
      <c r="D95" s="313"/>
      <c r="E95" s="313"/>
      <c r="F95" s="313"/>
      <c r="G95" s="313"/>
      <c r="H95" s="313"/>
      <c r="I95" s="313"/>
      <c r="J95" s="313"/>
      <c r="K95" s="313"/>
      <c r="L95" s="390"/>
      <c r="M95" s="388" t="s">
        <v>64</v>
      </c>
      <c r="N95" s="341"/>
      <c r="O95" s="341"/>
      <c r="P95" s="341"/>
      <c r="Q95" s="341"/>
      <c r="R95" s="341"/>
      <c r="S95" s="342"/>
      <c r="T95" s="38" t="s">
        <v>65</v>
      </c>
      <c r="U95" s="307">
        <f>IFERROR(U86/H86,"0")+IFERROR(U87/H87,"0")+IFERROR(U88/H88,"0")+IFERROR(U89/H89,"0")+IFERROR(U90/H90,"0")+IFERROR(U91/H91,"0")+IFERROR(U92/H92,"0")+IFERROR(U93/H93,"0")+IFERROR(U94/H94,"0")</f>
        <v>0</v>
      </c>
      <c r="V95" s="307">
        <f>IFERROR(V86/H86,"0")+IFERROR(V87/H87,"0")+IFERROR(V88/H88,"0")+IFERROR(V89/H89,"0")+IFERROR(V90/H90,"0")+IFERROR(V91/H91,"0")+IFERROR(V92/H92,"0")+IFERROR(V93/H93,"0")+IFERROR(V94/H94,"0")</f>
        <v>0</v>
      </c>
      <c r="W95" s="307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308"/>
      <c r="Y95" s="308"/>
    </row>
    <row r="96" spans="1:52" x14ac:dyDescent="0.2">
      <c r="A96" s="313"/>
      <c r="B96" s="313"/>
      <c r="C96" s="313"/>
      <c r="D96" s="313"/>
      <c r="E96" s="313"/>
      <c r="F96" s="313"/>
      <c r="G96" s="313"/>
      <c r="H96" s="313"/>
      <c r="I96" s="313"/>
      <c r="J96" s="313"/>
      <c r="K96" s="313"/>
      <c r="L96" s="390"/>
      <c r="M96" s="388" t="s">
        <v>64</v>
      </c>
      <c r="N96" s="341"/>
      <c r="O96" s="341"/>
      <c r="P96" s="341"/>
      <c r="Q96" s="341"/>
      <c r="R96" s="341"/>
      <c r="S96" s="342"/>
      <c r="T96" s="38" t="s">
        <v>63</v>
      </c>
      <c r="U96" s="307">
        <f>IFERROR(SUM(U86:U94),"0")</f>
        <v>0</v>
      </c>
      <c r="V96" s="307">
        <f>IFERROR(SUM(V86:V94),"0")</f>
        <v>0</v>
      </c>
      <c r="W96" s="38"/>
      <c r="X96" s="308"/>
      <c r="Y96" s="308"/>
    </row>
    <row r="97" spans="1:52" ht="14.25" customHeight="1" x14ac:dyDescent="0.25">
      <c r="A97" s="384" t="s">
        <v>66</v>
      </c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13"/>
      <c r="M97" s="313"/>
      <c r="N97" s="313"/>
      <c r="O97" s="313"/>
      <c r="P97" s="313"/>
      <c r="Q97" s="313"/>
      <c r="R97" s="313"/>
      <c r="S97" s="313"/>
      <c r="T97" s="313"/>
      <c r="U97" s="313"/>
      <c r="V97" s="313"/>
      <c r="W97" s="313"/>
      <c r="X97" s="301"/>
      <c r="Y97" s="301"/>
    </row>
    <row r="98" spans="1:52" ht="16.5" customHeight="1" x14ac:dyDescent="0.25">
      <c r="A98" s="55" t="s">
        <v>176</v>
      </c>
      <c r="B98" s="55" t="s">
        <v>177</v>
      </c>
      <c r="C98" s="32">
        <v>4301051476</v>
      </c>
      <c r="D98" s="385">
        <v>4680115882584</v>
      </c>
      <c r="E98" s="329"/>
      <c r="F98" s="304">
        <v>0.33</v>
      </c>
      <c r="G98" s="33">
        <v>8</v>
      </c>
      <c r="H98" s="304">
        <v>2.64</v>
      </c>
      <c r="I98" s="304">
        <v>2.9279999999999999</v>
      </c>
      <c r="J98" s="33">
        <v>156</v>
      </c>
      <c r="K98" s="34" t="s">
        <v>82</v>
      </c>
      <c r="L98" s="33">
        <v>60</v>
      </c>
      <c r="M98" s="435" t="s">
        <v>178</v>
      </c>
      <c r="N98" s="387"/>
      <c r="O98" s="387"/>
      <c r="P98" s="387"/>
      <c r="Q98" s="329"/>
      <c r="R98" s="35"/>
      <c r="S98" s="35"/>
      <c r="T98" s="36" t="s">
        <v>63</v>
      </c>
      <c r="U98" s="305">
        <v>116</v>
      </c>
      <c r="V98" s="306">
        <f t="shared" ref="V98:V107" si="6">IFERROR(IF(U98="",0,CEILING((U98/$H98),1)*$H98),"")</f>
        <v>116.16000000000001</v>
      </c>
      <c r="W98" s="37">
        <f>IFERROR(IF(V98=0,"",ROUNDUP(V98/H98,0)*0.00753),"")</f>
        <v>0.33132</v>
      </c>
      <c r="X98" s="57"/>
      <c r="Y98" s="58" t="s">
        <v>111</v>
      </c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4301051437</v>
      </c>
      <c r="D99" s="385">
        <v>4607091386967</v>
      </c>
      <c r="E99" s="329"/>
      <c r="F99" s="304">
        <v>1.35</v>
      </c>
      <c r="G99" s="33">
        <v>6</v>
      </c>
      <c r="H99" s="304">
        <v>8.1</v>
      </c>
      <c r="I99" s="304">
        <v>8.6639999999999997</v>
      </c>
      <c r="J99" s="33">
        <v>56</v>
      </c>
      <c r="K99" s="34" t="s">
        <v>126</v>
      </c>
      <c r="L99" s="33">
        <v>45</v>
      </c>
      <c r="M99" s="436" t="s">
        <v>181</v>
      </c>
      <c r="N99" s="387"/>
      <c r="O99" s="387"/>
      <c r="P99" s="387"/>
      <c r="Q99" s="329"/>
      <c r="R99" s="35"/>
      <c r="S99" s="35"/>
      <c r="T99" s="36" t="s">
        <v>63</v>
      </c>
      <c r="U99" s="305">
        <v>0</v>
      </c>
      <c r="V99" s="306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179</v>
      </c>
      <c r="B100" s="55" t="s">
        <v>182</v>
      </c>
      <c r="C100" s="32">
        <v>4301051543</v>
      </c>
      <c r="D100" s="385">
        <v>4607091386967</v>
      </c>
      <c r="E100" s="329"/>
      <c r="F100" s="304">
        <v>1.4</v>
      </c>
      <c r="G100" s="33">
        <v>6</v>
      </c>
      <c r="H100" s="304">
        <v>8.4</v>
      </c>
      <c r="I100" s="304">
        <v>8.9640000000000004</v>
      </c>
      <c r="J100" s="33">
        <v>56</v>
      </c>
      <c r="K100" s="34" t="s">
        <v>62</v>
      </c>
      <c r="L100" s="33">
        <v>45</v>
      </c>
      <c r="M100" s="437" t="s">
        <v>183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362</v>
      </c>
      <c r="V100" s="306">
        <f t="shared" si="6"/>
        <v>369.6</v>
      </c>
      <c r="W100" s="37">
        <f>IFERROR(IF(V100=0,"",ROUNDUP(V100/H100,0)*0.02175),"")</f>
        <v>0.95699999999999996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184</v>
      </c>
      <c r="B101" s="55" t="s">
        <v>185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186</v>
      </c>
      <c r="B102" s="55" t="s">
        <v>187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188</v>
      </c>
      <c r="B103" s="55" t="s">
        <v>189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126</v>
      </c>
      <c r="L103" s="33">
        <v>45</v>
      </c>
      <c r="M103" s="440" t="s">
        <v>190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191</v>
      </c>
      <c r="B104" s="55" t="s">
        <v>192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126</v>
      </c>
      <c r="L104" s="33">
        <v>45</v>
      </c>
      <c r="M104" s="441" t="s">
        <v>193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194</v>
      </c>
      <c r="B105" s="55" t="s">
        <v>195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126</v>
      </c>
      <c r="L105" s="33">
        <v>45</v>
      </c>
      <c r="M105" s="442" t="s">
        <v>196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197</v>
      </c>
      <c r="B106" s="55" t="s">
        <v>198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ht="16.5" customHeight="1" x14ac:dyDescent="0.25">
      <c r="A107" s="55" t="s">
        <v>199</v>
      </c>
      <c r="B107" s="55" t="s">
        <v>200</v>
      </c>
      <c r="C107" s="32">
        <v>4301051480</v>
      </c>
      <c r="D107" s="385">
        <v>4680115882645</v>
      </c>
      <c r="E107" s="329"/>
      <c r="F107" s="304">
        <v>0.3</v>
      </c>
      <c r="G107" s="33">
        <v>6</v>
      </c>
      <c r="H107" s="304">
        <v>1.8</v>
      </c>
      <c r="I107" s="304">
        <v>2.66</v>
      </c>
      <c r="J107" s="33">
        <v>156</v>
      </c>
      <c r="K107" s="34" t="s">
        <v>62</v>
      </c>
      <c r="L107" s="33">
        <v>40</v>
      </c>
      <c r="M107" s="444" t="s">
        <v>201</v>
      </c>
      <c r="N107" s="387"/>
      <c r="O107" s="387"/>
      <c r="P107" s="387"/>
      <c r="Q107" s="329"/>
      <c r="R107" s="35"/>
      <c r="S107" s="35"/>
      <c r="T107" s="36" t="s">
        <v>63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4" t="s">
        <v>1</v>
      </c>
    </row>
    <row r="108" spans="1:52" x14ac:dyDescent="0.2">
      <c r="A108" s="389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65</v>
      </c>
      <c r="U108" s="307">
        <f>IFERROR(U98/H98,"0")+IFERROR(U99/H99,"0")+IFERROR(U100/H100,"0")+IFERROR(U101/H101,"0")+IFERROR(U102/H102,"0")+IFERROR(U103/H103,"0")+IFERROR(U104/H104,"0")+IFERROR(U105/H105,"0")+IFERROR(U106/H106,"0")+IFERROR(U107/H107,"0")</f>
        <v>87.03463203463204</v>
      </c>
      <c r="V108" s="307">
        <f>IFERROR(V98/H98,"0")+IFERROR(V99/H99,"0")+IFERROR(V100/H100,"0")+IFERROR(V101/H101,"0")+IFERROR(V102/H102,"0")+IFERROR(V103/H103,"0")+IFERROR(V104/H104,"0")+IFERROR(V105/H105,"0")+IFERROR(V106/H106,"0")+IFERROR(V107/H107,"0")</f>
        <v>88</v>
      </c>
      <c r="W108" s="307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1.2883199999999999</v>
      </c>
      <c r="X108" s="308"/>
      <c r="Y108" s="308"/>
    </row>
    <row r="109" spans="1:52" x14ac:dyDescent="0.2">
      <c r="A109" s="313"/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90"/>
      <c r="M109" s="388" t="s">
        <v>64</v>
      </c>
      <c r="N109" s="341"/>
      <c r="O109" s="341"/>
      <c r="P109" s="341"/>
      <c r="Q109" s="341"/>
      <c r="R109" s="341"/>
      <c r="S109" s="342"/>
      <c r="T109" s="38" t="s">
        <v>63</v>
      </c>
      <c r="U109" s="307">
        <f>IFERROR(SUM(U98:U107),"0")</f>
        <v>478</v>
      </c>
      <c r="V109" s="307">
        <f>IFERROR(SUM(V98:V107),"0")</f>
        <v>485.76000000000005</v>
      </c>
      <c r="W109" s="38"/>
      <c r="X109" s="308"/>
      <c r="Y109" s="308"/>
    </row>
    <row r="110" spans="1:52" ht="14.25" customHeight="1" x14ac:dyDescent="0.25">
      <c r="A110" s="384" t="s">
        <v>202</v>
      </c>
      <c r="B110" s="313"/>
      <c r="C110" s="313"/>
      <c r="D110" s="313"/>
      <c r="E110" s="313"/>
      <c r="F110" s="313"/>
      <c r="G110" s="313"/>
      <c r="H110" s="313"/>
      <c r="I110" s="313"/>
      <c r="J110" s="313"/>
      <c r="K110" s="313"/>
      <c r="L110" s="313"/>
      <c r="M110" s="313"/>
      <c r="N110" s="313"/>
      <c r="O110" s="313"/>
      <c r="P110" s="313"/>
      <c r="Q110" s="313"/>
      <c r="R110" s="313"/>
      <c r="S110" s="313"/>
      <c r="T110" s="313"/>
      <c r="U110" s="313"/>
      <c r="V110" s="313"/>
      <c r="W110" s="313"/>
      <c r="X110" s="301"/>
      <c r="Y110" s="301"/>
    </row>
    <row r="111" spans="1:52" ht="27" customHeight="1" x14ac:dyDescent="0.25">
      <c r="A111" s="55" t="s">
        <v>203</v>
      </c>
      <c r="B111" s="55" t="s">
        <v>204</v>
      </c>
      <c r="C111" s="32">
        <v>4301060296</v>
      </c>
      <c r="D111" s="385">
        <v>4607091383065</v>
      </c>
      <c r="E111" s="329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4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205</v>
      </c>
      <c r="B112" s="55" t="s">
        <v>206</v>
      </c>
      <c r="C112" s="32">
        <v>4301060350</v>
      </c>
      <c r="D112" s="385">
        <v>4680115881532</v>
      </c>
      <c r="E112" s="329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126</v>
      </c>
      <c r="L112" s="33">
        <v>30</v>
      </c>
      <c r="M112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118</v>
      </c>
      <c r="V112" s="306">
        <f>IFERROR(IF(U112="",0,CEILING((U112/$H112),1)*$H112),"")</f>
        <v>121.5</v>
      </c>
      <c r="W112" s="37">
        <f>IFERROR(IF(V112=0,"",ROUNDUP(V112/H112,0)*0.02175),"")</f>
        <v>0.32624999999999998</v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207</v>
      </c>
      <c r="B113" s="55" t="s">
        <v>208</v>
      </c>
      <c r="C113" s="32">
        <v>4301060356</v>
      </c>
      <c r="D113" s="385">
        <v>4680115882652</v>
      </c>
      <c r="E113" s="329"/>
      <c r="F113" s="304">
        <v>0.33</v>
      </c>
      <c r="G113" s="33">
        <v>6</v>
      </c>
      <c r="H113" s="304">
        <v>1.98</v>
      </c>
      <c r="I113" s="304">
        <v>2.84</v>
      </c>
      <c r="J113" s="33">
        <v>156</v>
      </c>
      <c r="K113" s="34" t="s">
        <v>62</v>
      </c>
      <c r="L113" s="33">
        <v>40</v>
      </c>
      <c r="M113" s="447" t="s">
        <v>209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210</v>
      </c>
      <c r="B114" s="55" t="s">
        <v>211</v>
      </c>
      <c r="C114" s="32">
        <v>4301060309</v>
      </c>
      <c r="D114" s="385">
        <v>4680115880238</v>
      </c>
      <c r="E114" s="329"/>
      <c r="F114" s="304">
        <v>0.33</v>
      </c>
      <c r="G114" s="33">
        <v>6</v>
      </c>
      <c r="H114" s="304">
        <v>1.98</v>
      </c>
      <c r="I114" s="304">
        <v>2.258</v>
      </c>
      <c r="J114" s="33">
        <v>156</v>
      </c>
      <c r="K114" s="34" t="s">
        <v>62</v>
      </c>
      <c r="L114" s="33">
        <v>40</v>
      </c>
      <c r="M114" s="44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87"/>
      <c r="O114" s="387"/>
      <c r="P114" s="387"/>
      <c r="Q114" s="329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ht="27" customHeight="1" x14ac:dyDescent="0.25">
      <c r="A115" s="55" t="s">
        <v>212</v>
      </c>
      <c r="B115" s="55" t="s">
        <v>213</v>
      </c>
      <c r="C115" s="32">
        <v>4301060351</v>
      </c>
      <c r="D115" s="385">
        <v>4680115881464</v>
      </c>
      <c r="E115" s="329"/>
      <c r="F115" s="304">
        <v>0.4</v>
      </c>
      <c r="G115" s="33">
        <v>6</v>
      </c>
      <c r="H115" s="304">
        <v>2.4</v>
      </c>
      <c r="I115" s="304">
        <v>2.6</v>
      </c>
      <c r="J115" s="33">
        <v>156</v>
      </c>
      <c r="K115" s="34" t="s">
        <v>126</v>
      </c>
      <c r="L115" s="33">
        <v>30</v>
      </c>
      <c r="M115" s="449" t="s">
        <v>214</v>
      </c>
      <c r="N115" s="387"/>
      <c r="O115" s="387"/>
      <c r="P115" s="387"/>
      <c r="Q115" s="329"/>
      <c r="R115" s="35"/>
      <c r="S115" s="35"/>
      <c r="T115" s="36" t="s">
        <v>63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59"/>
      <c r="AZ115" s="119" t="s">
        <v>1</v>
      </c>
    </row>
    <row r="116" spans="1:52" x14ac:dyDescent="0.2">
      <c r="A116" s="389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90"/>
      <c r="M116" s="388" t="s">
        <v>64</v>
      </c>
      <c r="N116" s="341"/>
      <c r="O116" s="341"/>
      <c r="P116" s="341"/>
      <c r="Q116" s="341"/>
      <c r="R116" s="341"/>
      <c r="S116" s="342"/>
      <c r="T116" s="38" t="s">
        <v>65</v>
      </c>
      <c r="U116" s="307">
        <f>IFERROR(U111/H111,"0")+IFERROR(U112/H112,"0")+IFERROR(U113/H113,"0")+IFERROR(U114/H114,"0")+IFERROR(U115/H115,"0")</f>
        <v>14.567901234567902</v>
      </c>
      <c r="V116" s="307">
        <f>IFERROR(V111/H111,"0")+IFERROR(V112/H112,"0")+IFERROR(V113/H113,"0")+IFERROR(V114/H114,"0")+IFERROR(V115/H115,"0")</f>
        <v>15</v>
      </c>
      <c r="W116" s="307">
        <f>IFERROR(IF(W111="",0,W111),"0")+IFERROR(IF(W112="",0,W112),"0")+IFERROR(IF(W113="",0,W113),"0")+IFERROR(IF(W114="",0,W114),"0")+IFERROR(IF(W115="",0,W115),"0")</f>
        <v>0.32624999999999998</v>
      </c>
      <c r="X116" s="308"/>
      <c r="Y116" s="308"/>
    </row>
    <row r="117" spans="1:52" x14ac:dyDescent="0.2">
      <c r="A117" s="313"/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90"/>
      <c r="M117" s="388" t="s">
        <v>64</v>
      </c>
      <c r="N117" s="341"/>
      <c r="O117" s="341"/>
      <c r="P117" s="341"/>
      <c r="Q117" s="341"/>
      <c r="R117" s="341"/>
      <c r="S117" s="342"/>
      <c r="T117" s="38" t="s">
        <v>63</v>
      </c>
      <c r="U117" s="307">
        <f>IFERROR(SUM(U111:U115),"0")</f>
        <v>118</v>
      </c>
      <c r="V117" s="307">
        <f>IFERROR(SUM(V111:V115),"0")</f>
        <v>121.5</v>
      </c>
      <c r="W117" s="38"/>
      <c r="X117" s="308"/>
      <c r="Y117" s="308"/>
    </row>
    <row r="118" spans="1:52" ht="16.5" customHeight="1" x14ac:dyDescent="0.25">
      <c r="A118" s="383" t="s">
        <v>215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00"/>
      <c r="Y118" s="300"/>
    </row>
    <row r="119" spans="1:52" ht="14.25" customHeight="1" x14ac:dyDescent="0.25">
      <c r="A119" s="384" t="s">
        <v>66</v>
      </c>
      <c r="B119" s="313"/>
      <c r="C119" s="313"/>
      <c r="D119" s="313"/>
      <c r="E119" s="313"/>
      <c r="F119" s="313"/>
      <c r="G119" s="313"/>
      <c r="H119" s="313"/>
      <c r="I119" s="313"/>
      <c r="J119" s="313"/>
      <c r="K119" s="313"/>
      <c r="L119" s="313"/>
      <c r="M119" s="313"/>
      <c r="N119" s="313"/>
      <c r="O119" s="313"/>
      <c r="P119" s="313"/>
      <c r="Q119" s="313"/>
      <c r="R119" s="313"/>
      <c r="S119" s="313"/>
      <c r="T119" s="313"/>
      <c r="U119" s="313"/>
      <c r="V119" s="313"/>
      <c r="W119" s="313"/>
      <c r="X119" s="301"/>
      <c r="Y119" s="301"/>
    </row>
    <row r="120" spans="1:52" ht="27" customHeight="1" x14ac:dyDescent="0.25">
      <c r="A120" s="55" t="s">
        <v>216</v>
      </c>
      <c r="B120" s="55" t="s">
        <v>217</v>
      </c>
      <c r="C120" s="32">
        <v>4301051360</v>
      </c>
      <c r="D120" s="385">
        <v>4607091385168</v>
      </c>
      <c r="E120" s="329"/>
      <c r="F120" s="304">
        <v>1.35</v>
      </c>
      <c r="G120" s="33">
        <v>6</v>
      </c>
      <c r="H120" s="304">
        <v>8.1</v>
      </c>
      <c r="I120" s="304">
        <v>8.6579999999999995</v>
      </c>
      <c r="J120" s="33">
        <v>56</v>
      </c>
      <c r="K120" s="34" t="s">
        <v>126</v>
      </c>
      <c r="L120" s="33">
        <v>45</v>
      </c>
      <c r="M120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IFERROR(IF(V120=0,"",ROUNDUP(V120/H120,0)*0.02175),"")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218</v>
      </c>
      <c r="B121" s="55" t="s">
        <v>219</v>
      </c>
      <c r="C121" s="32">
        <v>4301051362</v>
      </c>
      <c r="D121" s="385">
        <v>4607091383256</v>
      </c>
      <c r="E121" s="329"/>
      <c r="F121" s="304">
        <v>0.33</v>
      </c>
      <c r="G121" s="33">
        <v>6</v>
      </c>
      <c r="H121" s="304">
        <v>1.98</v>
      </c>
      <c r="I121" s="304">
        <v>2.246</v>
      </c>
      <c r="J121" s="33">
        <v>156</v>
      </c>
      <c r="K121" s="34" t="s">
        <v>126</v>
      </c>
      <c r="L121" s="33">
        <v>45</v>
      </c>
      <c r="M121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220</v>
      </c>
      <c r="B122" s="55" t="s">
        <v>221</v>
      </c>
      <c r="C122" s="32">
        <v>4301051358</v>
      </c>
      <c r="D122" s="385">
        <v>4607091385748</v>
      </c>
      <c r="E122" s="329"/>
      <c r="F122" s="304">
        <v>0.45</v>
      </c>
      <c r="G122" s="33">
        <v>6</v>
      </c>
      <c r="H122" s="304">
        <v>2.7</v>
      </c>
      <c r="I122" s="304">
        <v>2.972</v>
      </c>
      <c r="J122" s="33">
        <v>156</v>
      </c>
      <c r="K122" s="34" t="s">
        <v>126</v>
      </c>
      <c r="L122" s="33">
        <v>45</v>
      </c>
      <c r="M122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87"/>
      <c r="O122" s="387"/>
      <c r="P122" s="387"/>
      <c r="Q122" s="329"/>
      <c r="R122" s="35"/>
      <c r="S122" s="35"/>
      <c r="T122" s="36" t="s">
        <v>63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2" t="s">
        <v>1</v>
      </c>
    </row>
    <row r="123" spans="1:52" ht="16.5" customHeight="1" x14ac:dyDescent="0.25">
      <c r="A123" s="55" t="s">
        <v>222</v>
      </c>
      <c r="B123" s="55" t="s">
        <v>223</v>
      </c>
      <c r="C123" s="32">
        <v>4301051364</v>
      </c>
      <c r="D123" s="385">
        <v>4607091384581</v>
      </c>
      <c r="E123" s="329"/>
      <c r="F123" s="304">
        <v>0.67</v>
      </c>
      <c r="G123" s="33">
        <v>4</v>
      </c>
      <c r="H123" s="304">
        <v>2.68</v>
      </c>
      <c r="I123" s="304">
        <v>2.9420000000000002</v>
      </c>
      <c r="J123" s="33">
        <v>120</v>
      </c>
      <c r="K123" s="34" t="s">
        <v>126</v>
      </c>
      <c r="L123" s="33">
        <v>45</v>
      </c>
      <c r="M123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87"/>
      <c r="O123" s="387"/>
      <c r="P123" s="387"/>
      <c r="Q123" s="329"/>
      <c r="R123" s="35"/>
      <c r="S123" s="35"/>
      <c r="T123" s="36" t="s">
        <v>63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IFERROR(IF(V123=0,"",ROUNDUP(V123/H123,0)*0.00937),"")</f>
        <v/>
      </c>
      <c r="X123" s="57"/>
      <c r="Y123" s="58"/>
      <c r="AC123" s="59"/>
      <c r="AZ123" s="123" t="s">
        <v>1</v>
      </c>
    </row>
    <row r="124" spans="1:52" x14ac:dyDescent="0.2">
      <c r="A124" s="389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90"/>
      <c r="M124" s="388" t="s">
        <v>64</v>
      </c>
      <c r="N124" s="341"/>
      <c r="O124" s="341"/>
      <c r="P124" s="341"/>
      <c r="Q124" s="341"/>
      <c r="R124" s="341"/>
      <c r="S124" s="342"/>
      <c r="T124" s="38" t="s">
        <v>65</v>
      </c>
      <c r="U124" s="307">
        <f>IFERROR(U120/H120,"0")+IFERROR(U121/H121,"0")+IFERROR(U122/H122,"0")+IFERROR(U123/H123,"0")</f>
        <v>0</v>
      </c>
      <c r="V124" s="307">
        <f>IFERROR(V120/H120,"0")+IFERROR(V121/H121,"0")+IFERROR(V122/H122,"0")+IFERROR(V123/H123,"0")</f>
        <v>0</v>
      </c>
      <c r="W124" s="307">
        <f>IFERROR(IF(W120="",0,W120),"0")+IFERROR(IF(W121="",0,W121),"0")+IFERROR(IF(W122="",0,W122),"0")+IFERROR(IF(W123="",0,W123),"0")</f>
        <v>0</v>
      </c>
      <c r="X124" s="308"/>
      <c r="Y124" s="308"/>
    </row>
    <row r="125" spans="1:52" x14ac:dyDescent="0.2">
      <c r="A125" s="313"/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90"/>
      <c r="M125" s="388" t="s">
        <v>64</v>
      </c>
      <c r="N125" s="341"/>
      <c r="O125" s="341"/>
      <c r="P125" s="341"/>
      <c r="Q125" s="341"/>
      <c r="R125" s="341"/>
      <c r="S125" s="342"/>
      <c r="T125" s="38" t="s">
        <v>63</v>
      </c>
      <c r="U125" s="307">
        <f>IFERROR(SUM(U120:U123),"0")</f>
        <v>0</v>
      </c>
      <c r="V125" s="307">
        <f>IFERROR(SUM(V120:V123),"0")</f>
        <v>0</v>
      </c>
      <c r="W125" s="38"/>
      <c r="X125" s="308"/>
      <c r="Y125" s="308"/>
    </row>
    <row r="126" spans="1:52" ht="27.75" customHeight="1" x14ac:dyDescent="0.2">
      <c r="A126" s="381" t="s">
        <v>224</v>
      </c>
      <c r="B126" s="382"/>
      <c r="C126" s="382"/>
      <c r="D126" s="382"/>
      <c r="E126" s="382"/>
      <c r="F126" s="382"/>
      <c r="G126" s="382"/>
      <c r="H126" s="382"/>
      <c r="I126" s="382"/>
      <c r="J126" s="382"/>
      <c r="K126" s="382"/>
      <c r="L126" s="382"/>
      <c r="M126" s="382"/>
      <c r="N126" s="382"/>
      <c r="O126" s="382"/>
      <c r="P126" s="382"/>
      <c r="Q126" s="382"/>
      <c r="R126" s="382"/>
      <c r="S126" s="382"/>
      <c r="T126" s="382"/>
      <c r="U126" s="382"/>
      <c r="V126" s="382"/>
      <c r="W126" s="382"/>
      <c r="X126" s="49"/>
      <c r="Y126" s="49"/>
    </row>
    <row r="127" spans="1:52" ht="16.5" customHeight="1" x14ac:dyDescent="0.25">
      <c r="A127" s="383" t="s">
        <v>225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00"/>
      <c r="Y127" s="300"/>
    </row>
    <row r="128" spans="1:52" ht="14.25" customHeight="1" x14ac:dyDescent="0.25">
      <c r="A128" s="384" t="s">
        <v>100</v>
      </c>
      <c r="B128" s="313"/>
      <c r="C128" s="313"/>
      <c r="D128" s="313"/>
      <c r="E128" s="313"/>
      <c r="F128" s="313"/>
      <c r="G128" s="313"/>
      <c r="H128" s="313"/>
      <c r="I128" s="313"/>
      <c r="J128" s="313"/>
      <c r="K128" s="313"/>
      <c r="L128" s="313"/>
      <c r="M128" s="313"/>
      <c r="N128" s="313"/>
      <c r="O128" s="313"/>
      <c r="P128" s="313"/>
      <c r="Q128" s="313"/>
      <c r="R128" s="313"/>
      <c r="S128" s="313"/>
      <c r="T128" s="313"/>
      <c r="U128" s="313"/>
      <c r="V128" s="313"/>
      <c r="W128" s="313"/>
      <c r="X128" s="301"/>
      <c r="Y128" s="301"/>
    </row>
    <row r="129" spans="1:52" ht="27" customHeight="1" x14ac:dyDescent="0.25">
      <c r="A129" s="55" t="s">
        <v>226</v>
      </c>
      <c r="B129" s="55" t="s">
        <v>227</v>
      </c>
      <c r="C129" s="32">
        <v>4301011223</v>
      </c>
      <c r="D129" s="385">
        <v>4607091383423</v>
      </c>
      <c r="E129" s="329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126</v>
      </c>
      <c r="L129" s="33">
        <v>35</v>
      </c>
      <c r="M129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228</v>
      </c>
      <c r="B130" s="55" t="s">
        <v>229</v>
      </c>
      <c r="C130" s="32">
        <v>4301011338</v>
      </c>
      <c r="D130" s="385">
        <v>4607091381405</v>
      </c>
      <c r="E130" s="329"/>
      <c r="F130" s="304">
        <v>1.35</v>
      </c>
      <c r="G130" s="33">
        <v>8</v>
      </c>
      <c r="H130" s="304">
        <v>10.8</v>
      </c>
      <c r="I130" s="304">
        <v>11.375999999999999</v>
      </c>
      <c r="J130" s="33">
        <v>56</v>
      </c>
      <c r="K130" s="34" t="s">
        <v>62</v>
      </c>
      <c r="L130" s="33">
        <v>35</v>
      </c>
      <c r="M130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87"/>
      <c r="O130" s="387"/>
      <c r="P130" s="387"/>
      <c r="Q130" s="329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ht="27" customHeight="1" x14ac:dyDescent="0.25">
      <c r="A131" s="55" t="s">
        <v>230</v>
      </c>
      <c r="B131" s="55" t="s">
        <v>231</v>
      </c>
      <c r="C131" s="32">
        <v>4301011333</v>
      </c>
      <c r="D131" s="385">
        <v>4607091386516</v>
      </c>
      <c r="E131" s="329"/>
      <c r="F131" s="304">
        <v>1.4</v>
      </c>
      <c r="G131" s="33">
        <v>8</v>
      </c>
      <c r="H131" s="304">
        <v>11.2</v>
      </c>
      <c r="I131" s="304">
        <v>11.776</v>
      </c>
      <c r="J131" s="33">
        <v>56</v>
      </c>
      <c r="K131" s="34" t="s">
        <v>62</v>
      </c>
      <c r="L131" s="33">
        <v>30</v>
      </c>
      <c r="M131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87"/>
      <c r="O131" s="387"/>
      <c r="P131" s="387"/>
      <c r="Q131" s="329"/>
      <c r="R131" s="35"/>
      <c r="S131" s="35"/>
      <c r="T131" s="36" t="s">
        <v>63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6" t="s">
        <v>1</v>
      </c>
    </row>
    <row r="132" spans="1:52" x14ac:dyDescent="0.2">
      <c r="A132" s="389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90"/>
      <c r="M132" s="388" t="s">
        <v>64</v>
      </c>
      <c r="N132" s="341"/>
      <c r="O132" s="341"/>
      <c r="P132" s="341"/>
      <c r="Q132" s="341"/>
      <c r="R132" s="341"/>
      <c r="S132" s="342"/>
      <c r="T132" s="38" t="s">
        <v>65</v>
      </c>
      <c r="U132" s="307">
        <f>IFERROR(U129/H129,"0")+IFERROR(U130/H130,"0")+IFERROR(U131/H131,"0")</f>
        <v>0</v>
      </c>
      <c r="V132" s="307">
        <f>IFERROR(V129/H129,"0")+IFERROR(V130/H130,"0")+IFERROR(V131/H131,"0")</f>
        <v>0</v>
      </c>
      <c r="W132" s="307">
        <f>IFERROR(IF(W129="",0,W129),"0")+IFERROR(IF(W130="",0,W130),"0")+IFERROR(IF(W131="",0,W131),"0")</f>
        <v>0</v>
      </c>
      <c r="X132" s="308"/>
      <c r="Y132" s="308"/>
    </row>
    <row r="133" spans="1:52" x14ac:dyDescent="0.2">
      <c r="A133" s="313"/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90"/>
      <c r="M133" s="388" t="s">
        <v>64</v>
      </c>
      <c r="N133" s="341"/>
      <c r="O133" s="341"/>
      <c r="P133" s="341"/>
      <c r="Q133" s="341"/>
      <c r="R133" s="341"/>
      <c r="S133" s="342"/>
      <c r="T133" s="38" t="s">
        <v>63</v>
      </c>
      <c r="U133" s="307">
        <f>IFERROR(SUM(U129:U131),"0")</f>
        <v>0</v>
      </c>
      <c r="V133" s="307">
        <f>IFERROR(SUM(V129:V131),"0")</f>
        <v>0</v>
      </c>
      <c r="W133" s="38"/>
      <c r="X133" s="308"/>
      <c r="Y133" s="308"/>
    </row>
    <row r="134" spans="1:52" ht="16.5" customHeight="1" x14ac:dyDescent="0.25">
      <c r="A134" s="383" t="s">
        <v>232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00"/>
      <c r="Y134" s="300"/>
    </row>
    <row r="135" spans="1:52" ht="14.25" customHeight="1" x14ac:dyDescent="0.25">
      <c r="A135" s="384" t="s">
        <v>59</v>
      </c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  <c r="T135" s="313"/>
      <c r="U135" s="313"/>
      <c r="V135" s="313"/>
      <c r="W135" s="313"/>
      <c r="X135" s="301"/>
      <c r="Y135" s="301"/>
    </row>
    <row r="136" spans="1:52" ht="27" customHeight="1" x14ac:dyDescent="0.25">
      <c r="A136" s="55" t="s">
        <v>233</v>
      </c>
      <c r="B136" s="55" t="s">
        <v>234</v>
      </c>
      <c r="C136" s="32">
        <v>4301031191</v>
      </c>
      <c r="D136" s="385">
        <v>4680115880993</v>
      </c>
      <c r="E136" s="329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33</v>
      </c>
      <c r="V136" s="306">
        <f t="shared" ref="V136:V143" si="7">IFERROR(IF(U136="",0,CEILING((U136/$H136),1)*$H136),"")</f>
        <v>33.6</v>
      </c>
      <c r="W136" s="37">
        <f>IFERROR(IF(V136=0,"",ROUNDUP(V136/H136,0)*0.00753),"")</f>
        <v>6.0240000000000002E-2</v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235</v>
      </c>
      <c r="B137" s="55" t="s">
        <v>236</v>
      </c>
      <c r="C137" s="32">
        <v>4301031204</v>
      </c>
      <c r="D137" s="385">
        <v>4680115881761</v>
      </c>
      <c r="E137" s="329"/>
      <c r="F137" s="304">
        <v>0.7</v>
      </c>
      <c r="G137" s="33">
        <v>6</v>
      </c>
      <c r="H137" s="304">
        <v>4.2</v>
      </c>
      <c r="I137" s="304">
        <v>4.46</v>
      </c>
      <c r="J137" s="33">
        <v>156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237</v>
      </c>
      <c r="B138" s="55" t="s">
        <v>238</v>
      </c>
      <c r="C138" s="32">
        <v>4301031201</v>
      </c>
      <c r="D138" s="385">
        <v>4680115881563</v>
      </c>
      <c r="E138" s="329"/>
      <c r="F138" s="304">
        <v>0.7</v>
      </c>
      <c r="G138" s="33">
        <v>6</v>
      </c>
      <c r="H138" s="304">
        <v>4.2</v>
      </c>
      <c r="I138" s="304">
        <v>4.4000000000000004</v>
      </c>
      <c r="J138" s="33">
        <v>156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239</v>
      </c>
      <c r="B139" s="55" t="s">
        <v>240</v>
      </c>
      <c r="C139" s="32">
        <v>4301031199</v>
      </c>
      <c r="D139" s="385">
        <v>4680115880986</v>
      </c>
      <c r="E139" s="329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241</v>
      </c>
      <c r="B140" s="55" t="s">
        <v>242</v>
      </c>
      <c r="C140" s="32">
        <v>4301031190</v>
      </c>
      <c r="D140" s="385">
        <v>4680115880207</v>
      </c>
      <c r="E140" s="329"/>
      <c r="F140" s="304">
        <v>0.4</v>
      </c>
      <c r="G140" s="33">
        <v>6</v>
      </c>
      <c r="H140" s="304">
        <v>2.4</v>
      </c>
      <c r="I140" s="304">
        <v>2.63</v>
      </c>
      <c r="J140" s="33">
        <v>156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243</v>
      </c>
      <c r="B141" s="55" t="s">
        <v>244</v>
      </c>
      <c r="C141" s="32">
        <v>4301031205</v>
      </c>
      <c r="D141" s="385">
        <v>4680115881785</v>
      </c>
      <c r="E141" s="329"/>
      <c r="F141" s="304">
        <v>0.35</v>
      </c>
      <c r="G141" s="33">
        <v>6</v>
      </c>
      <c r="H141" s="304">
        <v>2.1</v>
      </c>
      <c r="I141" s="304">
        <v>2.23</v>
      </c>
      <c r="J141" s="33">
        <v>234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245</v>
      </c>
      <c r="B142" s="55" t="s">
        <v>246</v>
      </c>
      <c r="C142" s="32">
        <v>4301031202</v>
      </c>
      <c r="D142" s="385">
        <v>4680115881679</v>
      </c>
      <c r="E142" s="329"/>
      <c r="F142" s="304">
        <v>0.35</v>
      </c>
      <c r="G142" s="33">
        <v>6</v>
      </c>
      <c r="H142" s="304">
        <v>2.1</v>
      </c>
      <c r="I142" s="304">
        <v>2.2000000000000002</v>
      </c>
      <c r="J142" s="33">
        <v>234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87"/>
      <c r="O142" s="387"/>
      <c r="P142" s="387"/>
      <c r="Q142" s="329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IFERROR(IF(V142=0,"",ROUNDUP(V142/H142,0)*0.00502),"")</f>
        <v/>
      </c>
      <c r="X142" s="57"/>
      <c r="Y142" s="58"/>
      <c r="AC142" s="59"/>
      <c r="AZ142" s="133" t="s">
        <v>1</v>
      </c>
    </row>
    <row r="143" spans="1:52" ht="27" customHeight="1" x14ac:dyDescent="0.25">
      <c r="A143" s="55" t="s">
        <v>247</v>
      </c>
      <c r="B143" s="55" t="s">
        <v>248</v>
      </c>
      <c r="C143" s="32">
        <v>4301031158</v>
      </c>
      <c r="D143" s="385">
        <v>4680115880191</v>
      </c>
      <c r="E143" s="329"/>
      <c r="F143" s="304">
        <v>0.4</v>
      </c>
      <c r="G143" s="33">
        <v>6</v>
      </c>
      <c r="H143" s="304">
        <v>2.4</v>
      </c>
      <c r="I143" s="304">
        <v>2.6</v>
      </c>
      <c r="J143" s="33">
        <v>156</v>
      </c>
      <c r="K143" s="34" t="s">
        <v>62</v>
      </c>
      <c r="L143" s="33">
        <v>40</v>
      </c>
      <c r="M143" s="4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87"/>
      <c r="O143" s="387"/>
      <c r="P143" s="387"/>
      <c r="Q143" s="329"/>
      <c r="R143" s="35"/>
      <c r="S143" s="35"/>
      <c r="T143" s="36" t="s">
        <v>63</v>
      </c>
      <c r="U143" s="305">
        <v>0</v>
      </c>
      <c r="V143" s="306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4" t="s">
        <v>1</v>
      </c>
    </row>
    <row r="144" spans="1:52" x14ac:dyDescent="0.2">
      <c r="A144" s="389"/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90"/>
      <c r="M144" s="388" t="s">
        <v>64</v>
      </c>
      <c r="N144" s="341"/>
      <c r="O144" s="341"/>
      <c r="P144" s="341"/>
      <c r="Q144" s="341"/>
      <c r="R144" s="341"/>
      <c r="S144" s="342"/>
      <c r="T144" s="38" t="s">
        <v>65</v>
      </c>
      <c r="U144" s="307">
        <f>IFERROR(U136/H136,"0")+IFERROR(U137/H137,"0")+IFERROR(U138/H138,"0")+IFERROR(U139/H139,"0")+IFERROR(U140/H140,"0")+IFERROR(U141/H141,"0")+IFERROR(U142/H142,"0")+IFERROR(U143/H143,"0")</f>
        <v>7.8571428571428568</v>
      </c>
      <c r="V144" s="307">
        <f>IFERROR(V136/H136,"0")+IFERROR(V137/H137,"0")+IFERROR(V138/H138,"0")+IFERROR(V139/H139,"0")+IFERROR(V140/H140,"0")+IFERROR(V141/H141,"0")+IFERROR(V142/H142,"0")+IFERROR(V143/H143,"0")</f>
        <v>8</v>
      </c>
      <c r="W144" s="307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6.0240000000000002E-2</v>
      </c>
      <c r="X144" s="308"/>
      <c r="Y144" s="308"/>
    </row>
    <row r="145" spans="1:52" x14ac:dyDescent="0.2">
      <c r="A145" s="313"/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90"/>
      <c r="M145" s="388" t="s">
        <v>64</v>
      </c>
      <c r="N145" s="341"/>
      <c r="O145" s="341"/>
      <c r="P145" s="341"/>
      <c r="Q145" s="341"/>
      <c r="R145" s="341"/>
      <c r="S145" s="342"/>
      <c r="T145" s="38" t="s">
        <v>63</v>
      </c>
      <c r="U145" s="307">
        <f>IFERROR(SUM(U136:U143),"0")</f>
        <v>33</v>
      </c>
      <c r="V145" s="307">
        <f>IFERROR(SUM(V136:V143),"0")</f>
        <v>33.6</v>
      </c>
      <c r="W145" s="38"/>
      <c r="X145" s="308"/>
      <c r="Y145" s="308"/>
    </row>
    <row r="146" spans="1:52" ht="16.5" customHeight="1" x14ac:dyDescent="0.25">
      <c r="A146" s="383" t="s">
        <v>249</v>
      </c>
      <c r="B146" s="313"/>
      <c r="C146" s="313"/>
      <c r="D146" s="313"/>
      <c r="E146" s="313"/>
      <c r="F146" s="313"/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  <c r="T146" s="313"/>
      <c r="U146" s="313"/>
      <c r="V146" s="313"/>
      <c r="W146" s="313"/>
      <c r="X146" s="300"/>
      <c r="Y146" s="300"/>
    </row>
    <row r="147" spans="1:52" ht="14.25" customHeight="1" x14ac:dyDescent="0.25">
      <c r="A147" s="384" t="s">
        <v>100</v>
      </c>
      <c r="B147" s="313"/>
      <c r="C147" s="313"/>
      <c r="D147" s="313"/>
      <c r="E147" s="313"/>
      <c r="F147" s="313"/>
      <c r="G147" s="313"/>
      <c r="H147" s="313"/>
      <c r="I147" s="313"/>
      <c r="J147" s="313"/>
      <c r="K147" s="313"/>
      <c r="L147" s="313"/>
      <c r="M147" s="313"/>
      <c r="N147" s="313"/>
      <c r="O147" s="313"/>
      <c r="P147" s="313"/>
      <c r="Q147" s="313"/>
      <c r="R147" s="313"/>
      <c r="S147" s="313"/>
      <c r="T147" s="313"/>
      <c r="U147" s="313"/>
      <c r="V147" s="313"/>
      <c r="W147" s="313"/>
      <c r="X147" s="301"/>
      <c r="Y147" s="301"/>
    </row>
    <row r="148" spans="1:52" ht="16.5" customHeight="1" x14ac:dyDescent="0.25">
      <c r="A148" s="55" t="s">
        <v>250</v>
      </c>
      <c r="B148" s="55" t="s">
        <v>251</v>
      </c>
      <c r="C148" s="32">
        <v>4301011450</v>
      </c>
      <c r="D148" s="385">
        <v>4680115881402</v>
      </c>
      <c r="E148" s="329"/>
      <c r="F148" s="304">
        <v>1.35</v>
      </c>
      <c r="G148" s="33">
        <v>8</v>
      </c>
      <c r="H148" s="304">
        <v>10.8</v>
      </c>
      <c r="I148" s="304">
        <v>11.28</v>
      </c>
      <c r="J148" s="33">
        <v>56</v>
      </c>
      <c r="K148" s="34" t="s">
        <v>96</v>
      </c>
      <c r="L148" s="33">
        <v>55</v>
      </c>
      <c r="M148" s="4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87"/>
      <c r="O148" s="387"/>
      <c r="P148" s="387"/>
      <c r="Q148" s="329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IFERROR(IF(V148=0,"",ROUNDUP(V148/H148,0)*0.02175),"")</f>
        <v/>
      </c>
      <c r="X148" s="57"/>
      <c r="Y148" s="58"/>
      <c r="AC148" s="59"/>
      <c r="AZ148" s="135" t="s">
        <v>1</v>
      </c>
    </row>
    <row r="149" spans="1:52" ht="27" customHeight="1" x14ac:dyDescent="0.25">
      <c r="A149" s="55" t="s">
        <v>252</v>
      </c>
      <c r="B149" s="55" t="s">
        <v>253</v>
      </c>
      <c r="C149" s="32">
        <v>4301011454</v>
      </c>
      <c r="D149" s="385">
        <v>4680115881396</v>
      </c>
      <c r="E149" s="329"/>
      <c r="F149" s="304">
        <v>0.45</v>
      </c>
      <c r="G149" s="33">
        <v>6</v>
      </c>
      <c r="H149" s="304">
        <v>2.7</v>
      </c>
      <c r="I149" s="304">
        <v>2.9</v>
      </c>
      <c r="J149" s="33">
        <v>156</v>
      </c>
      <c r="K149" s="34" t="s">
        <v>62</v>
      </c>
      <c r="L149" s="33">
        <v>55</v>
      </c>
      <c r="M149" s="4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87"/>
      <c r="O149" s="387"/>
      <c r="P149" s="387"/>
      <c r="Q149" s="329"/>
      <c r="R149" s="35"/>
      <c r="S149" s="35"/>
      <c r="T149" s="36" t="s">
        <v>63</v>
      </c>
      <c r="U149" s="305">
        <v>0</v>
      </c>
      <c r="V149" s="306">
        <f>IFERROR(IF(U149="",0,CEILING((U149/$H149),1)*$H149),"")</f>
        <v>0</v>
      </c>
      <c r="W149" s="37" t="str">
        <f>IFERROR(IF(V149=0,"",ROUNDUP(V149/H149,0)*0.00753),"")</f>
        <v/>
      </c>
      <c r="X149" s="57"/>
      <c r="Y149" s="58"/>
      <c r="AC149" s="59"/>
      <c r="AZ149" s="136" t="s">
        <v>1</v>
      </c>
    </row>
    <row r="150" spans="1:52" x14ac:dyDescent="0.2">
      <c r="A150" s="389"/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90"/>
      <c r="M150" s="388" t="s">
        <v>64</v>
      </c>
      <c r="N150" s="341"/>
      <c r="O150" s="341"/>
      <c r="P150" s="341"/>
      <c r="Q150" s="341"/>
      <c r="R150" s="341"/>
      <c r="S150" s="342"/>
      <c r="T150" s="38" t="s">
        <v>65</v>
      </c>
      <c r="U150" s="307">
        <f>IFERROR(U148/H148,"0")+IFERROR(U149/H149,"0")</f>
        <v>0</v>
      </c>
      <c r="V150" s="307">
        <f>IFERROR(V148/H148,"0")+IFERROR(V149/H149,"0")</f>
        <v>0</v>
      </c>
      <c r="W150" s="307">
        <f>IFERROR(IF(W148="",0,W148),"0")+IFERROR(IF(W149="",0,W149),"0")</f>
        <v>0</v>
      </c>
      <c r="X150" s="308"/>
      <c r="Y150" s="308"/>
    </row>
    <row r="151" spans="1:52" x14ac:dyDescent="0.2">
      <c r="A151" s="313"/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90"/>
      <c r="M151" s="388" t="s">
        <v>64</v>
      </c>
      <c r="N151" s="341"/>
      <c r="O151" s="341"/>
      <c r="P151" s="341"/>
      <c r="Q151" s="341"/>
      <c r="R151" s="341"/>
      <c r="S151" s="342"/>
      <c r="T151" s="38" t="s">
        <v>63</v>
      </c>
      <c r="U151" s="307">
        <f>IFERROR(SUM(U148:U149),"0")</f>
        <v>0</v>
      </c>
      <c r="V151" s="307">
        <f>IFERROR(SUM(V148:V149),"0")</f>
        <v>0</v>
      </c>
      <c r="W151" s="38"/>
      <c r="X151" s="308"/>
      <c r="Y151" s="308"/>
    </row>
    <row r="152" spans="1:52" ht="14.25" customHeight="1" x14ac:dyDescent="0.25">
      <c r="A152" s="384" t="s">
        <v>93</v>
      </c>
      <c r="B152" s="313"/>
      <c r="C152" s="313"/>
      <c r="D152" s="313"/>
      <c r="E152" s="313"/>
      <c r="F152" s="313"/>
      <c r="G152" s="313"/>
      <c r="H152" s="313"/>
      <c r="I152" s="313"/>
      <c r="J152" s="313"/>
      <c r="K152" s="313"/>
      <c r="L152" s="313"/>
      <c r="M152" s="313"/>
      <c r="N152" s="313"/>
      <c r="O152" s="313"/>
      <c r="P152" s="313"/>
      <c r="Q152" s="313"/>
      <c r="R152" s="313"/>
      <c r="S152" s="313"/>
      <c r="T152" s="313"/>
      <c r="U152" s="313"/>
      <c r="V152" s="313"/>
      <c r="W152" s="313"/>
      <c r="X152" s="301"/>
      <c r="Y152" s="301"/>
    </row>
    <row r="153" spans="1:52" ht="16.5" customHeight="1" x14ac:dyDescent="0.25">
      <c r="A153" s="55" t="s">
        <v>254</v>
      </c>
      <c r="B153" s="55" t="s">
        <v>255</v>
      </c>
      <c r="C153" s="32">
        <v>4301020262</v>
      </c>
      <c r="D153" s="385">
        <v>4680115882935</v>
      </c>
      <c r="E153" s="329"/>
      <c r="F153" s="304">
        <v>1.35</v>
      </c>
      <c r="G153" s="33">
        <v>8</v>
      </c>
      <c r="H153" s="304">
        <v>10.8</v>
      </c>
      <c r="I153" s="304">
        <v>11.28</v>
      </c>
      <c r="J153" s="33">
        <v>56</v>
      </c>
      <c r="K153" s="34" t="s">
        <v>126</v>
      </c>
      <c r="L153" s="33">
        <v>50</v>
      </c>
      <c r="M153" s="467" t="s">
        <v>256</v>
      </c>
      <c r="N153" s="387"/>
      <c r="O153" s="387"/>
      <c r="P153" s="387"/>
      <c r="Q153" s="329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16.5" customHeight="1" x14ac:dyDescent="0.25">
      <c r="A154" s="55" t="s">
        <v>257</v>
      </c>
      <c r="B154" s="55" t="s">
        <v>258</v>
      </c>
      <c r="C154" s="32">
        <v>4301020220</v>
      </c>
      <c r="D154" s="385">
        <v>4680115880764</v>
      </c>
      <c r="E154" s="329"/>
      <c r="F154" s="304">
        <v>0.35</v>
      </c>
      <c r="G154" s="33">
        <v>6</v>
      </c>
      <c r="H154" s="304">
        <v>2.1</v>
      </c>
      <c r="I154" s="304">
        <v>2.2999999999999998</v>
      </c>
      <c r="J154" s="33">
        <v>156</v>
      </c>
      <c r="K154" s="34" t="s">
        <v>96</v>
      </c>
      <c r="L154" s="33">
        <v>50</v>
      </c>
      <c r="M154" s="4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87"/>
      <c r="O154" s="387"/>
      <c r="P154" s="387"/>
      <c r="Q154" s="329"/>
      <c r="R154" s="35"/>
      <c r="S154" s="35"/>
      <c r="T154" s="36" t="s">
        <v>63</v>
      </c>
      <c r="U154" s="305">
        <v>0</v>
      </c>
      <c r="V154" s="306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89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90"/>
      <c r="M155" s="388" t="s">
        <v>64</v>
      </c>
      <c r="N155" s="341"/>
      <c r="O155" s="341"/>
      <c r="P155" s="341"/>
      <c r="Q155" s="341"/>
      <c r="R155" s="341"/>
      <c r="S155" s="342"/>
      <c r="T155" s="38" t="s">
        <v>65</v>
      </c>
      <c r="U155" s="307">
        <f>IFERROR(U153/H153,"0")+IFERROR(U154/H154,"0")</f>
        <v>0</v>
      </c>
      <c r="V155" s="307">
        <f>IFERROR(V153/H153,"0")+IFERROR(V154/H154,"0")</f>
        <v>0</v>
      </c>
      <c r="W155" s="307">
        <f>IFERROR(IF(W153="",0,W153),"0")+IFERROR(IF(W154="",0,W154),"0")</f>
        <v>0</v>
      </c>
      <c r="X155" s="308"/>
      <c r="Y155" s="308"/>
    </row>
    <row r="156" spans="1:52" x14ac:dyDescent="0.2">
      <c r="A156" s="313"/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90"/>
      <c r="M156" s="388" t="s">
        <v>64</v>
      </c>
      <c r="N156" s="341"/>
      <c r="O156" s="341"/>
      <c r="P156" s="341"/>
      <c r="Q156" s="341"/>
      <c r="R156" s="341"/>
      <c r="S156" s="342"/>
      <c r="T156" s="38" t="s">
        <v>63</v>
      </c>
      <c r="U156" s="307">
        <f>IFERROR(SUM(U153:U154),"0")</f>
        <v>0</v>
      </c>
      <c r="V156" s="307">
        <f>IFERROR(SUM(V153:V154),"0")</f>
        <v>0</v>
      </c>
      <c r="W156" s="38"/>
      <c r="X156" s="308"/>
      <c r="Y156" s="308"/>
    </row>
    <row r="157" spans="1:52" ht="14.25" customHeight="1" x14ac:dyDescent="0.25">
      <c r="A157" s="384" t="s">
        <v>59</v>
      </c>
      <c r="B157" s="313"/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  <c r="T157" s="313"/>
      <c r="U157" s="313"/>
      <c r="V157" s="313"/>
      <c r="W157" s="313"/>
      <c r="X157" s="301"/>
      <c r="Y157" s="301"/>
    </row>
    <row r="158" spans="1:52" ht="27" customHeight="1" x14ac:dyDescent="0.25">
      <c r="A158" s="55" t="s">
        <v>259</v>
      </c>
      <c r="B158" s="55" t="s">
        <v>260</v>
      </c>
      <c r="C158" s="32">
        <v>4301031224</v>
      </c>
      <c r="D158" s="385">
        <v>4680115882683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50</v>
      </c>
      <c r="V158" s="306">
        <f>IFERROR(IF(U158="",0,CEILING((U158/$H158),1)*$H158),"")</f>
        <v>54</v>
      </c>
      <c r="W158" s="37">
        <f>IFERROR(IF(V158=0,"",ROUNDUP(V158/H158,0)*0.00937),"")</f>
        <v>9.3700000000000006E-2</v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261</v>
      </c>
      <c r="B159" s="55" t="s">
        <v>262</v>
      </c>
      <c r="C159" s="32">
        <v>4301031230</v>
      </c>
      <c r="D159" s="385">
        <v>4680115882690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263</v>
      </c>
      <c r="B160" s="55" t="s">
        <v>264</v>
      </c>
      <c r="C160" s="32">
        <v>4301031220</v>
      </c>
      <c r="D160" s="385">
        <v>4680115882669</v>
      </c>
      <c r="E160" s="329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87"/>
      <c r="O160" s="387"/>
      <c r="P160" s="387"/>
      <c r="Q160" s="329"/>
      <c r="R160" s="35"/>
      <c r="S160" s="35"/>
      <c r="T160" s="36" t="s">
        <v>63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ht="27" customHeight="1" x14ac:dyDescent="0.25">
      <c r="A161" s="55" t="s">
        <v>265</v>
      </c>
      <c r="B161" s="55" t="s">
        <v>266</v>
      </c>
      <c r="C161" s="32">
        <v>4301031221</v>
      </c>
      <c r="D161" s="385">
        <v>4680115882676</v>
      </c>
      <c r="E161" s="329"/>
      <c r="F161" s="304">
        <v>0.9</v>
      </c>
      <c r="G161" s="33">
        <v>6</v>
      </c>
      <c r="H161" s="304">
        <v>5.4</v>
      </c>
      <c r="I161" s="304">
        <v>5.61</v>
      </c>
      <c r="J161" s="33">
        <v>120</v>
      </c>
      <c r="K161" s="34" t="s">
        <v>62</v>
      </c>
      <c r="L161" s="33">
        <v>40</v>
      </c>
      <c r="M161" s="4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87"/>
      <c r="O161" s="387"/>
      <c r="P161" s="387"/>
      <c r="Q161" s="329"/>
      <c r="R161" s="35"/>
      <c r="S161" s="35"/>
      <c r="T161" s="36" t="s">
        <v>63</v>
      </c>
      <c r="U161" s="305">
        <v>0</v>
      </c>
      <c r="V161" s="306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42" t="s">
        <v>1</v>
      </c>
    </row>
    <row r="162" spans="1:52" x14ac:dyDescent="0.2">
      <c r="A162" s="389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90"/>
      <c r="M162" s="388" t="s">
        <v>64</v>
      </c>
      <c r="N162" s="341"/>
      <c r="O162" s="341"/>
      <c r="P162" s="341"/>
      <c r="Q162" s="341"/>
      <c r="R162" s="341"/>
      <c r="S162" s="342"/>
      <c r="T162" s="38" t="s">
        <v>65</v>
      </c>
      <c r="U162" s="307">
        <f>IFERROR(U158/H158,"0")+IFERROR(U159/H159,"0")+IFERROR(U160/H160,"0")+IFERROR(U161/H161,"0")</f>
        <v>9.2592592592592595</v>
      </c>
      <c r="V162" s="307">
        <f>IFERROR(V158/H158,"0")+IFERROR(V159/H159,"0")+IFERROR(V160/H160,"0")+IFERROR(V161/H161,"0")</f>
        <v>10</v>
      </c>
      <c r="W162" s="307">
        <f>IFERROR(IF(W158="",0,W158),"0")+IFERROR(IF(W159="",0,W159),"0")+IFERROR(IF(W160="",0,W160),"0")+IFERROR(IF(W161="",0,W161),"0")</f>
        <v>9.3700000000000006E-2</v>
      </c>
      <c r="X162" s="308"/>
      <c r="Y162" s="308"/>
    </row>
    <row r="163" spans="1:52" x14ac:dyDescent="0.2">
      <c r="A163" s="313"/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90"/>
      <c r="M163" s="388" t="s">
        <v>64</v>
      </c>
      <c r="N163" s="341"/>
      <c r="O163" s="341"/>
      <c r="P163" s="341"/>
      <c r="Q163" s="341"/>
      <c r="R163" s="341"/>
      <c r="S163" s="342"/>
      <c r="T163" s="38" t="s">
        <v>63</v>
      </c>
      <c r="U163" s="307">
        <f>IFERROR(SUM(U158:U161),"0")</f>
        <v>50</v>
      </c>
      <c r="V163" s="307">
        <f>IFERROR(SUM(V158:V161),"0")</f>
        <v>54</v>
      </c>
      <c r="W163" s="38"/>
      <c r="X163" s="308"/>
      <c r="Y163" s="308"/>
    </row>
    <row r="164" spans="1:52" ht="14.25" customHeight="1" x14ac:dyDescent="0.25">
      <c r="A164" s="384" t="s">
        <v>66</v>
      </c>
      <c r="B164" s="313"/>
      <c r="C164" s="313"/>
      <c r="D164" s="313"/>
      <c r="E164" s="313"/>
      <c r="F164" s="313"/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  <c r="T164" s="313"/>
      <c r="U164" s="313"/>
      <c r="V164" s="313"/>
      <c r="W164" s="313"/>
      <c r="X164" s="301"/>
      <c r="Y164" s="301"/>
    </row>
    <row r="165" spans="1:52" ht="27" customHeight="1" x14ac:dyDescent="0.25">
      <c r="A165" s="55" t="s">
        <v>267</v>
      </c>
      <c r="B165" s="55" t="s">
        <v>268</v>
      </c>
      <c r="C165" s="32">
        <v>4301051409</v>
      </c>
      <c r="D165" s="385">
        <v>4680115881556</v>
      </c>
      <c r="E165" s="329"/>
      <c r="F165" s="304">
        <v>1</v>
      </c>
      <c r="G165" s="33">
        <v>4</v>
      </c>
      <c r="H165" s="304">
        <v>4</v>
      </c>
      <c r="I165" s="304">
        <v>4.4080000000000004</v>
      </c>
      <c r="J165" s="33">
        <v>104</v>
      </c>
      <c r="K165" s="34" t="s">
        <v>126</v>
      </c>
      <c r="L165" s="33">
        <v>45</v>
      </c>
      <c r="M165" s="47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ref="V165:V181" si="8">IFERROR(IF(U165="",0,CEILING((U165/$H165),1)*$H165),"")</f>
        <v>0</v>
      </c>
      <c r="W165" s="37" t="str">
        <f>IFERROR(IF(V165=0,"",ROUNDUP(V165/H165,0)*0.01196),"")</f>
        <v/>
      </c>
      <c r="X165" s="57"/>
      <c r="Y165" s="58"/>
      <c r="AC165" s="59"/>
      <c r="AZ165" s="143" t="s">
        <v>1</v>
      </c>
    </row>
    <row r="166" spans="1:52" ht="16.5" customHeight="1" x14ac:dyDescent="0.25">
      <c r="A166" s="55" t="s">
        <v>269</v>
      </c>
      <c r="B166" s="55" t="s">
        <v>270</v>
      </c>
      <c r="C166" s="32">
        <v>4301051470</v>
      </c>
      <c r="D166" s="385">
        <v>4680115880573</v>
      </c>
      <c r="E166" s="329"/>
      <c r="F166" s="304">
        <v>1.3</v>
      </c>
      <c r="G166" s="33">
        <v>6</v>
      </c>
      <c r="H166" s="304">
        <v>7.8</v>
      </c>
      <c r="I166" s="304">
        <v>8.3640000000000008</v>
      </c>
      <c r="J166" s="33">
        <v>56</v>
      </c>
      <c r="K166" s="34" t="s">
        <v>126</v>
      </c>
      <c r="L166" s="33">
        <v>45</v>
      </c>
      <c r="M166" s="474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269</v>
      </c>
      <c r="B167" s="55" t="s">
        <v>271</v>
      </c>
      <c r="C167" s="32">
        <v>4301051538</v>
      </c>
      <c r="D167" s="385">
        <v>4680115880573</v>
      </c>
      <c r="E167" s="329"/>
      <c r="F167" s="304">
        <v>1.45</v>
      </c>
      <c r="G167" s="33">
        <v>6</v>
      </c>
      <c r="H167" s="304">
        <v>8.6999999999999993</v>
      </c>
      <c r="I167" s="304">
        <v>9.2639999999999993</v>
      </c>
      <c r="J167" s="33">
        <v>56</v>
      </c>
      <c r="K167" s="34" t="s">
        <v>62</v>
      </c>
      <c r="L167" s="33">
        <v>45</v>
      </c>
      <c r="M167" s="475" t="s">
        <v>272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273</v>
      </c>
      <c r="B168" s="55" t="s">
        <v>274</v>
      </c>
      <c r="C168" s="32">
        <v>4301051408</v>
      </c>
      <c r="D168" s="385">
        <v>4680115881594</v>
      </c>
      <c r="E168" s="329"/>
      <c r="F168" s="304">
        <v>1.35</v>
      </c>
      <c r="G168" s="33">
        <v>6</v>
      </c>
      <c r="H168" s="304">
        <v>8.1</v>
      </c>
      <c r="I168" s="304">
        <v>8.6639999999999997</v>
      </c>
      <c r="J168" s="33">
        <v>56</v>
      </c>
      <c r="K168" s="34" t="s">
        <v>126</v>
      </c>
      <c r="L168" s="33">
        <v>40</v>
      </c>
      <c r="M168" s="4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275</v>
      </c>
      <c r="B169" s="55" t="s">
        <v>276</v>
      </c>
      <c r="C169" s="32">
        <v>4301051433</v>
      </c>
      <c r="D169" s="385">
        <v>4680115881587</v>
      </c>
      <c r="E169" s="329"/>
      <c r="F169" s="304">
        <v>1</v>
      </c>
      <c r="G169" s="33">
        <v>4</v>
      </c>
      <c r="H169" s="304">
        <v>4</v>
      </c>
      <c r="I169" s="304">
        <v>4.4080000000000004</v>
      </c>
      <c r="J169" s="33">
        <v>104</v>
      </c>
      <c r="K169" s="34" t="s">
        <v>62</v>
      </c>
      <c r="L169" s="33">
        <v>35</v>
      </c>
      <c r="M169" s="47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136</v>
      </c>
      <c r="V169" s="306">
        <f t="shared" si="8"/>
        <v>136</v>
      </c>
      <c r="W169" s="37">
        <f>IFERROR(IF(V169=0,"",ROUNDUP(V169/H169,0)*0.01196),"")</f>
        <v>0.40664</v>
      </c>
      <c r="X169" s="57"/>
      <c r="Y169" s="58"/>
      <c r="AC169" s="59"/>
      <c r="AZ169" s="147" t="s">
        <v>1</v>
      </c>
    </row>
    <row r="170" spans="1:52" ht="16.5" customHeight="1" x14ac:dyDescent="0.25">
      <c r="A170" s="55" t="s">
        <v>277</v>
      </c>
      <c r="B170" s="55" t="s">
        <v>278</v>
      </c>
      <c r="C170" s="32">
        <v>4301051380</v>
      </c>
      <c r="D170" s="385">
        <v>4680115880962</v>
      </c>
      <c r="E170" s="329"/>
      <c r="F170" s="304">
        <v>1.3</v>
      </c>
      <c r="G170" s="33">
        <v>6</v>
      </c>
      <c r="H170" s="304">
        <v>7.8</v>
      </c>
      <c r="I170" s="304">
        <v>8.3640000000000008</v>
      </c>
      <c r="J170" s="33">
        <v>56</v>
      </c>
      <c r="K170" s="34" t="s">
        <v>62</v>
      </c>
      <c r="L170" s="33">
        <v>40</v>
      </c>
      <c r="M170" s="4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415</v>
      </c>
      <c r="V170" s="306">
        <f t="shared" si="8"/>
        <v>421.2</v>
      </c>
      <c r="W170" s="37">
        <f>IFERROR(IF(V170=0,"",ROUNDUP(V170/H170,0)*0.02175),"")</f>
        <v>1.1744999999999999</v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279</v>
      </c>
      <c r="B171" s="55" t="s">
        <v>280</v>
      </c>
      <c r="C171" s="32">
        <v>4301051411</v>
      </c>
      <c r="D171" s="385">
        <v>4680115881617</v>
      </c>
      <c r="E171" s="329"/>
      <c r="F171" s="304">
        <v>1.35</v>
      </c>
      <c r="G171" s="33">
        <v>6</v>
      </c>
      <c r="H171" s="304">
        <v>8.1</v>
      </c>
      <c r="I171" s="304">
        <v>8.6460000000000008</v>
      </c>
      <c r="J171" s="33">
        <v>56</v>
      </c>
      <c r="K171" s="34" t="s">
        <v>126</v>
      </c>
      <c r="L171" s="33">
        <v>40</v>
      </c>
      <c r="M171" s="47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281</v>
      </c>
      <c r="B172" s="55" t="s">
        <v>282</v>
      </c>
      <c r="C172" s="32">
        <v>4301051377</v>
      </c>
      <c r="D172" s="385">
        <v>4680115881228</v>
      </c>
      <c r="E172" s="329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35</v>
      </c>
      <c r="M172" s="480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283</v>
      </c>
      <c r="B173" s="55" t="s">
        <v>284</v>
      </c>
      <c r="C173" s="32">
        <v>4301051432</v>
      </c>
      <c r="D173" s="385">
        <v>4680115881037</v>
      </c>
      <c r="E173" s="329"/>
      <c r="F173" s="304">
        <v>0.84</v>
      </c>
      <c r="G173" s="33">
        <v>4</v>
      </c>
      <c r="H173" s="304">
        <v>3.36</v>
      </c>
      <c r="I173" s="304">
        <v>3.6179999999999999</v>
      </c>
      <c r="J173" s="33">
        <v>120</v>
      </c>
      <c r="K173" s="34" t="s">
        <v>62</v>
      </c>
      <c r="L173" s="33">
        <v>35</v>
      </c>
      <c r="M173" s="481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285</v>
      </c>
      <c r="B174" s="55" t="s">
        <v>286</v>
      </c>
      <c r="C174" s="32">
        <v>4301051384</v>
      </c>
      <c r="D174" s="385">
        <v>4680115881211</v>
      </c>
      <c r="E174" s="329"/>
      <c r="F174" s="304">
        <v>0.4</v>
      </c>
      <c r="G174" s="33">
        <v>6</v>
      </c>
      <c r="H174" s="304">
        <v>2.4</v>
      </c>
      <c r="I174" s="304">
        <v>2.6</v>
      </c>
      <c r="J174" s="33">
        <v>156</v>
      </c>
      <c r="K174" s="34" t="s">
        <v>62</v>
      </c>
      <c r="L174" s="33">
        <v>45</v>
      </c>
      <c r="M174" s="4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287</v>
      </c>
      <c r="B175" s="55" t="s">
        <v>288</v>
      </c>
      <c r="C175" s="32">
        <v>4301051378</v>
      </c>
      <c r="D175" s="385">
        <v>4680115881020</v>
      </c>
      <c r="E175" s="329"/>
      <c r="F175" s="304">
        <v>0.84</v>
      </c>
      <c r="G175" s="33">
        <v>4</v>
      </c>
      <c r="H175" s="304">
        <v>3.36</v>
      </c>
      <c r="I175" s="304">
        <v>3.57</v>
      </c>
      <c r="J175" s="33">
        <v>120</v>
      </c>
      <c r="K175" s="34" t="s">
        <v>62</v>
      </c>
      <c r="L175" s="33">
        <v>45</v>
      </c>
      <c r="M175" s="4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289</v>
      </c>
      <c r="B176" s="55" t="s">
        <v>290</v>
      </c>
      <c r="C176" s="32">
        <v>4301051407</v>
      </c>
      <c r="D176" s="385">
        <v>4680115882195</v>
      </c>
      <c r="E176" s="329"/>
      <c r="F176" s="304">
        <v>0.4</v>
      </c>
      <c r="G176" s="33">
        <v>6</v>
      </c>
      <c r="H176" s="304">
        <v>2.4</v>
      </c>
      <c r="I176" s="304">
        <v>2.69</v>
      </c>
      <c r="J176" s="33">
        <v>156</v>
      </c>
      <c r="K176" s="34" t="s">
        <v>126</v>
      </c>
      <c r="L176" s="33">
        <v>40</v>
      </c>
      <c r="M176" s="4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ref="W176:W181" si="9">IFERROR(IF(V176=0,"",ROUNDUP(V176/H176,0)*0.00753),"")</f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291</v>
      </c>
      <c r="B177" s="55" t="s">
        <v>292</v>
      </c>
      <c r="C177" s="32">
        <v>4301051468</v>
      </c>
      <c r="D177" s="385">
        <v>4680115880092</v>
      </c>
      <c r="E177" s="329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126</v>
      </c>
      <c r="L177" s="33">
        <v>45</v>
      </c>
      <c r="M177" s="4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27" customHeight="1" x14ac:dyDescent="0.25">
      <c r="A178" s="55" t="s">
        <v>293</v>
      </c>
      <c r="B178" s="55" t="s">
        <v>294</v>
      </c>
      <c r="C178" s="32">
        <v>4301051469</v>
      </c>
      <c r="D178" s="385">
        <v>4680115880221</v>
      </c>
      <c r="E178" s="329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126</v>
      </c>
      <c r="L178" s="33">
        <v>45</v>
      </c>
      <c r="M178" s="4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295</v>
      </c>
      <c r="B179" s="55" t="s">
        <v>296</v>
      </c>
      <c r="C179" s="32">
        <v>4301051523</v>
      </c>
      <c r="D179" s="385">
        <v>4680115882942</v>
      </c>
      <c r="E179" s="329"/>
      <c r="F179" s="304">
        <v>0.3</v>
      </c>
      <c r="G179" s="33">
        <v>6</v>
      </c>
      <c r="H179" s="304">
        <v>1.8</v>
      </c>
      <c r="I179" s="304">
        <v>2.0720000000000001</v>
      </c>
      <c r="J179" s="33">
        <v>156</v>
      </c>
      <c r="K179" s="34" t="s">
        <v>62</v>
      </c>
      <c r="L179" s="33">
        <v>40</v>
      </c>
      <c r="M179" s="48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16.5" customHeight="1" x14ac:dyDescent="0.25">
      <c r="A180" s="55" t="s">
        <v>297</v>
      </c>
      <c r="B180" s="55" t="s">
        <v>298</v>
      </c>
      <c r="C180" s="32">
        <v>4301051326</v>
      </c>
      <c r="D180" s="385">
        <v>4680115880504</v>
      </c>
      <c r="E180" s="329"/>
      <c r="F180" s="304">
        <v>0.4</v>
      </c>
      <c r="G180" s="33">
        <v>6</v>
      </c>
      <c r="H180" s="304">
        <v>2.4</v>
      </c>
      <c r="I180" s="304">
        <v>2.6720000000000002</v>
      </c>
      <c r="J180" s="33">
        <v>156</v>
      </c>
      <c r="K180" s="34" t="s">
        <v>62</v>
      </c>
      <c r="L180" s="33">
        <v>40</v>
      </c>
      <c r="M180" s="4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87"/>
      <c r="O180" s="387"/>
      <c r="P180" s="387"/>
      <c r="Q180" s="329"/>
      <c r="R180" s="35"/>
      <c r="S180" s="35"/>
      <c r="T180" s="36" t="s">
        <v>63</v>
      </c>
      <c r="U180" s="305">
        <v>114</v>
      </c>
      <c r="V180" s="306">
        <f t="shared" si="8"/>
        <v>115.19999999999999</v>
      </c>
      <c r="W180" s="37">
        <f t="shared" si="9"/>
        <v>0.36143999999999998</v>
      </c>
      <c r="X180" s="57"/>
      <c r="Y180" s="58"/>
      <c r="AC180" s="59"/>
      <c r="AZ180" s="158" t="s">
        <v>1</v>
      </c>
    </row>
    <row r="181" spans="1:52" ht="27" customHeight="1" x14ac:dyDescent="0.25">
      <c r="A181" s="55" t="s">
        <v>299</v>
      </c>
      <c r="B181" s="55" t="s">
        <v>300</v>
      </c>
      <c r="C181" s="32">
        <v>4301051410</v>
      </c>
      <c r="D181" s="385">
        <v>4680115882164</v>
      </c>
      <c r="E181" s="329"/>
      <c r="F181" s="304">
        <v>0.4</v>
      </c>
      <c r="G181" s="33">
        <v>6</v>
      </c>
      <c r="H181" s="304">
        <v>2.4</v>
      </c>
      <c r="I181" s="304">
        <v>2.6779999999999999</v>
      </c>
      <c r="J181" s="33">
        <v>156</v>
      </c>
      <c r="K181" s="34" t="s">
        <v>126</v>
      </c>
      <c r="L181" s="33">
        <v>40</v>
      </c>
      <c r="M181" s="4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87"/>
      <c r="O181" s="387"/>
      <c r="P181" s="387"/>
      <c r="Q181" s="329"/>
      <c r="R181" s="35"/>
      <c r="S181" s="35"/>
      <c r="T181" s="36" t="s">
        <v>63</v>
      </c>
      <c r="U181" s="305">
        <v>0</v>
      </c>
      <c r="V181" s="306">
        <f t="shared" si="8"/>
        <v>0</v>
      </c>
      <c r="W181" s="37" t="str">
        <f t="shared" si="9"/>
        <v/>
      </c>
      <c r="X181" s="57"/>
      <c r="Y181" s="58"/>
      <c r="AC181" s="59"/>
      <c r="AZ181" s="159" t="s">
        <v>1</v>
      </c>
    </row>
    <row r="182" spans="1:52" x14ac:dyDescent="0.2">
      <c r="A182" s="389"/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90"/>
      <c r="M182" s="388" t="s">
        <v>64</v>
      </c>
      <c r="N182" s="341"/>
      <c r="O182" s="341"/>
      <c r="P182" s="341"/>
      <c r="Q182" s="341"/>
      <c r="R182" s="341"/>
      <c r="S182" s="342"/>
      <c r="T182" s="38" t="s">
        <v>65</v>
      </c>
      <c r="U182" s="307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134.7051282051282</v>
      </c>
      <c r="V182" s="307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136</v>
      </c>
      <c r="W182" s="307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1.94258</v>
      </c>
      <c r="X182" s="308"/>
      <c r="Y182" s="308"/>
    </row>
    <row r="183" spans="1:52" x14ac:dyDescent="0.2">
      <c r="A183" s="313"/>
      <c r="B183" s="313"/>
      <c r="C183" s="313"/>
      <c r="D183" s="313"/>
      <c r="E183" s="313"/>
      <c r="F183" s="313"/>
      <c r="G183" s="313"/>
      <c r="H183" s="313"/>
      <c r="I183" s="313"/>
      <c r="J183" s="313"/>
      <c r="K183" s="313"/>
      <c r="L183" s="390"/>
      <c r="M183" s="388" t="s">
        <v>64</v>
      </c>
      <c r="N183" s="341"/>
      <c r="O183" s="341"/>
      <c r="P183" s="341"/>
      <c r="Q183" s="341"/>
      <c r="R183" s="341"/>
      <c r="S183" s="342"/>
      <c r="T183" s="38" t="s">
        <v>63</v>
      </c>
      <c r="U183" s="307">
        <f>IFERROR(SUM(U165:U181),"0")</f>
        <v>665</v>
      </c>
      <c r="V183" s="307">
        <f>IFERROR(SUM(V165:V181),"0")</f>
        <v>672.40000000000009</v>
      </c>
      <c r="W183" s="38"/>
      <c r="X183" s="308"/>
      <c r="Y183" s="308"/>
    </row>
    <row r="184" spans="1:52" ht="14.25" customHeight="1" x14ac:dyDescent="0.25">
      <c r="A184" s="384" t="s">
        <v>202</v>
      </c>
      <c r="B184" s="313"/>
      <c r="C184" s="313"/>
      <c r="D184" s="313"/>
      <c r="E184" s="313"/>
      <c r="F184" s="313"/>
      <c r="G184" s="313"/>
      <c r="H184" s="313"/>
      <c r="I184" s="313"/>
      <c r="J184" s="313"/>
      <c r="K184" s="313"/>
      <c r="L184" s="313"/>
      <c r="M184" s="313"/>
      <c r="N184" s="313"/>
      <c r="O184" s="313"/>
      <c r="P184" s="313"/>
      <c r="Q184" s="313"/>
      <c r="R184" s="313"/>
      <c r="S184" s="313"/>
      <c r="T184" s="313"/>
      <c r="U184" s="313"/>
      <c r="V184" s="313"/>
      <c r="W184" s="313"/>
      <c r="X184" s="301"/>
      <c r="Y184" s="301"/>
    </row>
    <row r="185" spans="1:52" ht="16.5" customHeight="1" x14ac:dyDescent="0.25">
      <c r="A185" s="55" t="s">
        <v>301</v>
      </c>
      <c r="B185" s="55" t="s">
        <v>302</v>
      </c>
      <c r="C185" s="32">
        <v>4301060338</v>
      </c>
      <c r="D185" s="385">
        <v>4680115880801</v>
      </c>
      <c r="E185" s="329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9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87"/>
      <c r="O185" s="387"/>
      <c r="P185" s="387"/>
      <c r="Q185" s="329"/>
      <c r="R185" s="35"/>
      <c r="S185" s="35"/>
      <c r="T185" s="36" t="s">
        <v>63</v>
      </c>
      <c r="U185" s="305">
        <v>0</v>
      </c>
      <c r="V185" s="306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303</v>
      </c>
      <c r="B186" s="55" t="s">
        <v>304</v>
      </c>
      <c r="C186" s="32">
        <v>4301060339</v>
      </c>
      <c r="D186" s="385">
        <v>4680115880818</v>
      </c>
      <c r="E186" s="329"/>
      <c r="F186" s="304">
        <v>0.4</v>
      </c>
      <c r="G186" s="33">
        <v>6</v>
      </c>
      <c r="H186" s="304">
        <v>2.4</v>
      </c>
      <c r="I186" s="304">
        <v>2.6720000000000002</v>
      </c>
      <c r="J186" s="33">
        <v>156</v>
      </c>
      <c r="K186" s="34" t="s">
        <v>62</v>
      </c>
      <c r="L186" s="33">
        <v>40</v>
      </c>
      <c r="M186" s="4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87"/>
      <c r="O186" s="387"/>
      <c r="P186" s="387"/>
      <c r="Q186" s="329"/>
      <c r="R186" s="35"/>
      <c r="S186" s="35"/>
      <c r="T186" s="36" t="s">
        <v>63</v>
      </c>
      <c r="U186" s="305">
        <v>0</v>
      </c>
      <c r="V186" s="306">
        <f>IFERROR(IF(U186="",0,CEILING((U186/$H186),1)*$H186),"")</f>
        <v>0</v>
      </c>
      <c r="W186" s="37" t="str">
        <f>IFERROR(IF(V186=0,"",ROUNDUP(V186/H186,0)*0.00753),"")</f>
        <v/>
      </c>
      <c r="X186" s="57"/>
      <c r="Y186" s="58"/>
      <c r="AC186" s="59"/>
      <c r="AZ186" s="161" t="s">
        <v>1</v>
      </c>
    </row>
    <row r="187" spans="1:52" x14ac:dyDescent="0.2">
      <c r="A187" s="389"/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90"/>
      <c r="M187" s="388" t="s">
        <v>64</v>
      </c>
      <c r="N187" s="341"/>
      <c r="O187" s="341"/>
      <c r="P187" s="341"/>
      <c r="Q187" s="341"/>
      <c r="R187" s="341"/>
      <c r="S187" s="342"/>
      <c r="T187" s="38" t="s">
        <v>65</v>
      </c>
      <c r="U187" s="307">
        <f>IFERROR(U185/H185,"0")+IFERROR(U186/H186,"0")</f>
        <v>0</v>
      </c>
      <c r="V187" s="307">
        <f>IFERROR(V185/H185,"0")+IFERROR(V186/H186,"0")</f>
        <v>0</v>
      </c>
      <c r="W187" s="307">
        <f>IFERROR(IF(W185="",0,W185),"0")+IFERROR(IF(W186="",0,W186),"0")</f>
        <v>0</v>
      </c>
      <c r="X187" s="308"/>
      <c r="Y187" s="308"/>
    </row>
    <row r="188" spans="1:52" x14ac:dyDescent="0.2">
      <c r="A188" s="313"/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90"/>
      <c r="M188" s="388" t="s">
        <v>64</v>
      </c>
      <c r="N188" s="341"/>
      <c r="O188" s="341"/>
      <c r="P188" s="341"/>
      <c r="Q188" s="341"/>
      <c r="R188" s="341"/>
      <c r="S188" s="342"/>
      <c r="T188" s="38" t="s">
        <v>63</v>
      </c>
      <c r="U188" s="307">
        <f>IFERROR(SUM(U185:U186),"0")</f>
        <v>0</v>
      </c>
      <c r="V188" s="307">
        <f>IFERROR(SUM(V185:V186),"0")</f>
        <v>0</v>
      </c>
      <c r="W188" s="38"/>
      <c r="X188" s="308"/>
      <c r="Y188" s="308"/>
    </row>
    <row r="189" spans="1:52" ht="16.5" customHeight="1" x14ac:dyDescent="0.25">
      <c r="A189" s="383" t="s">
        <v>305</v>
      </c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  <c r="T189" s="313"/>
      <c r="U189" s="313"/>
      <c r="V189" s="313"/>
      <c r="W189" s="313"/>
      <c r="X189" s="300"/>
      <c r="Y189" s="300"/>
    </row>
    <row r="190" spans="1:52" ht="14.25" customHeight="1" x14ac:dyDescent="0.25">
      <c r="A190" s="384" t="s">
        <v>100</v>
      </c>
      <c r="B190" s="313"/>
      <c r="C190" s="313"/>
      <c r="D190" s="313"/>
      <c r="E190" s="313"/>
      <c r="F190" s="313"/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  <c r="T190" s="313"/>
      <c r="U190" s="313"/>
      <c r="V190" s="313"/>
      <c r="W190" s="313"/>
      <c r="X190" s="301"/>
      <c r="Y190" s="301"/>
    </row>
    <row r="191" spans="1:52" ht="27" customHeight="1" x14ac:dyDescent="0.25">
      <c r="A191" s="55" t="s">
        <v>306</v>
      </c>
      <c r="B191" s="55" t="s">
        <v>307</v>
      </c>
      <c r="C191" s="32">
        <v>4301011346</v>
      </c>
      <c r="D191" s="385">
        <v>4607091387445</v>
      </c>
      <c r="E191" s="329"/>
      <c r="F191" s="304">
        <v>0.9</v>
      </c>
      <c r="G191" s="33">
        <v>10</v>
      </c>
      <c r="H191" s="304">
        <v>9</v>
      </c>
      <c r="I191" s="304">
        <v>9.6300000000000008</v>
      </c>
      <c r="J191" s="33">
        <v>56</v>
      </c>
      <c r="K191" s="34" t="s">
        <v>96</v>
      </c>
      <c r="L191" s="33">
        <v>31</v>
      </c>
      <c r="M191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ref="V191:V205" si="10">IFERROR(IF(U191="",0,CEILING((U191/$H191),1)*$H191),"")</f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308</v>
      </c>
      <c r="B192" s="55" t="s">
        <v>309</v>
      </c>
      <c r="C192" s="32">
        <v>4301011362</v>
      </c>
      <c r="D192" s="385">
        <v>4607091386004</v>
      </c>
      <c r="E192" s="329"/>
      <c r="F192" s="304">
        <v>1.35</v>
      </c>
      <c r="G192" s="33">
        <v>8</v>
      </c>
      <c r="H192" s="304">
        <v>10.8</v>
      </c>
      <c r="I192" s="304">
        <v>11.28</v>
      </c>
      <c r="J192" s="33">
        <v>48</v>
      </c>
      <c r="K192" s="34" t="s">
        <v>310</v>
      </c>
      <c r="L192" s="33">
        <v>55</v>
      </c>
      <c r="M192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IFERROR(IF(V192=0,"",ROUNDUP(V192/H192,0)*0.02039),"")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311</v>
      </c>
      <c r="C193" s="32">
        <v>4301011308</v>
      </c>
      <c r="D193" s="385">
        <v>4607091386004</v>
      </c>
      <c r="E193" s="329"/>
      <c r="F193" s="304">
        <v>1.35</v>
      </c>
      <c r="G193" s="33">
        <v>8</v>
      </c>
      <c r="H193" s="304">
        <v>10.8</v>
      </c>
      <c r="I193" s="304">
        <v>11.28</v>
      </c>
      <c r="J193" s="33">
        <v>56</v>
      </c>
      <c r="K193" s="34" t="s">
        <v>96</v>
      </c>
      <c r="L193" s="33">
        <v>55</v>
      </c>
      <c r="M193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312</v>
      </c>
      <c r="B194" s="55" t="s">
        <v>313</v>
      </c>
      <c r="C194" s="32">
        <v>4301011347</v>
      </c>
      <c r="D194" s="385">
        <v>4607091386073</v>
      </c>
      <c r="E194" s="329"/>
      <c r="F194" s="304">
        <v>0.9</v>
      </c>
      <c r="G194" s="33">
        <v>10</v>
      </c>
      <c r="H194" s="304">
        <v>9</v>
      </c>
      <c r="I194" s="304">
        <v>9.6300000000000008</v>
      </c>
      <c r="J194" s="33">
        <v>56</v>
      </c>
      <c r="K194" s="34" t="s">
        <v>96</v>
      </c>
      <c r="L194" s="33">
        <v>31</v>
      </c>
      <c r="M194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314</v>
      </c>
      <c r="B195" s="55" t="s">
        <v>315</v>
      </c>
      <c r="C195" s="32">
        <v>4301010928</v>
      </c>
      <c r="D195" s="385">
        <v>4607091387322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316</v>
      </c>
      <c r="C196" s="32">
        <v>4301011395</v>
      </c>
      <c r="D196" s="385">
        <v>4607091387322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48</v>
      </c>
      <c r="K196" s="34" t="s">
        <v>310</v>
      </c>
      <c r="L196" s="33">
        <v>55</v>
      </c>
      <c r="M196" s="4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IFERROR(IF(V196=0,"",ROUNDUP(V196/H196,0)*0.02039),"")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317</v>
      </c>
      <c r="B197" s="55" t="s">
        <v>318</v>
      </c>
      <c r="C197" s="32">
        <v>4301011311</v>
      </c>
      <c r="D197" s="385">
        <v>4607091387377</v>
      </c>
      <c r="E197" s="329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319</v>
      </c>
      <c r="B198" s="55" t="s">
        <v>320</v>
      </c>
      <c r="C198" s="32">
        <v>4301010945</v>
      </c>
      <c r="D198" s="385">
        <v>4607091387353</v>
      </c>
      <c r="E198" s="329"/>
      <c r="F198" s="304">
        <v>1.35</v>
      </c>
      <c r="G198" s="33">
        <v>8</v>
      </c>
      <c r="H198" s="304">
        <v>10.8</v>
      </c>
      <c r="I198" s="304">
        <v>11.28</v>
      </c>
      <c r="J198" s="33">
        <v>56</v>
      </c>
      <c r="K198" s="34" t="s">
        <v>96</v>
      </c>
      <c r="L198" s="33">
        <v>55</v>
      </c>
      <c r="M198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321</v>
      </c>
      <c r="B199" s="55" t="s">
        <v>322</v>
      </c>
      <c r="C199" s="32">
        <v>4301011328</v>
      </c>
      <c r="D199" s="385">
        <v>4607091386011</v>
      </c>
      <c r="E199" s="329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ref="W199:W205" si="11">IFERROR(IF(V199=0,"",ROUNDUP(V199/H199,0)*0.00937),"")</f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323</v>
      </c>
      <c r="B200" s="55" t="s">
        <v>324</v>
      </c>
      <c r="C200" s="32">
        <v>4301011329</v>
      </c>
      <c r="D200" s="385">
        <v>4607091387308</v>
      </c>
      <c r="E200" s="329"/>
      <c r="F200" s="304">
        <v>0.5</v>
      </c>
      <c r="G200" s="33">
        <v>10</v>
      </c>
      <c r="H200" s="304">
        <v>5</v>
      </c>
      <c r="I200" s="304">
        <v>5.21</v>
      </c>
      <c r="J200" s="33">
        <v>120</v>
      </c>
      <c r="K200" s="34" t="s">
        <v>62</v>
      </c>
      <c r="L200" s="33">
        <v>55</v>
      </c>
      <c r="M200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325</v>
      </c>
      <c r="B201" s="55" t="s">
        <v>326</v>
      </c>
      <c r="C201" s="32">
        <v>4301011049</v>
      </c>
      <c r="D201" s="385">
        <v>4607091387339</v>
      </c>
      <c r="E201" s="329"/>
      <c r="F201" s="304">
        <v>0.5</v>
      </c>
      <c r="G201" s="33">
        <v>10</v>
      </c>
      <c r="H201" s="304">
        <v>5</v>
      </c>
      <c r="I201" s="304">
        <v>5.24</v>
      </c>
      <c r="J201" s="33">
        <v>120</v>
      </c>
      <c r="K201" s="34" t="s">
        <v>96</v>
      </c>
      <c r="L201" s="33">
        <v>55</v>
      </c>
      <c r="M201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327</v>
      </c>
      <c r="B202" s="55" t="s">
        <v>328</v>
      </c>
      <c r="C202" s="32">
        <v>4301011433</v>
      </c>
      <c r="D202" s="385">
        <v>4680115882638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329</v>
      </c>
      <c r="B203" s="55" t="s">
        <v>330</v>
      </c>
      <c r="C203" s="32">
        <v>4301011573</v>
      </c>
      <c r="D203" s="385">
        <v>4680115881938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90</v>
      </c>
      <c r="M203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331</v>
      </c>
      <c r="B204" s="55" t="s">
        <v>332</v>
      </c>
      <c r="C204" s="32">
        <v>4301010944</v>
      </c>
      <c r="D204" s="385">
        <v>4607091387346</v>
      </c>
      <c r="E204" s="329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87"/>
      <c r="O204" s="387"/>
      <c r="P204" s="387"/>
      <c r="Q204" s="329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ht="27" customHeight="1" x14ac:dyDescent="0.25">
      <c r="A205" s="55" t="s">
        <v>333</v>
      </c>
      <c r="B205" s="55" t="s">
        <v>334</v>
      </c>
      <c r="C205" s="32">
        <v>4301011353</v>
      </c>
      <c r="D205" s="385">
        <v>4607091389807</v>
      </c>
      <c r="E205" s="329"/>
      <c r="F205" s="304">
        <v>0.4</v>
      </c>
      <c r="G205" s="33">
        <v>10</v>
      </c>
      <c r="H205" s="304">
        <v>4</v>
      </c>
      <c r="I205" s="304">
        <v>4.24</v>
      </c>
      <c r="J205" s="33">
        <v>120</v>
      </c>
      <c r="K205" s="34" t="s">
        <v>96</v>
      </c>
      <c r="L205" s="33">
        <v>55</v>
      </c>
      <c r="M205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87"/>
      <c r="O205" s="387"/>
      <c r="P205" s="387"/>
      <c r="Q205" s="329"/>
      <c r="R205" s="35"/>
      <c r="S205" s="35"/>
      <c r="T205" s="36" t="s">
        <v>63</v>
      </c>
      <c r="U205" s="305">
        <v>0</v>
      </c>
      <c r="V205" s="306">
        <f t="shared" si="10"/>
        <v>0</v>
      </c>
      <c r="W205" s="37" t="str">
        <f t="shared" si="11"/>
        <v/>
      </c>
      <c r="X205" s="57"/>
      <c r="Y205" s="58"/>
      <c r="AC205" s="59"/>
      <c r="AZ205" s="176" t="s">
        <v>1</v>
      </c>
    </row>
    <row r="206" spans="1:52" x14ac:dyDescent="0.2">
      <c r="A206" s="389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90"/>
      <c r="M206" s="388" t="s">
        <v>64</v>
      </c>
      <c r="N206" s="341"/>
      <c r="O206" s="341"/>
      <c r="P206" s="341"/>
      <c r="Q206" s="341"/>
      <c r="R206" s="341"/>
      <c r="S206" s="342"/>
      <c r="T206" s="38" t="s">
        <v>65</v>
      </c>
      <c r="U206" s="307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7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08"/>
      <c r="Y206" s="308"/>
    </row>
    <row r="207" spans="1:52" x14ac:dyDescent="0.2">
      <c r="A207" s="313"/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90"/>
      <c r="M207" s="388" t="s">
        <v>64</v>
      </c>
      <c r="N207" s="341"/>
      <c r="O207" s="341"/>
      <c r="P207" s="341"/>
      <c r="Q207" s="341"/>
      <c r="R207" s="341"/>
      <c r="S207" s="342"/>
      <c r="T207" s="38" t="s">
        <v>63</v>
      </c>
      <c r="U207" s="307">
        <f>IFERROR(SUM(U191:U205),"0")</f>
        <v>0</v>
      </c>
      <c r="V207" s="307">
        <f>IFERROR(SUM(V191:V205),"0")</f>
        <v>0</v>
      </c>
      <c r="W207" s="38"/>
      <c r="X207" s="308"/>
      <c r="Y207" s="308"/>
    </row>
    <row r="208" spans="1:52" ht="14.25" customHeight="1" x14ac:dyDescent="0.25">
      <c r="A208" s="384" t="s">
        <v>93</v>
      </c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  <c r="T208" s="313"/>
      <c r="U208" s="313"/>
      <c r="V208" s="313"/>
      <c r="W208" s="313"/>
      <c r="X208" s="301"/>
      <c r="Y208" s="301"/>
    </row>
    <row r="209" spans="1:52" ht="27" customHeight="1" x14ac:dyDescent="0.25">
      <c r="A209" s="55" t="s">
        <v>335</v>
      </c>
      <c r="B209" s="55" t="s">
        <v>336</v>
      </c>
      <c r="C209" s="32">
        <v>4301020254</v>
      </c>
      <c r="D209" s="385">
        <v>4680115881914</v>
      </c>
      <c r="E209" s="329"/>
      <c r="F209" s="304">
        <v>0.4</v>
      </c>
      <c r="G209" s="33">
        <v>10</v>
      </c>
      <c r="H209" s="304">
        <v>4</v>
      </c>
      <c r="I209" s="304">
        <v>4.24</v>
      </c>
      <c r="J209" s="33">
        <v>120</v>
      </c>
      <c r="K209" s="34" t="s">
        <v>96</v>
      </c>
      <c r="L209" s="33">
        <v>90</v>
      </c>
      <c r="M209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87"/>
      <c r="O209" s="387"/>
      <c r="P209" s="387"/>
      <c r="Q209" s="329"/>
      <c r="R209" s="35"/>
      <c r="S209" s="35"/>
      <c r="T209" s="36" t="s">
        <v>63</v>
      </c>
      <c r="U209" s="305">
        <v>0</v>
      </c>
      <c r="V209" s="306">
        <f>IFERROR(IF(U209="",0,CEILING((U209/$H209),1)*$H209),"")</f>
        <v>0</v>
      </c>
      <c r="W209" s="37" t="str">
        <f>IFERROR(IF(V209=0,"",ROUNDUP(V209/H209,0)*0.00937),"")</f>
        <v/>
      </c>
      <c r="X209" s="57"/>
      <c r="Y209" s="58"/>
      <c r="AC209" s="59"/>
      <c r="AZ209" s="177" t="s">
        <v>1</v>
      </c>
    </row>
    <row r="210" spans="1:52" x14ac:dyDescent="0.2">
      <c r="A210" s="389"/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90"/>
      <c r="M210" s="388" t="s">
        <v>64</v>
      </c>
      <c r="N210" s="341"/>
      <c r="O210" s="341"/>
      <c r="P210" s="341"/>
      <c r="Q210" s="341"/>
      <c r="R210" s="341"/>
      <c r="S210" s="342"/>
      <c r="T210" s="38" t="s">
        <v>65</v>
      </c>
      <c r="U210" s="307">
        <f>IFERROR(U209/H209,"0")</f>
        <v>0</v>
      </c>
      <c r="V210" s="307">
        <f>IFERROR(V209/H209,"0")</f>
        <v>0</v>
      </c>
      <c r="W210" s="307">
        <f>IFERROR(IF(W209="",0,W209),"0")</f>
        <v>0</v>
      </c>
      <c r="X210" s="308"/>
      <c r="Y210" s="308"/>
    </row>
    <row r="211" spans="1:52" x14ac:dyDescent="0.2">
      <c r="A211" s="313"/>
      <c r="B211" s="313"/>
      <c r="C211" s="313"/>
      <c r="D211" s="313"/>
      <c r="E211" s="313"/>
      <c r="F211" s="313"/>
      <c r="G211" s="313"/>
      <c r="H211" s="313"/>
      <c r="I211" s="313"/>
      <c r="J211" s="313"/>
      <c r="K211" s="313"/>
      <c r="L211" s="390"/>
      <c r="M211" s="388" t="s">
        <v>64</v>
      </c>
      <c r="N211" s="341"/>
      <c r="O211" s="341"/>
      <c r="P211" s="341"/>
      <c r="Q211" s="341"/>
      <c r="R211" s="341"/>
      <c r="S211" s="342"/>
      <c r="T211" s="38" t="s">
        <v>63</v>
      </c>
      <c r="U211" s="307">
        <f>IFERROR(SUM(U209:U209),"0")</f>
        <v>0</v>
      </c>
      <c r="V211" s="307">
        <f>IFERROR(SUM(V209:V209),"0")</f>
        <v>0</v>
      </c>
      <c r="W211" s="38"/>
      <c r="X211" s="308"/>
      <c r="Y211" s="308"/>
    </row>
    <row r="212" spans="1:52" ht="14.25" customHeight="1" x14ac:dyDescent="0.25">
      <c r="A212" s="384" t="s">
        <v>59</v>
      </c>
      <c r="B212" s="313"/>
      <c r="C212" s="313"/>
      <c r="D212" s="313"/>
      <c r="E212" s="313"/>
      <c r="F212" s="313"/>
      <c r="G212" s="313"/>
      <c r="H212" s="313"/>
      <c r="I212" s="313"/>
      <c r="J212" s="313"/>
      <c r="K212" s="313"/>
      <c r="L212" s="313"/>
      <c r="M212" s="313"/>
      <c r="N212" s="313"/>
      <c r="O212" s="313"/>
      <c r="P212" s="313"/>
      <c r="Q212" s="313"/>
      <c r="R212" s="313"/>
      <c r="S212" s="313"/>
      <c r="T212" s="313"/>
      <c r="U212" s="313"/>
      <c r="V212" s="313"/>
      <c r="W212" s="313"/>
      <c r="X212" s="301"/>
      <c r="Y212" s="301"/>
    </row>
    <row r="213" spans="1:52" ht="27" customHeight="1" x14ac:dyDescent="0.25">
      <c r="A213" s="55" t="s">
        <v>337</v>
      </c>
      <c r="B213" s="55" t="s">
        <v>338</v>
      </c>
      <c r="C213" s="32">
        <v>4301030878</v>
      </c>
      <c r="D213" s="385">
        <v>4607091387193</v>
      </c>
      <c r="E213" s="329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35</v>
      </c>
      <c r="M213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350</v>
      </c>
      <c r="V213" s="306">
        <f>IFERROR(IF(U213="",0,CEILING((U213/$H213),1)*$H213),"")</f>
        <v>352.8</v>
      </c>
      <c r="W213" s="37">
        <f>IFERROR(IF(V213=0,"",ROUNDUP(V213/H213,0)*0.00753),"")</f>
        <v>0.63251999999999997</v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339</v>
      </c>
      <c r="B214" s="55" t="s">
        <v>340</v>
      </c>
      <c r="C214" s="32">
        <v>4301031153</v>
      </c>
      <c r="D214" s="385">
        <v>4607091387230</v>
      </c>
      <c r="E214" s="329"/>
      <c r="F214" s="304">
        <v>0.7</v>
      </c>
      <c r="G214" s="33">
        <v>6</v>
      </c>
      <c r="H214" s="304">
        <v>4.2</v>
      </c>
      <c r="I214" s="304">
        <v>4.46</v>
      </c>
      <c r="J214" s="33">
        <v>156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27</v>
      </c>
      <c r="V214" s="306">
        <f>IFERROR(IF(U214="",0,CEILING((U214/$H214),1)*$H214),"")</f>
        <v>29.400000000000002</v>
      </c>
      <c r="W214" s="37">
        <f>IFERROR(IF(V214=0,"",ROUNDUP(V214/H214,0)*0.00753),"")</f>
        <v>5.271E-2</v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341</v>
      </c>
      <c r="B215" s="55" t="s">
        <v>342</v>
      </c>
      <c r="C215" s="32">
        <v>4301031152</v>
      </c>
      <c r="D215" s="385">
        <v>4607091387285</v>
      </c>
      <c r="E215" s="329"/>
      <c r="F215" s="304">
        <v>0.35</v>
      </c>
      <c r="G215" s="33">
        <v>6</v>
      </c>
      <c r="H215" s="304">
        <v>2.1</v>
      </c>
      <c r="I215" s="304">
        <v>2.23</v>
      </c>
      <c r="J215" s="33">
        <v>234</v>
      </c>
      <c r="K215" s="34" t="s">
        <v>62</v>
      </c>
      <c r="L215" s="33">
        <v>40</v>
      </c>
      <c r="M215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87"/>
      <c r="O215" s="387"/>
      <c r="P215" s="387"/>
      <c r="Q215" s="329"/>
      <c r="R215" s="35"/>
      <c r="S215" s="35"/>
      <c r="T215" s="36" t="s">
        <v>63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ht="27" customHeight="1" x14ac:dyDescent="0.25">
      <c r="A216" s="55" t="s">
        <v>343</v>
      </c>
      <c r="B216" s="55" t="s">
        <v>344</v>
      </c>
      <c r="C216" s="32">
        <v>4301031151</v>
      </c>
      <c r="D216" s="385">
        <v>4607091389845</v>
      </c>
      <c r="E216" s="329"/>
      <c r="F216" s="304">
        <v>0.35</v>
      </c>
      <c r="G216" s="33">
        <v>6</v>
      </c>
      <c r="H216" s="304">
        <v>2.1</v>
      </c>
      <c r="I216" s="304">
        <v>2.2000000000000002</v>
      </c>
      <c r="J216" s="33">
        <v>234</v>
      </c>
      <c r="K216" s="34" t="s">
        <v>62</v>
      </c>
      <c r="L216" s="33">
        <v>40</v>
      </c>
      <c r="M216" s="51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87"/>
      <c r="O216" s="387"/>
      <c r="P216" s="387"/>
      <c r="Q216" s="329"/>
      <c r="R216" s="35"/>
      <c r="S216" s="35"/>
      <c r="T216" s="36" t="s">
        <v>63</v>
      </c>
      <c r="U216" s="305">
        <v>0</v>
      </c>
      <c r="V216" s="306">
        <f>IFERROR(IF(U216="",0,CEILING((U216/$H216),1)*$H216),"")</f>
        <v>0</v>
      </c>
      <c r="W216" s="37" t="str">
        <f>IFERROR(IF(V216=0,"",ROUNDUP(V216/H216,0)*0.00502),"")</f>
        <v/>
      </c>
      <c r="X216" s="57"/>
      <c r="Y216" s="58"/>
      <c r="AC216" s="59"/>
      <c r="AZ216" s="181" t="s">
        <v>1</v>
      </c>
    </row>
    <row r="217" spans="1:52" x14ac:dyDescent="0.2">
      <c r="A217" s="389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90"/>
      <c r="M217" s="388" t="s">
        <v>64</v>
      </c>
      <c r="N217" s="341"/>
      <c r="O217" s="341"/>
      <c r="P217" s="341"/>
      <c r="Q217" s="341"/>
      <c r="R217" s="341"/>
      <c r="S217" s="342"/>
      <c r="T217" s="38" t="s">
        <v>65</v>
      </c>
      <c r="U217" s="307">
        <f>IFERROR(U213/H213,"0")+IFERROR(U214/H214,"0")+IFERROR(U215/H215,"0")+IFERROR(U216/H216,"0")</f>
        <v>89.761904761904759</v>
      </c>
      <c r="V217" s="307">
        <f>IFERROR(V213/H213,"0")+IFERROR(V214/H214,"0")+IFERROR(V215/H215,"0")+IFERROR(V216/H216,"0")</f>
        <v>91</v>
      </c>
      <c r="W217" s="307">
        <f>IFERROR(IF(W213="",0,W213),"0")+IFERROR(IF(W214="",0,W214),"0")+IFERROR(IF(W215="",0,W215),"0")+IFERROR(IF(W216="",0,W216),"0")</f>
        <v>0.68523000000000001</v>
      </c>
      <c r="X217" s="308"/>
      <c r="Y217" s="308"/>
    </row>
    <row r="218" spans="1:52" x14ac:dyDescent="0.2">
      <c r="A218" s="313"/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90"/>
      <c r="M218" s="388" t="s">
        <v>64</v>
      </c>
      <c r="N218" s="341"/>
      <c r="O218" s="341"/>
      <c r="P218" s="341"/>
      <c r="Q218" s="341"/>
      <c r="R218" s="341"/>
      <c r="S218" s="342"/>
      <c r="T218" s="38" t="s">
        <v>63</v>
      </c>
      <c r="U218" s="307">
        <f>IFERROR(SUM(U213:U216),"0")</f>
        <v>377</v>
      </c>
      <c r="V218" s="307">
        <f>IFERROR(SUM(V213:V216),"0")</f>
        <v>382.2</v>
      </c>
      <c r="W218" s="38"/>
      <c r="X218" s="308"/>
      <c r="Y218" s="308"/>
    </row>
    <row r="219" spans="1:52" ht="14.25" customHeight="1" x14ac:dyDescent="0.25">
      <c r="A219" s="384" t="s">
        <v>66</v>
      </c>
      <c r="B219" s="313"/>
      <c r="C219" s="313"/>
      <c r="D219" s="313"/>
      <c r="E219" s="313"/>
      <c r="F219" s="313"/>
      <c r="G219" s="313"/>
      <c r="H219" s="313"/>
      <c r="I219" s="313"/>
      <c r="J219" s="313"/>
      <c r="K219" s="313"/>
      <c r="L219" s="313"/>
      <c r="M219" s="313"/>
      <c r="N219" s="313"/>
      <c r="O219" s="313"/>
      <c r="P219" s="313"/>
      <c r="Q219" s="313"/>
      <c r="R219" s="313"/>
      <c r="S219" s="313"/>
      <c r="T219" s="313"/>
      <c r="U219" s="313"/>
      <c r="V219" s="313"/>
      <c r="W219" s="313"/>
      <c r="X219" s="301"/>
      <c r="Y219" s="301"/>
    </row>
    <row r="220" spans="1:52" ht="16.5" customHeight="1" x14ac:dyDescent="0.25">
      <c r="A220" s="55" t="s">
        <v>345</v>
      </c>
      <c r="B220" s="55" t="s">
        <v>346</v>
      </c>
      <c r="C220" s="32">
        <v>4301051100</v>
      </c>
      <c r="D220" s="385">
        <v>4607091387766</v>
      </c>
      <c r="E220" s="329"/>
      <c r="F220" s="304">
        <v>1.35</v>
      </c>
      <c r="G220" s="33">
        <v>6</v>
      </c>
      <c r="H220" s="304">
        <v>8.1</v>
      </c>
      <c r="I220" s="304">
        <v>8.6579999999999995</v>
      </c>
      <c r="J220" s="33">
        <v>56</v>
      </c>
      <c r="K220" s="34" t="s">
        <v>126</v>
      </c>
      <c r="L220" s="33">
        <v>40</v>
      </c>
      <c r="M220" s="5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ref="V220:V225" si="12">IFERROR(IF(U220="",0,CEILING((U220/$H220),1)*$H220),"")</f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4301051116</v>
      </c>
      <c r="D221" s="385">
        <v>4607091387957</v>
      </c>
      <c r="E221" s="329"/>
      <c r="F221" s="304">
        <v>1.3</v>
      </c>
      <c r="G221" s="33">
        <v>6</v>
      </c>
      <c r="H221" s="304">
        <v>7.8</v>
      </c>
      <c r="I221" s="304">
        <v>8.3640000000000008</v>
      </c>
      <c r="J221" s="33">
        <v>56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4301051115</v>
      </c>
      <c r="D222" s="385">
        <v>4607091387964</v>
      </c>
      <c r="E222" s="329"/>
      <c r="F222" s="304">
        <v>1.35</v>
      </c>
      <c r="G222" s="33">
        <v>6</v>
      </c>
      <c r="H222" s="304">
        <v>8.1</v>
      </c>
      <c r="I222" s="304">
        <v>8.6460000000000008</v>
      </c>
      <c r="J222" s="33">
        <v>56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IFERROR(IF(V222=0,"",ROUNDUP(V222/H222,0)*0.02175),"")</f>
        <v/>
      </c>
      <c r="X222" s="57"/>
      <c r="Y222" s="58"/>
      <c r="AC222" s="59"/>
      <c r="AZ222" s="184" t="s">
        <v>1</v>
      </c>
    </row>
    <row r="223" spans="1:52" ht="16.5" customHeight="1" x14ac:dyDescent="0.25">
      <c r="A223" s="55" t="s">
        <v>351</v>
      </c>
      <c r="B223" s="55" t="s">
        <v>352</v>
      </c>
      <c r="C223" s="32">
        <v>4301051134</v>
      </c>
      <c r="D223" s="385">
        <v>4607091381672</v>
      </c>
      <c r="E223" s="329"/>
      <c r="F223" s="304">
        <v>0.6</v>
      </c>
      <c r="G223" s="33">
        <v>6</v>
      </c>
      <c r="H223" s="304">
        <v>3.6</v>
      </c>
      <c r="I223" s="304">
        <v>3.8759999999999999</v>
      </c>
      <c r="J223" s="33">
        <v>120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IFERROR(IF(V223=0,"",ROUNDUP(V223/H223,0)*0.00937),"")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353</v>
      </c>
      <c r="B224" s="55" t="s">
        <v>354</v>
      </c>
      <c r="C224" s="32">
        <v>4301051130</v>
      </c>
      <c r="D224" s="385">
        <v>4607091387537</v>
      </c>
      <c r="E224" s="329"/>
      <c r="F224" s="304">
        <v>0.45</v>
      </c>
      <c r="G224" s="33">
        <v>6</v>
      </c>
      <c r="H224" s="304">
        <v>2.7</v>
      </c>
      <c r="I224" s="304">
        <v>2.99</v>
      </c>
      <c r="J224" s="33">
        <v>156</v>
      </c>
      <c r="K224" s="34" t="s">
        <v>62</v>
      </c>
      <c r="L224" s="33">
        <v>40</v>
      </c>
      <c r="M224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87"/>
      <c r="O224" s="387"/>
      <c r="P224" s="387"/>
      <c r="Q224" s="329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ht="27" customHeight="1" x14ac:dyDescent="0.25">
      <c r="A225" s="55" t="s">
        <v>355</v>
      </c>
      <c r="B225" s="55" t="s">
        <v>356</v>
      </c>
      <c r="C225" s="32">
        <v>4301051132</v>
      </c>
      <c r="D225" s="385">
        <v>4607091387513</v>
      </c>
      <c r="E225" s="329"/>
      <c r="F225" s="304">
        <v>0.45</v>
      </c>
      <c r="G225" s="33">
        <v>6</v>
      </c>
      <c r="H225" s="304">
        <v>2.7</v>
      </c>
      <c r="I225" s="304">
        <v>2.9780000000000002</v>
      </c>
      <c r="J225" s="33">
        <v>156</v>
      </c>
      <c r="K225" s="34" t="s">
        <v>62</v>
      </c>
      <c r="L225" s="33">
        <v>40</v>
      </c>
      <c r="M225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87"/>
      <c r="O225" s="387"/>
      <c r="P225" s="387"/>
      <c r="Q225" s="329"/>
      <c r="R225" s="35"/>
      <c r="S225" s="35"/>
      <c r="T225" s="36" t="s">
        <v>63</v>
      </c>
      <c r="U225" s="305">
        <v>0</v>
      </c>
      <c r="V225" s="306">
        <f t="shared" si="12"/>
        <v>0</v>
      </c>
      <c r="W225" s="37" t="str">
        <f>IFERROR(IF(V225=0,"",ROUNDUP(V225/H225,0)*0.00753),"")</f>
        <v/>
      </c>
      <c r="X225" s="57"/>
      <c r="Y225" s="58"/>
      <c r="AC225" s="59"/>
      <c r="AZ225" s="187" t="s">
        <v>1</v>
      </c>
    </row>
    <row r="226" spans="1:52" x14ac:dyDescent="0.2">
      <c r="A226" s="389"/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90"/>
      <c r="M226" s="388" t="s">
        <v>64</v>
      </c>
      <c r="N226" s="341"/>
      <c r="O226" s="341"/>
      <c r="P226" s="341"/>
      <c r="Q226" s="341"/>
      <c r="R226" s="341"/>
      <c r="S226" s="342"/>
      <c r="T226" s="38" t="s">
        <v>65</v>
      </c>
      <c r="U226" s="307">
        <f>IFERROR(U220/H220,"0")+IFERROR(U221/H221,"0")+IFERROR(U222/H222,"0")+IFERROR(U223/H223,"0")+IFERROR(U224/H224,"0")+IFERROR(U225/H225,"0")</f>
        <v>0</v>
      </c>
      <c r="V226" s="307">
        <f>IFERROR(V220/H220,"0")+IFERROR(V221/H221,"0")+IFERROR(V222/H222,"0")+IFERROR(V223/H223,"0")+IFERROR(V224/H224,"0")+IFERROR(V225/H225,"0")</f>
        <v>0</v>
      </c>
      <c r="W226" s="307">
        <f>IFERROR(IF(W220="",0,W220),"0")+IFERROR(IF(W221="",0,W221),"0")+IFERROR(IF(W222="",0,W222),"0")+IFERROR(IF(W223="",0,W223),"0")+IFERROR(IF(W224="",0,W224),"0")+IFERROR(IF(W225="",0,W225),"0")</f>
        <v>0</v>
      </c>
      <c r="X226" s="308"/>
      <c r="Y226" s="308"/>
    </row>
    <row r="227" spans="1:52" x14ac:dyDescent="0.2">
      <c r="A227" s="313"/>
      <c r="B227" s="313"/>
      <c r="C227" s="313"/>
      <c r="D227" s="313"/>
      <c r="E227" s="313"/>
      <c r="F227" s="313"/>
      <c r="G227" s="313"/>
      <c r="H227" s="313"/>
      <c r="I227" s="313"/>
      <c r="J227" s="313"/>
      <c r="K227" s="313"/>
      <c r="L227" s="390"/>
      <c r="M227" s="388" t="s">
        <v>64</v>
      </c>
      <c r="N227" s="341"/>
      <c r="O227" s="341"/>
      <c r="P227" s="341"/>
      <c r="Q227" s="341"/>
      <c r="R227" s="341"/>
      <c r="S227" s="342"/>
      <c r="T227" s="38" t="s">
        <v>63</v>
      </c>
      <c r="U227" s="307">
        <f>IFERROR(SUM(U220:U225),"0")</f>
        <v>0</v>
      </c>
      <c r="V227" s="307">
        <f>IFERROR(SUM(V220:V225),"0")</f>
        <v>0</v>
      </c>
      <c r="W227" s="38"/>
      <c r="X227" s="308"/>
      <c r="Y227" s="308"/>
    </row>
    <row r="228" spans="1:52" ht="14.25" customHeight="1" x14ac:dyDescent="0.25">
      <c r="A228" s="384" t="s">
        <v>202</v>
      </c>
      <c r="B228" s="313"/>
      <c r="C228" s="313"/>
      <c r="D228" s="313"/>
      <c r="E228" s="313"/>
      <c r="F228" s="313"/>
      <c r="G228" s="313"/>
      <c r="H228" s="313"/>
      <c r="I228" s="313"/>
      <c r="J228" s="313"/>
      <c r="K228" s="313"/>
      <c r="L228" s="313"/>
      <c r="M228" s="313"/>
      <c r="N228" s="313"/>
      <c r="O228" s="313"/>
      <c r="P228" s="313"/>
      <c r="Q228" s="313"/>
      <c r="R228" s="313"/>
      <c r="S228" s="313"/>
      <c r="T228" s="313"/>
      <c r="U228" s="313"/>
      <c r="V228" s="313"/>
      <c r="W228" s="313"/>
      <c r="X228" s="301"/>
      <c r="Y228" s="301"/>
    </row>
    <row r="229" spans="1:52" ht="16.5" customHeight="1" x14ac:dyDescent="0.25">
      <c r="A229" s="55" t="s">
        <v>357</v>
      </c>
      <c r="B229" s="55" t="s">
        <v>358</v>
      </c>
      <c r="C229" s="32">
        <v>4301060326</v>
      </c>
      <c r="D229" s="385">
        <v>4607091380880</v>
      </c>
      <c r="E229" s="329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501</v>
      </c>
      <c r="V229" s="306">
        <f>IFERROR(IF(U229="",0,CEILING((U229/$H229),1)*$H229),"")</f>
        <v>504</v>
      </c>
      <c r="W229" s="37">
        <f>IFERROR(IF(V229=0,"",ROUNDUP(V229/H229,0)*0.02175),"")</f>
        <v>1.3049999999999999</v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4301060308</v>
      </c>
      <c r="D230" s="385">
        <v>4607091384482</v>
      </c>
      <c r="E230" s="329"/>
      <c r="F230" s="304">
        <v>1.3</v>
      </c>
      <c r="G230" s="33">
        <v>6</v>
      </c>
      <c r="H230" s="304">
        <v>7.8</v>
      </c>
      <c r="I230" s="304">
        <v>8.3640000000000008</v>
      </c>
      <c r="J230" s="33">
        <v>56</v>
      </c>
      <c r="K230" s="34" t="s">
        <v>62</v>
      </c>
      <c r="L230" s="33">
        <v>30</v>
      </c>
      <c r="M230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361</v>
      </c>
      <c r="B231" s="55" t="s">
        <v>362</v>
      </c>
      <c r="C231" s="32">
        <v>4301060325</v>
      </c>
      <c r="D231" s="385">
        <v>4607091380897</v>
      </c>
      <c r="E231" s="329"/>
      <c r="F231" s="304">
        <v>1.4</v>
      </c>
      <c r="G231" s="33">
        <v>6</v>
      </c>
      <c r="H231" s="304">
        <v>8.4</v>
      </c>
      <c r="I231" s="304">
        <v>8.9640000000000004</v>
      </c>
      <c r="J231" s="33">
        <v>56</v>
      </c>
      <c r="K231" s="34" t="s">
        <v>62</v>
      </c>
      <c r="L231" s="33">
        <v>30</v>
      </c>
      <c r="M231" s="5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87"/>
      <c r="O231" s="387"/>
      <c r="P231" s="387"/>
      <c r="Q231" s="329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90" t="s">
        <v>1</v>
      </c>
    </row>
    <row r="232" spans="1:52" ht="16.5" customHeight="1" x14ac:dyDescent="0.25">
      <c r="A232" s="55" t="s">
        <v>363</v>
      </c>
      <c r="B232" s="55" t="s">
        <v>364</v>
      </c>
      <c r="C232" s="32">
        <v>4301060337</v>
      </c>
      <c r="D232" s="385">
        <v>4680115880368</v>
      </c>
      <c r="E232" s="329"/>
      <c r="F232" s="304">
        <v>1</v>
      </c>
      <c r="G232" s="33">
        <v>4</v>
      </c>
      <c r="H232" s="304">
        <v>4</v>
      </c>
      <c r="I232" s="304">
        <v>4.3600000000000003</v>
      </c>
      <c r="J232" s="33">
        <v>104</v>
      </c>
      <c r="K232" s="34" t="s">
        <v>126</v>
      </c>
      <c r="L232" s="33">
        <v>40</v>
      </c>
      <c r="M232" s="52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87"/>
      <c r="O232" s="387"/>
      <c r="P232" s="387"/>
      <c r="Q232" s="329"/>
      <c r="R232" s="35"/>
      <c r="S232" s="35"/>
      <c r="T232" s="36" t="s">
        <v>63</v>
      </c>
      <c r="U232" s="305">
        <v>0</v>
      </c>
      <c r="V232" s="306">
        <f>IFERROR(IF(U232="",0,CEILING((U232/$H232),1)*$H232),"")</f>
        <v>0</v>
      </c>
      <c r="W232" s="37" t="str">
        <f>IFERROR(IF(V232=0,"",ROUNDUP(V232/H232,0)*0.01196),"")</f>
        <v/>
      </c>
      <c r="X232" s="57"/>
      <c r="Y232" s="58"/>
      <c r="AC232" s="59"/>
      <c r="AZ232" s="191" t="s">
        <v>1</v>
      </c>
    </row>
    <row r="233" spans="1:52" x14ac:dyDescent="0.2">
      <c r="A233" s="389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90"/>
      <c r="M233" s="388" t="s">
        <v>64</v>
      </c>
      <c r="N233" s="341"/>
      <c r="O233" s="341"/>
      <c r="P233" s="341"/>
      <c r="Q233" s="341"/>
      <c r="R233" s="341"/>
      <c r="S233" s="342"/>
      <c r="T233" s="38" t="s">
        <v>65</v>
      </c>
      <c r="U233" s="307">
        <f>IFERROR(U229/H229,"0")+IFERROR(U230/H230,"0")+IFERROR(U231/H231,"0")+IFERROR(U232/H232,"0")</f>
        <v>59.642857142857139</v>
      </c>
      <c r="V233" s="307">
        <f>IFERROR(V229/H229,"0")+IFERROR(V230/H230,"0")+IFERROR(V231/H231,"0")+IFERROR(V232/H232,"0")</f>
        <v>60</v>
      </c>
      <c r="W233" s="307">
        <f>IFERROR(IF(W229="",0,W229),"0")+IFERROR(IF(W230="",0,W230),"0")+IFERROR(IF(W231="",0,W231),"0")+IFERROR(IF(W232="",0,W232),"0")</f>
        <v>1.3049999999999999</v>
      </c>
      <c r="X233" s="308"/>
      <c r="Y233" s="308"/>
    </row>
    <row r="234" spans="1:52" x14ac:dyDescent="0.2">
      <c r="A234" s="313"/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90"/>
      <c r="M234" s="388" t="s">
        <v>64</v>
      </c>
      <c r="N234" s="341"/>
      <c r="O234" s="341"/>
      <c r="P234" s="341"/>
      <c r="Q234" s="341"/>
      <c r="R234" s="341"/>
      <c r="S234" s="342"/>
      <c r="T234" s="38" t="s">
        <v>63</v>
      </c>
      <c r="U234" s="307">
        <f>IFERROR(SUM(U229:U232),"0")</f>
        <v>501</v>
      </c>
      <c r="V234" s="307">
        <f>IFERROR(SUM(V229:V232),"0")</f>
        <v>504</v>
      </c>
      <c r="W234" s="38"/>
      <c r="X234" s="308"/>
      <c r="Y234" s="308"/>
    </row>
    <row r="235" spans="1:52" ht="14.25" customHeight="1" x14ac:dyDescent="0.25">
      <c r="A235" s="384" t="s">
        <v>79</v>
      </c>
      <c r="B235" s="313"/>
      <c r="C235" s="313"/>
      <c r="D235" s="313"/>
      <c r="E235" s="313"/>
      <c r="F235" s="313"/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  <c r="T235" s="313"/>
      <c r="U235" s="313"/>
      <c r="V235" s="313"/>
      <c r="W235" s="313"/>
      <c r="X235" s="301"/>
      <c r="Y235" s="301"/>
    </row>
    <row r="236" spans="1:52" ht="16.5" customHeight="1" x14ac:dyDescent="0.25">
      <c r="A236" s="55" t="s">
        <v>365</v>
      </c>
      <c r="B236" s="55" t="s">
        <v>366</v>
      </c>
      <c r="C236" s="32">
        <v>4301030232</v>
      </c>
      <c r="D236" s="385">
        <v>4607091388374</v>
      </c>
      <c r="E236" s="329"/>
      <c r="F236" s="304">
        <v>0.38</v>
      </c>
      <c r="G236" s="33">
        <v>8</v>
      </c>
      <c r="H236" s="304">
        <v>3.04</v>
      </c>
      <c r="I236" s="304">
        <v>3.28</v>
      </c>
      <c r="J236" s="33">
        <v>156</v>
      </c>
      <c r="K236" s="34" t="s">
        <v>82</v>
      </c>
      <c r="L236" s="33">
        <v>180</v>
      </c>
      <c r="M236" s="522" t="s">
        <v>367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4301030235</v>
      </c>
      <c r="D237" s="385">
        <v>4607091388381</v>
      </c>
      <c r="E237" s="329"/>
      <c r="F237" s="304">
        <v>0.38</v>
      </c>
      <c r="G237" s="33">
        <v>8</v>
      </c>
      <c r="H237" s="304">
        <v>3.04</v>
      </c>
      <c r="I237" s="304">
        <v>3.32</v>
      </c>
      <c r="J237" s="33">
        <v>156</v>
      </c>
      <c r="K237" s="34" t="s">
        <v>82</v>
      </c>
      <c r="L237" s="33">
        <v>180</v>
      </c>
      <c r="M237" s="523" t="s">
        <v>370</v>
      </c>
      <c r="N237" s="387"/>
      <c r="O237" s="387"/>
      <c r="P237" s="387"/>
      <c r="Q237" s="329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4301030233</v>
      </c>
      <c r="D238" s="385">
        <v>4607091388404</v>
      </c>
      <c r="E238" s="329"/>
      <c r="F238" s="304">
        <v>0.17</v>
      </c>
      <c r="G238" s="33">
        <v>15</v>
      </c>
      <c r="H238" s="304">
        <v>2.5499999999999998</v>
      </c>
      <c r="I238" s="304">
        <v>2.9</v>
      </c>
      <c r="J238" s="33">
        <v>156</v>
      </c>
      <c r="K238" s="34" t="s">
        <v>82</v>
      </c>
      <c r="L238" s="33">
        <v>180</v>
      </c>
      <c r="M238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87"/>
      <c r="O238" s="387"/>
      <c r="P238" s="387"/>
      <c r="Q238" s="329"/>
      <c r="R238" s="35"/>
      <c r="S238" s="35"/>
      <c r="T238" s="36" t="s">
        <v>63</v>
      </c>
      <c r="U238" s="305">
        <v>0</v>
      </c>
      <c r="V238" s="306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4" t="s">
        <v>1</v>
      </c>
    </row>
    <row r="239" spans="1:52" x14ac:dyDescent="0.2">
      <c r="A239" s="389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90"/>
      <c r="M239" s="388" t="s">
        <v>64</v>
      </c>
      <c r="N239" s="341"/>
      <c r="O239" s="341"/>
      <c r="P239" s="341"/>
      <c r="Q239" s="341"/>
      <c r="R239" s="341"/>
      <c r="S239" s="342"/>
      <c r="T239" s="38" t="s">
        <v>65</v>
      </c>
      <c r="U239" s="307">
        <f>IFERROR(U236/H236,"0")+IFERROR(U237/H237,"0")+IFERROR(U238/H238,"0")</f>
        <v>0</v>
      </c>
      <c r="V239" s="307">
        <f>IFERROR(V236/H236,"0")+IFERROR(V237/H237,"0")+IFERROR(V238/H238,"0")</f>
        <v>0</v>
      </c>
      <c r="W239" s="307">
        <f>IFERROR(IF(W236="",0,W236),"0")+IFERROR(IF(W237="",0,W237),"0")+IFERROR(IF(W238="",0,W238),"0")</f>
        <v>0</v>
      </c>
      <c r="X239" s="308"/>
      <c r="Y239" s="308"/>
    </row>
    <row r="240" spans="1:52" x14ac:dyDescent="0.2">
      <c r="A240" s="313"/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90"/>
      <c r="M240" s="388" t="s">
        <v>64</v>
      </c>
      <c r="N240" s="341"/>
      <c r="O240" s="341"/>
      <c r="P240" s="341"/>
      <c r="Q240" s="341"/>
      <c r="R240" s="341"/>
      <c r="S240" s="342"/>
      <c r="T240" s="38" t="s">
        <v>63</v>
      </c>
      <c r="U240" s="307">
        <f>IFERROR(SUM(U236:U238),"0")</f>
        <v>0</v>
      </c>
      <c r="V240" s="307">
        <f>IFERROR(SUM(V236:V238),"0")</f>
        <v>0</v>
      </c>
      <c r="W240" s="38"/>
      <c r="X240" s="308"/>
      <c r="Y240" s="308"/>
    </row>
    <row r="241" spans="1:52" ht="14.25" customHeight="1" x14ac:dyDescent="0.25">
      <c r="A241" s="384" t="s">
        <v>373</v>
      </c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  <c r="T241" s="313"/>
      <c r="U241" s="313"/>
      <c r="V241" s="313"/>
      <c r="W241" s="313"/>
      <c r="X241" s="301"/>
      <c r="Y241" s="301"/>
    </row>
    <row r="242" spans="1:52" ht="16.5" customHeight="1" x14ac:dyDescent="0.25">
      <c r="A242" s="55" t="s">
        <v>374</v>
      </c>
      <c r="B242" s="55" t="s">
        <v>375</v>
      </c>
      <c r="C242" s="32">
        <v>4301180007</v>
      </c>
      <c r="D242" s="385">
        <v>4680115881808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376</v>
      </c>
      <c r="L242" s="33">
        <v>730</v>
      </c>
      <c r="M242" s="5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377</v>
      </c>
      <c r="B243" s="55" t="s">
        <v>378</v>
      </c>
      <c r="C243" s="32">
        <v>4301180006</v>
      </c>
      <c r="D243" s="385">
        <v>4680115881822</v>
      </c>
      <c r="E243" s="329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376</v>
      </c>
      <c r="L243" s="33">
        <v>730</v>
      </c>
      <c r="M243" s="5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87"/>
      <c r="O243" s="387"/>
      <c r="P243" s="387"/>
      <c r="Q243" s="329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379</v>
      </c>
      <c r="B244" s="55" t="s">
        <v>380</v>
      </c>
      <c r="C244" s="32">
        <v>4301180001</v>
      </c>
      <c r="D244" s="385">
        <v>4680115880016</v>
      </c>
      <c r="E244" s="329"/>
      <c r="F244" s="304">
        <v>0.1</v>
      </c>
      <c r="G244" s="33">
        <v>20</v>
      </c>
      <c r="H244" s="304">
        <v>2</v>
      </c>
      <c r="I244" s="304">
        <v>2.2400000000000002</v>
      </c>
      <c r="J244" s="33">
        <v>238</v>
      </c>
      <c r="K244" s="34" t="s">
        <v>376</v>
      </c>
      <c r="L244" s="33">
        <v>730</v>
      </c>
      <c r="M244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87"/>
      <c r="O244" s="387"/>
      <c r="P244" s="387"/>
      <c r="Q244" s="329"/>
      <c r="R244" s="35"/>
      <c r="S244" s="35"/>
      <c r="T244" s="36" t="s">
        <v>63</v>
      </c>
      <c r="U244" s="305">
        <v>0</v>
      </c>
      <c r="V244" s="306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7" t="s">
        <v>1</v>
      </c>
    </row>
    <row r="245" spans="1:52" x14ac:dyDescent="0.2">
      <c r="A245" s="389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90"/>
      <c r="M245" s="388" t="s">
        <v>64</v>
      </c>
      <c r="N245" s="341"/>
      <c r="O245" s="341"/>
      <c r="P245" s="341"/>
      <c r="Q245" s="341"/>
      <c r="R245" s="341"/>
      <c r="S245" s="342"/>
      <c r="T245" s="38" t="s">
        <v>65</v>
      </c>
      <c r="U245" s="307">
        <f>IFERROR(U242/H242,"0")+IFERROR(U243/H243,"0")+IFERROR(U244/H244,"0")</f>
        <v>0</v>
      </c>
      <c r="V245" s="307">
        <f>IFERROR(V242/H242,"0")+IFERROR(V243/H243,"0")+IFERROR(V244/H244,"0")</f>
        <v>0</v>
      </c>
      <c r="W245" s="307">
        <f>IFERROR(IF(W242="",0,W242),"0")+IFERROR(IF(W243="",0,W243),"0")+IFERROR(IF(W244="",0,W244),"0")</f>
        <v>0</v>
      </c>
      <c r="X245" s="308"/>
      <c r="Y245" s="308"/>
    </row>
    <row r="246" spans="1:52" x14ac:dyDescent="0.2">
      <c r="A246" s="313"/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90"/>
      <c r="M246" s="388" t="s">
        <v>64</v>
      </c>
      <c r="N246" s="341"/>
      <c r="O246" s="341"/>
      <c r="P246" s="341"/>
      <c r="Q246" s="341"/>
      <c r="R246" s="341"/>
      <c r="S246" s="342"/>
      <c r="T246" s="38" t="s">
        <v>63</v>
      </c>
      <c r="U246" s="307">
        <f>IFERROR(SUM(U242:U244),"0")</f>
        <v>0</v>
      </c>
      <c r="V246" s="307">
        <f>IFERROR(SUM(V242:V244),"0")</f>
        <v>0</v>
      </c>
      <c r="W246" s="38"/>
      <c r="X246" s="308"/>
      <c r="Y246" s="308"/>
    </row>
    <row r="247" spans="1:52" ht="16.5" customHeight="1" x14ac:dyDescent="0.25">
      <c r="A247" s="383" t="s">
        <v>381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0"/>
      <c r="Y247" s="300"/>
    </row>
    <row r="248" spans="1:52" ht="14.25" customHeight="1" x14ac:dyDescent="0.25">
      <c r="A248" s="384" t="s">
        <v>100</v>
      </c>
      <c r="B248" s="313"/>
      <c r="C248" s="313"/>
      <c r="D248" s="313"/>
      <c r="E248" s="313"/>
      <c r="F248" s="313"/>
      <c r="G248" s="313"/>
      <c r="H248" s="313"/>
      <c r="I248" s="313"/>
      <c r="J248" s="313"/>
      <c r="K248" s="313"/>
      <c r="L248" s="313"/>
      <c r="M248" s="313"/>
      <c r="N248" s="313"/>
      <c r="O248" s="313"/>
      <c r="P248" s="313"/>
      <c r="Q248" s="313"/>
      <c r="R248" s="313"/>
      <c r="S248" s="313"/>
      <c r="T248" s="313"/>
      <c r="U248" s="313"/>
      <c r="V248" s="313"/>
      <c r="W248" s="313"/>
      <c r="X248" s="301"/>
      <c r="Y248" s="301"/>
    </row>
    <row r="249" spans="1:52" ht="27" customHeight="1" x14ac:dyDescent="0.25">
      <c r="A249" s="55" t="s">
        <v>382</v>
      </c>
      <c r="B249" s="55" t="s">
        <v>383</v>
      </c>
      <c r="C249" s="32">
        <v>4301011315</v>
      </c>
      <c r="D249" s="385">
        <v>4607091387421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56</v>
      </c>
      <c r="K249" s="34" t="s">
        <v>96</v>
      </c>
      <c r="L249" s="33">
        <v>55</v>
      </c>
      <c r="M249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ref="V249:V255" si="13">IFERROR(IF(U249="",0,CEILING((U249/$H249),1)*$H249),"")</f>
        <v>0</v>
      </c>
      <c r="W249" s="37" t="str">
        <f>IFERROR(IF(V249=0,"",ROUNDUP(V249/H249,0)*0.02175),"")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384</v>
      </c>
      <c r="C250" s="32">
        <v>4301011121</v>
      </c>
      <c r="D250" s="385">
        <v>4607091387421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310</v>
      </c>
      <c r="L250" s="33">
        <v>55</v>
      </c>
      <c r="M250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385</v>
      </c>
      <c r="B251" s="55" t="s">
        <v>386</v>
      </c>
      <c r="C251" s="32">
        <v>4301011619</v>
      </c>
      <c r="D251" s="385">
        <v>4607091387452</v>
      </c>
      <c r="E251" s="329"/>
      <c r="F251" s="304">
        <v>1.45</v>
      </c>
      <c r="G251" s="33">
        <v>8</v>
      </c>
      <c r="H251" s="304">
        <v>11.6</v>
      </c>
      <c r="I251" s="304">
        <v>12.08</v>
      </c>
      <c r="J251" s="33">
        <v>56</v>
      </c>
      <c r="K251" s="34" t="s">
        <v>96</v>
      </c>
      <c r="L251" s="33">
        <v>55</v>
      </c>
      <c r="M251" s="530" t="s">
        <v>387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385</v>
      </c>
      <c r="B252" s="55" t="s">
        <v>388</v>
      </c>
      <c r="C252" s="32">
        <v>4301011396</v>
      </c>
      <c r="D252" s="385">
        <v>4607091387452</v>
      </c>
      <c r="E252" s="329"/>
      <c r="F252" s="304">
        <v>1.35</v>
      </c>
      <c r="G252" s="33">
        <v>8</v>
      </c>
      <c r="H252" s="304">
        <v>10.8</v>
      </c>
      <c r="I252" s="304">
        <v>11.28</v>
      </c>
      <c r="J252" s="33">
        <v>48</v>
      </c>
      <c r="K252" s="34" t="s">
        <v>310</v>
      </c>
      <c r="L252" s="33">
        <v>55</v>
      </c>
      <c r="M252" s="5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389</v>
      </c>
      <c r="B253" s="55" t="s">
        <v>390</v>
      </c>
      <c r="C253" s="32">
        <v>4301011313</v>
      </c>
      <c r="D253" s="385">
        <v>4607091385984</v>
      </c>
      <c r="E253" s="329"/>
      <c r="F253" s="304">
        <v>1.35</v>
      </c>
      <c r="G253" s="33">
        <v>8</v>
      </c>
      <c r="H253" s="304">
        <v>10.8</v>
      </c>
      <c r="I253" s="304">
        <v>11.28</v>
      </c>
      <c r="J253" s="33">
        <v>56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391</v>
      </c>
      <c r="B254" s="55" t="s">
        <v>392</v>
      </c>
      <c r="C254" s="32">
        <v>4301011316</v>
      </c>
      <c r="D254" s="385">
        <v>4607091387438</v>
      </c>
      <c r="E254" s="329"/>
      <c r="F254" s="304">
        <v>0.5</v>
      </c>
      <c r="G254" s="33">
        <v>10</v>
      </c>
      <c r="H254" s="304">
        <v>5</v>
      </c>
      <c r="I254" s="304">
        <v>5.24</v>
      </c>
      <c r="J254" s="33">
        <v>120</v>
      </c>
      <c r="K254" s="34" t="s">
        <v>96</v>
      </c>
      <c r="L254" s="33">
        <v>55</v>
      </c>
      <c r="M254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87"/>
      <c r="O254" s="387"/>
      <c r="P254" s="387"/>
      <c r="Q254" s="329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ht="27" customHeight="1" x14ac:dyDescent="0.25">
      <c r="A255" s="55" t="s">
        <v>393</v>
      </c>
      <c r="B255" s="55" t="s">
        <v>394</v>
      </c>
      <c r="C255" s="32">
        <v>4301011318</v>
      </c>
      <c r="D255" s="385">
        <v>4607091387469</v>
      </c>
      <c r="E255" s="329"/>
      <c r="F255" s="304">
        <v>0.5</v>
      </c>
      <c r="G255" s="33">
        <v>10</v>
      </c>
      <c r="H255" s="304">
        <v>5</v>
      </c>
      <c r="I255" s="304">
        <v>5.21</v>
      </c>
      <c r="J255" s="33">
        <v>120</v>
      </c>
      <c r="K255" s="34" t="s">
        <v>62</v>
      </c>
      <c r="L255" s="33">
        <v>55</v>
      </c>
      <c r="M255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87"/>
      <c r="O255" s="387"/>
      <c r="P255" s="387"/>
      <c r="Q255" s="329"/>
      <c r="R255" s="35"/>
      <c r="S255" s="35"/>
      <c r="T255" s="36" t="s">
        <v>63</v>
      </c>
      <c r="U255" s="305">
        <v>0</v>
      </c>
      <c r="V255" s="306">
        <f t="shared" si="13"/>
        <v>0</v>
      </c>
      <c r="W255" s="37" t="str">
        <f>IFERROR(IF(V255=0,"",ROUNDUP(V255/H255,0)*0.00937),"")</f>
        <v/>
      </c>
      <c r="X255" s="57"/>
      <c r="Y255" s="58"/>
      <c r="AC255" s="59"/>
      <c r="AZ255" s="204" t="s">
        <v>1</v>
      </c>
    </row>
    <row r="256" spans="1:52" x14ac:dyDescent="0.2">
      <c r="A256" s="389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90"/>
      <c r="M256" s="388" t="s">
        <v>64</v>
      </c>
      <c r="N256" s="341"/>
      <c r="O256" s="341"/>
      <c r="P256" s="341"/>
      <c r="Q256" s="341"/>
      <c r="R256" s="341"/>
      <c r="S256" s="342"/>
      <c r="T256" s="38" t="s">
        <v>65</v>
      </c>
      <c r="U256" s="307">
        <f>IFERROR(U249/H249,"0")+IFERROR(U250/H250,"0")+IFERROR(U251/H251,"0")+IFERROR(U252/H252,"0")+IFERROR(U253/H253,"0")+IFERROR(U254/H254,"0")+IFERROR(U255/H255,"0")</f>
        <v>0</v>
      </c>
      <c r="V256" s="307">
        <f>IFERROR(V249/H249,"0")+IFERROR(V250/H250,"0")+IFERROR(V251/H251,"0")+IFERROR(V252/H252,"0")+IFERROR(V253/H253,"0")+IFERROR(V254/H254,"0")+IFERROR(V255/H255,"0")</f>
        <v>0</v>
      </c>
      <c r="W256" s="307">
        <f>IFERROR(IF(W249="",0,W249),"0")+IFERROR(IF(W250="",0,W250),"0")+IFERROR(IF(W251="",0,W251),"0")+IFERROR(IF(W252="",0,W252),"0")+IFERROR(IF(W253="",0,W253),"0")+IFERROR(IF(W254="",0,W254),"0")+IFERROR(IF(W255="",0,W255),"0")</f>
        <v>0</v>
      </c>
      <c r="X256" s="308"/>
      <c r="Y256" s="308"/>
    </row>
    <row r="257" spans="1:52" x14ac:dyDescent="0.2">
      <c r="A257" s="313"/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90"/>
      <c r="M257" s="388" t="s">
        <v>64</v>
      </c>
      <c r="N257" s="341"/>
      <c r="O257" s="341"/>
      <c r="P257" s="341"/>
      <c r="Q257" s="341"/>
      <c r="R257" s="341"/>
      <c r="S257" s="342"/>
      <c r="T257" s="38" t="s">
        <v>63</v>
      </c>
      <c r="U257" s="307">
        <f>IFERROR(SUM(U249:U255),"0")</f>
        <v>0</v>
      </c>
      <c r="V257" s="307">
        <f>IFERROR(SUM(V249:V255),"0")</f>
        <v>0</v>
      </c>
      <c r="W257" s="38"/>
      <c r="X257" s="308"/>
      <c r="Y257" s="308"/>
    </row>
    <row r="258" spans="1:52" ht="14.25" customHeight="1" x14ac:dyDescent="0.25">
      <c r="A258" s="384" t="s">
        <v>59</v>
      </c>
      <c r="B258" s="313"/>
      <c r="C258" s="313"/>
      <c r="D258" s="313"/>
      <c r="E258" s="313"/>
      <c r="F258" s="313"/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  <c r="T258" s="313"/>
      <c r="U258" s="313"/>
      <c r="V258" s="313"/>
      <c r="W258" s="313"/>
      <c r="X258" s="301"/>
      <c r="Y258" s="301"/>
    </row>
    <row r="259" spans="1:52" ht="27" customHeight="1" x14ac:dyDescent="0.25">
      <c r="A259" s="55" t="s">
        <v>395</v>
      </c>
      <c r="B259" s="55" t="s">
        <v>396</v>
      </c>
      <c r="C259" s="32">
        <v>4301031154</v>
      </c>
      <c r="D259" s="385">
        <v>4607091387292</v>
      </c>
      <c r="E259" s="329"/>
      <c r="F259" s="304">
        <v>0.73</v>
      </c>
      <c r="G259" s="33">
        <v>6</v>
      </c>
      <c r="H259" s="304">
        <v>4.38</v>
      </c>
      <c r="I259" s="304">
        <v>4.6399999999999997</v>
      </c>
      <c r="J259" s="33">
        <v>156</v>
      </c>
      <c r="K259" s="34" t="s">
        <v>62</v>
      </c>
      <c r="L259" s="33">
        <v>45</v>
      </c>
      <c r="M259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87"/>
      <c r="O259" s="387"/>
      <c r="P259" s="387"/>
      <c r="Q259" s="329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4301031155</v>
      </c>
      <c r="D260" s="385">
        <v>4607091387315</v>
      </c>
      <c r="E260" s="329"/>
      <c r="F260" s="304">
        <v>0.7</v>
      </c>
      <c r="G260" s="33">
        <v>4</v>
      </c>
      <c r="H260" s="304">
        <v>2.8</v>
      </c>
      <c r="I260" s="304">
        <v>3.048</v>
      </c>
      <c r="J260" s="33">
        <v>156</v>
      </c>
      <c r="K260" s="34" t="s">
        <v>62</v>
      </c>
      <c r="L260" s="33">
        <v>45</v>
      </c>
      <c r="M260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87"/>
      <c r="O260" s="387"/>
      <c r="P260" s="387"/>
      <c r="Q260" s="329"/>
      <c r="R260" s="35"/>
      <c r="S260" s="35"/>
      <c r="T260" s="36" t="s">
        <v>63</v>
      </c>
      <c r="U260" s="305">
        <v>0</v>
      </c>
      <c r="V260" s="306">
        <f>IFERROR(IF(U260="",0,CEILING((U260/$H260),1)*$H260),"")</f>
        <v>0</v>
      </c>
      <c r="W260" s="37" t="str">
        <f>IFERROR(IF(V260=0,"",ROUNDUP(V260/H260,0)*0.00753),"")</f>
        <v/>
      </c>
      <c r="X260" s="57"/>
      <c r="Y260" s="58"/>
      <c r="AC260" s="59"/>
      <c r="AZ260" s="206" t="s">
        <v>1</v>
      </c>
    </row>
    <row r="261" spans="1:52" x14ac:dyDescent="0.2">
      <c r="A261" s="389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90"/>
      <c r="M261" s="388" t="s">
        <v>64</v>
      </c>
      <c r="N261" s="341"/>
      <c r="O261" s="341"/>
      <c r="P261" s="341"/>
      <c r="Q261" s="341"/>
      <c r="R261" s="341"/>
      <c r="S261" s="342"/>
      <c r="T261" s="38" t="s">
        <v>65</v>
      </c>
      <c r="U261" s="307">
        <f>IFERROR(U259/H259,"0")+IFERROR(U260/H260,"0")</f>
        <v>0</v>
      </c>
      <c r="V261" s="307">
        <f>IFERROR(V259/H259,"0")+IFERROR(V260/H260,"0")</f>
        <v>0</v>
      </c>
      <c r="W261" s="307">
        <f>IFERROR(IF(W259="",0,W259),"0")+IFERROR(IF(W260="",0,W260),"0")</f>
        <v>0</v>
      </c>
      <c r="X261" s="308"/>
      <c r="Y261" s="308"/>
    </row>
    <row r="262" spans="1:52" x14ac:dyDescent="0.2">
      <c r="A262" s="313"/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90"/>
      <c r="M262" s="388" t="s">
        <v>64</v>
      </c>
      <c r="N262" s="341"/>
      <c r="O262" s="341"/>
      <c r="P262" s="341"/>
      <c r="Q262" s="341"/>
      <c r="R262" s="341"/>
      <c r="S262" s="342"/>
      <c r="T262" s="38" t="s">
        <v>63</v>
      </c>
      <c r="U262" s="307">
        <f>IFERROR(SUM(U259:U260),"0")</f>
        <v>0</v>
      </c>
      <c r="V262" s="307">
        <f>IFERROR(SUM(V259:V260),"0")</f>
        <v>0</v>
      </c>
      <c r="W262" s="38"/>
      <c r="X262" s="308"/>
      <c r="Y262" s="308"/>
    </row>
    <row r="263" spans="1:52" ht="16.5" customHeight="1" x14ac:dyDescent="0.25">
      <c r="A263" s="383" t="s">
        <v>399</v>
      </c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  <c r="T263" s="313"/>
      <c r="U263" s="313"/>
      <c r="V263" s="313"/>
      <c r="W263" s="313"/>
      <c r="X263" s="300"/>
      <c r="Y263" s="300"/>
    </row>
    <row r="264" spans="1:52" ht="14.25" customHeight="1" x14ac:dyDescent="0.25">
      <c r="A264" s="384" t="s">
        <v>59</v>
      </c>
      <c r="B264" s="313"/>
      <c r="C264" s="313"/>
      <c r="D264" s="313"/>
      <c r="E264" s="313"/>
      <c r="F264" s="313"/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  <c r="T264" s="313"/>
      <c r="U264" s="313"/>
      <c r="V264" s="313"/>
      <c r="W264" s="313"/>
      <c r="X264" s="301"/>
      <c r="Y264" s="301"/>
    </row>
    <row r="265" spans="1:52" ht="27" customHeight="1" x14ac:dyDescent="0.25">
      <c r="A265" s="55" t="s">
        <v>400</v>
      </c>
      <c r="B265" s="55" t="s">
        <v>401</v>
      </c>
      <c r="C265" s="32">
        <v>4301031066</v>
      </c>
      <c r="D265" s="385">
        <v>4607091383836</v>
      </c>
      <c r="E265" s="329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87"/>
      <c r="O265" s="387"/>
      <c r="P265" s="387"/>
      <c r="Q265" s="329"/>
      <c r="R265" s="35"/>
      <c r="S265" s="35"/>
      <c r="T265" s="36" t="s">
        <v>63</v>
      </c>
      <c r="U265" s="305">
        <v>0</v>
      </c>
      <c r="V265" s="306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7" t="s">
        <v>1</v>
      </c>
    </row>
    <row r="266" spans="1:52" x14ac:dyDescent="0.2">
      <c r="A266" s="389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65</v>
      </c>
      <c r="U266" s="307">
        <f>IFERROR(U265/H265,"0")</f>
        <v>0</v>
      </c>
      <c r="V266" s="307">
        <f>IFERROR(V265/H265,"0")</f>
        <v>0</v>
      </c>
      <c r="W266" s="307">
        <f>IFERROR(IF(W265="",0,W265),"0")</f>
        <v>0</v>
      </c>
      <c r="X266" s="308"/>
      <c r="Y266" s="308"/>
    </row>
    <row r="267" spans="1:52" x14ac:dyDescent="0.2">
      <c r="A267" s="313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90"/>
      <c r="M267" s="388" t="s">
        <v>64</v>
      </c>
      <c r="N267" s="341"/>
      <c r="O267" s="341"/>
      <c r="P267" s="341"/>
      <c r="Q267" s="341"/>
      <c r="R267" s="341"/>
      <c r="S267" s="342"/>
      <c r="T267" s="38" t="s">
        <v>63</v>
      </c>
      <c r="U267" s="307">
        <f>IFERROR(SUM(U265:U265),"0")</f>
        <v>0</v>
      </c>
      <c r="V267" s="307">
        <f>IFERROR(SUM(V265:V265),"0")</f>
        <v>0</v>
      </c>
      <c r="W267" s="38"/>
      <c r="X267" s="308"/>
      <c r="Y267" s="308"/>
    </row>
    <row r="268" spans="1:52" ht="14.25" customHeight="1" x14ac:dyDescent="0.25">
      <c r="A268" s="384" t="s">
        <v>66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1"/>
      <c r="Y268" s="301"/>
    </row>
    <row r="269" spans="1:52" ht="27" customHeight="1" x14ac:dyDescent="0.25">
      <c r="A269" s="55" t="s">
        <v>402</v>
      </c>
      <c r="B269" s="55" t="s">
        <v>403</v>
      </c>
      <c r="C269" s="32">
        <v>4301051142</v>
      </c>
      <c r="D269" s="385">
        <v>4607091387919</v>
      </c>
      <c r="E269" s="329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404</v>
      </c>
      <c r="B270" s="55" t="s">
        <v>405</v>
      </c>
      <c r="C270" s="32">
        <v>4301051109</v>
      </c>
      <c r="D270" s="385">
        <v>4607091383942</v>
      </c>
      <c r="E270" s="329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126</v>
      </c>
      <c r="L270" s="33">
        <v>45</v>
      </c>
      <c r="M270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63</v>
      </c>
      <c r="V270" s="306">
        <f>IFERROR(IF(U270="",0,CEILING((U270/$H270),1)*$H270),"")</f>
        <v>63</v>
      </c>
      <c r="W270" s="37">
        <f>IFERROR(IF(V270=0,"",ROUNDUP(V270/H270,0)*0.00753),"")</f>
        <v>0.18825</v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406</v>
      </c>
      <c r="B271" s="55" t="s">
        <v>407</v>
      </c>
      <c r="C271" s="32">
        <v>4301051300</v>
      </c>
      <c r="D271" s="385">
        <v>4607091383959</v>
      </c>
      <c r="E271" s="329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87"/>
      <c r="O271" s="387"/>
      <c r="P271" s="387"/>
      <c r="Q271" s="329"/>
      <c r="R271" s="35"/>
      <c r="S271" s="35"/>
      <c r="T271" s="36" t="s">
        <v>63</v>
      </c>
      <c r="U271" s="305">
        <v>0</v>
      </c>
      <c r="V271" s="306">
        <f>IFERROR(IF(U271="",0,CEILING((U271/$H271),1)*$H271),"")</f>
        <v>0</v>
      </c>
      <c r="W271" s="37" t="str">
        <f>IFERROR(IF(V271=0,"",ROUNDUP(V271/H271,0)*0.00753),"")</f>
        <v/>
      </c>
      <c r="X271" s="57"/>
      <c r="Y271" s="58"/>
      <c r="AC271" s="59"/>
      <c r="AZ271" s="210" t="s">
        <v>1</v>
      </c>
    </row>
    <row r="272" spans="1:52" x14ac:dyDescent="0.2">
      <c r="A272" s="389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65</v>
      </c>
      <c r="U272" s="307">
        <f>IFERROR(U269/H269,"0")+IFERROR(U270/H270,"0")+IFERROR(U271/H271,"0")</f>
        <v>25</v>
      </c>
      <c r="V272" s="307">
        <f>IFERROR(V269/H269,"0")+IFERROR(V270/H270,"0")+IFERROR(V271/H271,"0")</f>
        <v>25</v>
      </c>
      <c r="W272" s="307">
        <f>IFERROR(IF(W269="",0,W269),"0")+IFERROR(IF(W270="",0,W270),"0")+IFERROR(IF(W271="",0,W271),"0")</f>
        <v>0.18825</v>
      </c>
      <c r="X272" s="308"/>
      <c r="Y272" s="308"/>
    </row>
    <row r="273" spans="1:52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90"/>
      <c r="M273" s="388" t="s">
        <v>64</v>
      </c>
      <c r="N273" s="341"/>
      <c r="O273" s="341"/>
      <c r="P273" s="341"/>
      <c r="Q273" s="341"/>
      <c r="R273" s="341"/>
      <c r="S273" s="342"/>
      <c r="T273" s="38" t="s">
        <v>63</v>
      </c>
      <c r="U273" s="307">
        <f>IFERROR(SUM(U269:U271),"0")</f>
        <v>63</v>
      </c>
      <c r="V273" s="307">
        <f>IFERROR(SUM(V269:V271),"0")</f>
        <v>63</v>
      </c>
      <c r="W273" s="38"/>
      <c r="X273" s="308"/>
      <c r="Y273" s="308"/>
    </row>
    <row r="274" spans="1:52" ht="14.25" customHeight="1" x14ac:dyDescent="0.25">
      <c r="A274" s="384" t="s">
        <v>202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01"/>
      <c r="Y274" s="301"/>
    </row>
    <row r="275" spans="1:52" ht="27" customHeight="1" x14ac:dyDescent="0.25">
      <c r="A275" s="55" t="s">
        <v>408</v>
      </c>
      <c r="B275" s="55" t="s">
        <v>409</v>
      </c>
      <c r="C275" s="32">
        <v>4301060324</v>
      </c>
      <c r="D275" s="385">
        <v>4607091388831</v>
      </c>
      <c r="E275" s="329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87"/>
      <c r="O275" s="387"/>
      <c r="P275" s="387"/>
      <c r="Q275" s="329"/>
      <c r="R275" s="35"/>
      <c r="S275" s="35"/>
      <c r="T275" s="36" t="s">
        <v>63</v>
      </c>
      <c r="U275" s="305">
        <v>0</v>
      </c>
      <c r="V275" s="306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89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65</v>
      </c>
      <c r="U276" s="307">
        <f>IFERROR(U275/H275,"0")</f>
        <v>0</v>
      </c>
      <c r="V276" s="307">
        <f>IFERROR(V275/H275,"0")</f>
        <v>0</v>
      </c>
      <c r="W276" s="307">
        <f>IFERROR(IF(W275="",0,W275),"0")</f>
        <v>0</v>
      </c>
      <c r="X276" s="308"/>
      <c r="Y276" s="308"/>
    </row>
    <row r="277" spans="1:52" x14ac:dyDescent="0.2">
      <c r="A277" s="313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90"/>
      <c r="M277" s="388" t="s">
        <v>64</v>
      </c>
      <c r="N277" s="341"/>
      <c r="O277" s="341"/>
      <c r="P277" s="341"/>
      <c r="Q277" s="341"/>
      <c r="R277" s="341"/>
      <c r="S277" s="342"/>
      <c r="T277" s="38" t="s">
        <v>63</v>
      </c>
      <c r="U277" s="307">
        <f>IFERROR(SUM(U275:U275),"0")</f>
        <v>0</v>
      </c>
      <c r="V277" s="307">
        <f>IFERROR(SUM(V275:V275),"0")</f>
        <v>0</v>
      </c>
      <c r="W277" s="38"/>
      <c r="X277" s="308"/>
      <c r="Y277" s="308"/>
    </row>
    <row r="278" spans="1:52" ht="14.25" customHeight="1" x14ac:dyDescent="0.25">
      <c r="A278" s="384" t="s">
        <v>79</v>
      </c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  <c r="T278" s="313"/>
      <c r="U278" s="313"/>
      <c r="V278" s="313"/>
      <c r="W278" s="313"/>
      <c r="X278" s="301"/>
      <c r="Y278" s="301"/>
    </row>
    <row r="279" spans="1:52" ht="27" customHeight="1" x14ac:dyDescent="0.25">
      <c r="A279" s="55" t="s">
        <v>410</v>
      </c>
      <c r="B279" s="55" t="s">
        <v>411</v>
      </c>
      <c r="C279" s="32">
        <v>4301032015</v>
      </c>
      <c r="D279" s="385">
        <v>4607091383102</v>
      </c>
      <c r="E279" s="329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87"/>
      <c r="O279" s="387"/>
      <c r="P279" s="387"/>
      <c r="Q279" s="329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89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3"/>
      <c r="B281" s="313"/>
      <c r="C281" s="313"/>
      <c r="D281" s="313"/>
      <c r="E281" s="313"/>
      <c r="F281" s="313"/>
      <c r="G281" s="313"/>
      <c r="H281" s="313"/>
      <c r="I281" s="313"/>
      <c r="J281" s="313"/>
      <c r="K281" s="313"/>
      <c r="L281" s="390"/>
      <c r="M281" s="388" t="s">
        <v>64</v>
      </c>
      <c r="N281" s="341"/>
      <c r="O281" s="341"/>
      <c r="P281" s="341"/>
      <c r="Q281" s="341"/>
      <c r="R281" s="341"/>
      <c r="S281" s="342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81" t="s">
        <v>412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49"/>
      <c r="Y282" s="49"/>
    </row>
    <row r="283" spans="1:52" ht="16.5" customHeight="1" x14ac:dyDescent="0.25">
      <c r="A283" s="383" t="s">
        <v>413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0"/>
      <c r="Y283" s="300"/>
    </row>
    <row r="284" spans="1:52" ht="14.25" customHeight="1" x14ac:dyDescent="0.25">
      <c r="A284" s="384" t="s">
        <v>100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1"/>
      <c r="Y284" s="301"/>
    </row>
    <row r="285" spans="1:52" ht="27" customHeight="1" x14ac:dyDescent="0.25">
      <c r="A285" s="55" t="s">
        <v>414</v>
      </c>
      <c r="B285" s="55" t="s">
        <v>415</v>
      </c>
      <c r="C285" s="32">
        <v>4301011339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5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6127</v>
      </c>
      <c r="V285" s="306">
        <f t="shared" ref="V285:V292" si="14">IFERROR(IF(U285="",0,CEILING((U285/$H285),1)*$H285),"")</f>
        <v>6135</v>
      </c>
      <c r="W285" s="37">
        <f>IFERROR(IF(V285=0,"",ROUNDUP(V285/H285,0)*0.02175),"")</f>
        <v>8.8957499999999996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416</v>
      </c>
      <c r="C286" s="32">
        <v>4301011239</v>
      </c>
      <c r="D286" s="385">
        <v>4607091383997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310</v>
      </c>
      <c r="L286" s="33">
        <v>60</v>
      </c>
      <c r="M286" s="54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417</v>
      </c>
      <c r="B287" s="55" t="s">
        <v>418</v>
      </c>
      <c r="C287" s="32">
        <v>4301011326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1522</v>
      </c>
      <c r="V287" s="306">
        <f t="shared" si="14"/>
        <v>1530</v>
      </c>
      <c r="W287" s="37">
        <f>IFERROR(IF(V287=0,"",ROUNDUP(V287/H287,0)*0.02175),"")</f>
        <v>2.2184999999999997</v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417</v>
      </c>
      <c r="B288" s="55" t="s">
        <v>419</v>
      </c>
      <c r="C288" s="32">
        <v>4301011240</v>
      </c>
      <c r="D288" s="385">
        <v>4607091384130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310</v>
      </c>
      <c r="L288" s="33">
        <v>60</v>
      </c>
      <c r="M288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420</v>
      </c>
      <c r="B289" s="55" t="s">
        <v>421</v>
      </c>
      <c r="C289" s="32">
        <v>4301011330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IFERROR(IF(V289=0,"",ROUNDUP(V289/H289,0)*0.02175),"")</f>
        <v/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420</v>
      </c>
      <c r="B290" s="55" t="s">
        <v>422</v>
      </c>
      <c r="C290" s="32">
        <v>4301011238</v>
      </c>
      <c r="D290" s="385">
        <v>4607091384147</v>
      </c>
      <c r="E290" s="329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310</v>
      </c>
      <c r="L290" s="33">
        <v>60</v>
      </c>
      <c r="M290" s="548" t="s">
        <v>423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424</v>
      </c>
      <c r="B291" s="55" t="s">
        <v>425</v>
      </c>
      <c r="C291" s="32">
        <v>4301011327</v>
      </c>
      <c r="D291" s="385">
        <v>4607091384154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426</v>
      </c>
      <c r="B292" s="55" t="s">
        <v>427</v>
      </c>
      <c r="C292" s="32">
        <v>4301011332</v>
      </c>
      <c r="D292" s="385">
        <v>4607091384161</v>
      </c>
      <c r="E292" s="329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87"/>
      <c r="O292" s="387"/>
      <c r="P292" s="387"/>
      <c r="Q292" s="329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89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509.93333333333328</v>
      </c>
      <c r="V293" s="307">
        <f>IFERROR(V285/H285,"0")+IFERROR(V286/H286,"0")+IFERROR(V287/H287,"0")+IFERROR(V288/H288,"0")+IFERROR(V289/H289,"0")+IFERROR(V290/H290,"0")+IFERROR(V291/H291,"0")+IFERROR(V292/H292,"0")</f>
        <v>511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11.114249999999998</v>
      </c>
      <c r="X293" s="308"/>
      <c r="Y293" s="308"/>
    </row>
    <row r="294" spans="1:52" x14ac:dyDescent="0.2">
      <c r="A294" s="313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90"/>
      <c r="M294" s="388" t="s">
        <v>64</v>
      </c>
      <c r="N294" s="341"/>
      <c r="O294" s="341"/>
      <c r="P294" s="341"/>
      <c r="Q294" s="341"/>
      <c r="R294" s="341"/>
      <c r="S294" s="342"/>
      <c r="T294" s="38" t="s">
        <v>63</v>
      </c>
      <c r="U294" s="307">
        <f>IFERROR(SUM(U285:U292),"0")</f>
        <v>7649</v>
      </c>
      <c r="V294" s="307">
        <f>IFERROR(SUM(V285:V292),"0")</f>
        <v>7665</v>
      </c>
      <c r="W294" s="38"/>
      <c r="X294" s="308"/>
      <c r="Y294" s="308"/>
    </row>
    <row r="295" spans="1:52" ht="14.25" customHeight="1" x14ac:dyDescent="0.25">
      <c r="A295" s="384" t="s">
        <v>93</v>
      </c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  <c r="T295" s="313"/>
      <c r="U295" s="313"/>
      <c r="V295" s="313"/>
      <c r="W295" s="313"/>
      <c r="X295" s="301"/>
      <c r="Y295" s="301"/>
    </row>
    <row r="296" spans="1:52" ht="27" customHeight="1" x14ac:dyDescent="0.25">
      <c r="A296" s="55" t="s">
        <v>428</v>
      </c>
      <c r="B296" s="55" t="s">
        <v>429</v>
      </c>
      <c r="C296" s="32">
        <v>4301020178</v>
      </c>
      <c r="D296" s="385">
        <v>4607091383980</v>
      </c>
      <c r="E296" s="329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4084</v>
      </c>
      <c r="V296" s="306">
        <f>IFERROR(IF(U296="",0,CEILING((U296/$H296),1)*$H296),"")</f>
        <v>4095</v>
      </c>
      <c r="W296" s="37">
        <f>IFERROR(IF(V296=0,"",ROUNDUP(V296/H296,0)*0.02175),"")</f>
        <v>5.9377499999999994</v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430</v>
      </c>
      <c r="B297" s="55" t="s">
        <v>431</v>
      </c>
      <c r="C297" s="32">
        <v>4301020179</v>
      </c>
      <c r="D297" s="385">
        <v>4607091384178</v>
      </c>
      <c r="E297" s="329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87"/>
      <c r="O297" s="387"/>
      <c r="P297" s="387"/>
      <c r="Q297" s="329"/>
      <c r="R297" s="35"/>
      <c r="S297" s="35"/>
      <c r="T297" s="36" t="s">
        <v>63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89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65</v>
      </c>
      <c r="U298" s="307">
        <f>IFERROR(U296/H296,"0")+IFERROR(U297/H297,"0")</f>
        <v>272.26666666666665</v>
      </c>
      <c r="V298" s="307">
        <f>IFERROR(V296/H296,"0")+IFERROR(V297/H297,"0")</f>
        <v>273</v>
      </c>
      <c r="W298" s="307">
        <f>IFERROR(IF(W296="",0,W296),"0")+IFERROR(IF(W297="",0,W297),"0")</f>
        <v>5.9377499999999994</v>
      </c>
      <c r="X298" s="308"/>
      <c r="Y298" s="308"/>
    </row>
    <row r="299" spans="1:52" x14ac:dyDescent="0.2">
      <c r="A299" s="313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90"/>
      <c r="M299" s="388" t="s">
        <v>64</v>
      </c>
      <c r="N299" s="341"/>
      <c r="O299" s="341"/>
      <c r="P299" s="341"/>
      <c r="Q299" s="341"/>
      <c r="R299" s="341"/>
      <c r="S299" s="342"/>
      <c r="T299" s="38" t="s">
        <v>63</v>
      </c>
      <c r="U299" s="307">
        <f>IFERROR(SUM(U296:U297),"0")</f>
        <v>4084</v>
      </c>
      <c r="V299" s="307">
        <f>IFERROR(SUM(V296:V297),"0")</f>
        <v>4095</v>
      </c>
      <c r="W299" s="38"/>
      <c r="X299" s="308"/>
      <c r="Y299" s="308"/>
    </row>
    <row r="300" spans="1:52" ht="14.25" customHeight="1" x14ac:dyDescent="0.25">
      <c r="A300" s="384" t="s">
        <v>66</v>
      </c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  <c r="T300" s="313"/>
      <c r="U300" s="313"/>
      <c r="V300" s="313"/>
      <c r="W300" s="313"/>
      <c r="X300" s="301"/>
      <c r="Y300" s="301"/>
    </row>
    <row r="301" spans="1:52" ht="27" customHeight="1" x14ac:dyDescent="0.25">
      <c r="A301" s="55" t="s">
        <v>432</v>
      </c>
      <c r="B301" s="55" t="s">
        <v>433</v>
      </c>
      <c r="C301" s="32">
        <v>4301051298</v>
      </c>
      <c r="D301" s="385">
        <v>4607091384260</v>
      </c>
      <c r="E301" s="329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87"/>
      <c r="O301" s="387"/>
      <c r="P301" s="387"/>
      <c r="Q301" s="329"/>
      <c r="R301" s="35"/>
      <c r="S301" s="35"/>
      <c r="T301" s="36" t="s">
        <v>63</v>
      </c>
      <c r="U301" s="305">
        <v>301</v>
      </c>
      <c r="V301" s="306">
        <f>IFERROR(IF(U301="",0,CEILING((U301/$H301),1)*$H301),"")</f>
        <v>304.2</v>
      </c>
      <c r="W301" s="37">
        <f>IFERROR(IF(V301=0,"",ROUNDUP(V301/H301,0)*0.02175),"")</f>
        <v>0.84824999999999995</v>
      </c>
      <c r="X301" s="57"/>
      <c r="Y301" s="58"/>
      <c r="AC301" s="59"/>
      <c r="AZ301" s="223" t="s">
        <v>1</v>
      </c>
    </row>
    <row r="302" spans="1:52" x14ac:dyDescent="0.2">
      <c r="A302" s="389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65</v>
      </c>
      <c r="U302" s="307">
        <f>IFERROR(U301/H301,"0")</f>
        <v>38.589743589743591</v>
      </c>
      <c r="V302" s="307">
        <f>IFERROR(V301/H301,"0")</f>
        <v>39</v>
      </c>
      <c r="W302" s="307">
        <f>IFERROR(IF(W301="",0,W301),"0")</f>
        <v>0.84824999999999995</v>
      </c>
      <c r="X302" s="308"/>
      <c r="Y302" s="308"/>
    </row>
    <row r="303" spans="1:52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90"/>
      <c r="M303" s="388" t="s">
        <v>64</v>
      </c>
      <c r="N303" s="341"/>
      <c r="O303" s="341"/>
      <c r="P303" s="341"/>
      <c r="Q303" s="341"/>
      <c r="R303" s="341"/>
      <c r="S303" s="342"/>
      <c r="T303" s="38" t="s">
        <v>63</v>
      </c>
      <c r="U303" s="307">
        <f>IFERROR(SUM(U301:U301),"0")</f>
        <v>301</v>
      </c>
      <c r="V303" s="307">
        <f>IFERROR(SUM(V301:V301),"0")</f>
        <v>304.2</v>
      </c>
      <c r="W303" s="38"/>
      <c r="X303" s="308"/>
      <c r="Y303" s="308"/>
    </row>
    <row r="304" spans="1:52" ht="14.25" customHeight="1" x14ac:dyDescent="0.25">
      <c r="A304" s="384" t="s">
        <v>202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1"/>
      <c r="Y304" s="301"/>
    </row>
    <row r="305" spans="1:52" ht="16.5" customHeight="1" x14ac:dyDescent="0.25">
      <c r="A305" s="55" t="s">
        <v>434</v>
      </c>
      <c r="B305" s="55" t="s">
        <v>435</v>
      </c>
      <c r="C305" s="32">
        <v>4301060314</v>
      </c>
      <c r="D305" s="385">
        <v>4607091384673</v>
      </c>
      <c r="E305" s="329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87"/>
      <c r="O305" s="387"/>
      <c r="P305" s="387"/>
      <c r="Q305" s="329"/>
      <c r="R305" s="35"/>
      <c r="S305" s="35"/>
      <c r="T305" s="36" t="s">
        <v>63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89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65</v>
      </c>
      <c r="U306" s="307">
        <f>IFERROR(U305/H305,"0")</f>
        <v>0</v>
      </c>
      <c r="V306" s="307">
        <f>IFERROR(V305/H305,"0")</f>
        <v>0</v>
      </c>
      <c r="W306" s="307">
        <f>IFERROR(IF(W305="",0,W305),"0")</f>
        <v>0</v>
      </c>
      <c r="X306" s="308"/>
      <c r="Y306" s="308"/>
    </row>
    <row r="307" spans="1:52" x14ac:dyDescent="0.2">
      <c r="A307" s="313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90"/>
      <c r="M307" s="388" t="s">
        <v>64</v>
      </c>
      <c r="N307" s="341"/>
      <c r="O307" s="341"/>
      <c r="P307" s="341"/>
      <c r="Q307" s="341"/>
      <c r="R307" s="341"/>
      <c r="S307" s="342"/>
      <c r="T307" s="38" t="s">
        <v>63</v>
      </c>
      <c r="U307" s="307">
        <f>IFERROR(SUM(U305:U305),"0")</f>
        <v>0</v>
      </c>
      <c r="V307" s="307">
        <f>IFERROR(SUM(V305:V305),"0")</f>
        <v>0</v>
      </c>
      <c r="W307" s="38"/>
      <c r="X307" s="308"/>
      <c r="Y307" s="308"/>
    </row>
    <row r="308" spans="1:52" ht="16.5" customHeight="1" x14ac:dyDescent="0.25">
      <c r="A308" s="383" t="s">
        <v>436</v>
      </c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  <c r="T308" s="313"/>
      <c r="U308" s="313"/>
      <c r="V308" s="313"/>
      <c r="W308" s="313"/>
      <c r="X308" s="300"/>
      <c r="Y308" s="300"/>
    </row>
    <row r="309" spans="1:52" ht="14.25" customHeight="1" x14ac:dyDescent="0.25">
      <c r="A309" s="384" t="s">
        <v>100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1"/>
      <c r="Y309" s="301"/>
    </row>
    <row r="310" spans="1:52" ht="27" customHeight="1" x14ac:dyDescent="0.25">
      <c r="A310" s="55" t="s">
        <v>437</v>
      </c>
      <c r="B310" s="55" t="s">
        <v>438</v>
      </c>
      <c r="C310" s="32">
        <v>4301011324</v>
      </c>
      <c r="D310" s="385">
        <v>4607091384185</v>
      </c>
      <c r="E310" s="329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87"/>
      <c r="O310" s="387"/>
      <c r="P310" s="387"/>
      <c r="Q310" s="329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439</v>
      </c>
      <c r="B311" s="55" t="s">
        <v>440</v>
      </c>
      <c r="C311" s="32">
        <v>4301011312</v>
      </c>
      <c r="D311" s="385">
        <v>4607091384192</v>
      </c>
      <c r="E311" s="329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87"/>
      <c r="O311" s="387"/>
      <c r="P311" s="387"/>
      <c r="Q311" s="329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441</v>
      </c>
      <c r="B312" s="55" t="s">
        <v>442</v>
      </c>
      <c r="C312" s="32">
        <v>4301011483</v>
      </c>
      <c r="D312" s="385">
        <v>4680115881907</v>
      </c>
      <c r="E312" s="329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87"/>
      <c r="O312" s="387"/>
      <c r="P312" s="387"/>
      <c r="Q312" s="329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443</v>
      </c>
      <c r="B313" s="55" t="s">
        <v>444</v>
      </c>
      <c r="C313" s="32">
        <v>4301011303</v>
      </c>
      <c r="D313" s="385">
        <v>4607091384680</v>
      </c>
      <c r="E313" s="329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89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90"/>
      <c r="M314" s="388" t="s">
        <v>64</v>
      </c>
      <c r="N314" s="341"/>
      <c r="O314" s="341"/>
      <c r="P314" s="341"/>
      <c r="Q314" s="341"/>
      <c r="R314" s="341"/>
      <c r="S314" s="342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90"/>
      <c r="M315" s="388" t="s">
        <v>64</v>
      </c>
      <c r="N315" s="341"/>
      <c r="O315" s="341"/>
      <c r="P315" s="341"/>
      <c r="Q315" s="341"/>
      <c r="R315" s="341"/>
      <c r="S315" s="342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84" t="s">
        <v>59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1"/>
      <c r="Y316" s="301"/>
    </row>
    <row r="317" spans="1:52" ht="27" customHeight="1" x14ac:dyDescent="0.25">
      <c r="A317" s="55" t="s">
        <v>445</v>
      </c>
      <c r="B317" s="55" t="s">
        <v>446</v>
      </c>
      <c r="C317" s="32">
        <v>4301031139</v>
      </c>
      <c r="D317" s="385">
        <v>4607091384802</v>
      </c>
      <c r="E317" s="329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87"/>
      <c r="O317" s="387"/>
      <c r="P317" s="387"/>
      <c r="Q317" s="329"/>
      <c r="R317" s="35"/>
      <c r="S317" s="35"/>
      <c r="T317" s="36" t="s">
        <v>63</v>
      </c>
      <c r="U317" s="305">
        <v>33</v>
      </c>
      <c r="V317" s="306">
        <f>IFERROR(IF(U317="",0,CEILING((U317/$H317),1)*$H317),"")</f>
        <v>35.04</v>
      </c>
      <c r="W317" s="37">
        <f>IFERROR(IF(V317=0,"",ROUNDUP(V317/H317,0)*0.00753),"")</f>
        <v>6.0240000000000002E-2</v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447</v>
      </c>
      <c r="B318" s="55" t="s">
        <v>448</v>
      </c>
      <c r="C318" s="32">
        <v>4301031140</v>
      </c>
      <c r="D318" s="385">
        <v>4607091384826</v>
      </c>
      <c r="E318" s="329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87"/>
      <c r="O318" s="387"/>
      <c r="P318" s="387"/>
      <c r="Q318" s="329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89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90"/>
      <c r="M319" s="388" t="s">
        <v>64</v>
      </c>
      <c r="N319" s="341"/>
      <c r="O319" s="341"/>
      <c r="P319" s="341"/>
      <c r="Q319" s="341"/>
      <c r="R319" s="341"/>
      <c r="S319" s="342"/>
      <c r="T319" s="38" t="s">
        <v>65</v>
      </c>
      <c r="U319" s="307">
        <f>IFERROR(U317/H317,"0")+IFERROR(U318/H318,"0")</f>
        <v>7.5342465753424657</v>
      </c>
      <c r="V319" s="307">
        <f>IFERROR(V317/H317,"0")+IFERROR(V318/H318,"0")</f>
        <v>8</v>
      </c>
      <c r="W319" s="307">
        <f>IFERROR(IF(W317="",0,W317),"0")+IFERROR(IF(W318="",0,W318),"0")</f>
        <v>6.0240000000000002E-2</v>
      </c>
      <c r="X319" s="308"/>
      <c r="Y319" s="308"/>
    </row>
    <row r="320" spans="1:52" x14ac:dyDescent="0.2">
      <c r="A320" s="313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90"/>
      <c r="M320" s="388" t="s">
        <v>64</v>
      </c>
      <c r="N320" s="341"/>
      <c r="O320" s="341"/>
      <c r="P320" s="341"/>
      <c r="Q320" s="341"/>
      <c r="R320" s="341"/>
      <c r="S320" s="342"/>
      <c r="T320" s="38" t="s">
        <v>63</v>
      </c>
      <c r="U320" s="307">
        <f>IFERROR(SUM(U317:U318),"0")</f>
        <v>33</v>
      </c>
      <c r="V320" s="307">
        <f>IFERROR(SUM(V317:V318),"0")</f>
        <v>35.04</v>
      </c>
      <c r="W320" s="38"/>
      <c r="X320" s="308"/>
      <c r="Y320" s="308"/>
    </row>
    <row r="321" spans="1:52" ht="14.25" customHeight="1" x14ac:dyDescent="0.25">
      <c r="A321" s="384" t="s">
        <v>66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1"/>
      <c r="Y321" s="301"/>
    </row>
    <row r="322" spans="1:52" ht="27" customHeight="1" x14ac:dyDescent="0.25">
      <c r="A322" s="55" t="s">
        <v>449</v>
      </c>
      <c r="B322" s="55" t="s">
        <v>450</v>
      </c>
      <c r="C322" s="32">
        <v>4301051303</v>
      </c>
      <c r="D322" s="385">
        <v>4607091384246</v>
      </c>
      <c r="E322" s="329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87"/>
      <c r="O322" s="387"/>
      <c r="P322" s="387"/>
      <c r="Q322" s="329"/>
      <c r="R322" s="35"/>
      <c r="S322" s="35"/>
      <c r="T322" s="36" t="s">
        <v>63</v>
      </c>
      <c r="U322" s="305">
        <v>611</v>
      </c>
      <c r="V322" s="306">
        <f>IFERROR(IF(U322="",0,CEILING((U322/$H322),1)*$H322),"")</f>
        <v>616.19999999999993</v>
      </c>
      <c r="W322" s="37">
        <f>IFERROR(IF(V322=0,"",ROUNDUP(V322/H322,0)*0.02175),"")</f>
        <v>1.7182499999999998</v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451</v>
      </c>
      <c r="B323" s="55" t="s">
        <v>452</v>
      </c>
      <c r="C323" s="32">
        <v>4301051445</v>
      </c>
      <c r="D323" s="385">
        <v>4680115881976</v>
      </c>
      <c r="E323" s="329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87"/>
      <c r="O323" s="387"/>
      <c r="P323" s="387"/>
      <c r="Q323" s="329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453</v>
      </c>
      <c r="B324" s="55" t="s">
        <v>454</v>
      </c>
      <c r="C324" s="32">
        <v>4301051297</v>
      </c>
      <c r="D324" s="385">
        <v>4607091384253</v>
      </c>
      <c r="E324" s="329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87"/>
      <c r="O324" s="387"/>
      <c r="P324" s="387"/>
      <c r="Q324" s="329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455</v>
      </c>
      <c r="B325" s="55" t="s">
        <v>456</v>
      </c>
      <c r="C325" s="32">
        <v>4301051444</v>
      </c>
      <c r="D325" s="385">
        <v>4680115881969</v>
      </c>
      <c r="E325" s="329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89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90"/>
      <c r="M326" s="388" t="s">
        <v>64</v>
      </c>
      <c r="N326" s="341"/>
      <c r="O326" s="341"/>
      <c r="P326" s="341"/>
      <c r="Q326" s="341"/>
      <c r="R326" s="341"/>
      <c r="S326" s="342"/>
      <c r="T326" s="38" t="s">
        <v>65</v>
      </c>
      <c r="U326" s="307">
        <f>IFERROR(U322/H322,"0")+IFERROR(U323/H323,"0")+IFERROR(U324/H324,"0")+IFERROR(U325/H325,"0")</f>
        <v>78.333333333333329</v>
      </c>
      <c r="V326" s="307">
        <f>IFERROR(V322/H322,"0")+IFERROR(V323/H323,"0")+IFERROR(V324/H324,"0")+IFERROR(V325/H325,"0")</f>
        <v>79</v>
      </c>
      <c r="W326" s="307">
        <f>IFERROR(IF(W322="",0,W322),"0")+IFERROR(IF(W323="",0,W323),"0")+IFERROR(IF(W324="",0,W324),"0")+IFERROR(IF(W325="",0,W325),"0")</f>
        <v>1.7182499999999998</v>
      </c>
      <c r="X326" s="308"/>
      <c r="Y326" s="308"/>
    </row>
    <row r="327" spans="1:52" x14ac:dyDescent="0.2">
      <c r="A327" s="313"/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90"/>
      <c r="M327" s="388" t="s">
        <v>64</v>
      </c>
      <c r="N327" s="341"/>
      <c r="O327" s="341"/>
      <c r="P327" s="341"/>
      <c r="Q327" s="341"/>
      <c r="R327" s="341"/>
      <c r="S327" s="342"/>
      <c r="T327" s="38" t="s">
        <v>63</v>
      </c>
      <c r="U327" s="307">
        <f>IFERROR(SUM(U322:U325),"0")</f>
        <v>611</v>
      </c>
      <c r="V327" s="307">
        <f>IFERROR(SUM(V322:V325),"0")</f>
        <v>616.19999999999993</v>
      </c>
      <c r="W327" s="38"/>
      <c r="X327" s="308"/>
      <c r="Y327" s="308"/>
    </row>
    <row r="328" spans="1:52" ht="14.25" customHeight="1" x14ac:dyDescent="0.25">
      <c r="A328" s="384" t="s">
        <v>202</v>
      </c>
      <c r="B328" s="313"/>
      <c r="C328" s="313"/>
      <c r="D328" s="313"/>
      <c r="E328" s="313"/>
      <c r="F328" s="313"/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  <c r="T328" s="313"/>
      <c r="U328" s="313"/>
      <c r="V328" s="313"/>
      <c r="W328" s="313"/>
      <c r="X328" s="301"/>
      <c r="Y328" s="301"/>
    </row>
    <row r="329" spans="1:52" ht="27" customHeight="1" x14ac:dyDescent="0.25">
      <c r="A329" s="55" t="s">
        <v>457</v>
      </c>
      <c r="B329" s="55" t="s">
        <v>458</v>
      </c>
      <c r="C329" s="32">
        <v>4301060322</v>
      </c>
      <c r="D329" s="385">
        <v>4607091389357</v>
      </c>
      <c r="E329" s="329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87"/>
      <c r="O329" s="387"/>
      <c r="P329" s="387"/>
      <c r="Q329" s="329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89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3"/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90"/>
      <c r="M331" s="388" t="s">
        <v>64</v>
      </c>
      <c r="N331" s="341"/>
      <c r="O331" s="341"/>
      <c r="P331" s="341"/>
      <c r="Q331" s="341"/>
      <c r="R331" s="341"/>
      <c r="S331" s="342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81" t="s">
        <v>459</v>
      </c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382"/>
      <c r="P332" s="382"/>
      <c r="Q332" s="382"/>
      <c r="R332" s="382"/>
      <c r="S332" s="382"/>
      <c r="T332" s="382"/>
      <c r="U332" s="382"/>
      <c r="V332" s="382"/>
      <c r="W332" s="382"/>
      <c r="X332" s="49"/>
      <c r="Y332" s="49"/>
    </row>
    <row r="333" spans="1:52" ht="16.5" customHeight="1" x14ac:dyDescent="0.25">
      <c r="A333" s="383" t="s">
        <v>460</v>
      </c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  <c r="T333" s="313"/>
      <c r="U333" s="313"/>
      <c r="V333" s="313"/>
      <c r="W333" s="313"/>
      <c r="X333" s="300"/>
      <c r="Y333" s="300"/>
    </row>
    <row r="334" spans="1:52" ht="14.25" customHeight="1" x14ac:dyDescent="0.25">
      <c r="A334" s="384" t="s">
        <v>100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01"/>
      <c r="Y334" s="301"/>
    </row>
    <row r="335" spans="1:52" ht="27" customHeight="1" x14ac:dyDescent="0.25">
      <c r="A335" s="55" t="s">
        <v>461</v>
      </c>
      <c r="B335" s="55" t="s">
        <v>462</v>
      </c>
      <c r="C335" s="32">
        <v>4301011428</v>
      </c>
      <c r="D335" s="385">
        <v>4607091389708</v>
      </c>
      <c r="E335" s="329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87"/>
      <c r="O335" s="387"/>
      <c r="P335" s="387"/>
      <c r="Q335" s="329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463</v>
      </c>
      <c r="B336" s="55" t="s">
        <v>464</v>
      </c>
      <c r="C336" s="32">
        <v>4301011427</v>
      </c>
      <c r="D336" s="385">
        <v>4607091389692</v>
      </c>
      <c r="E336" s="329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87"/>
      <c r="O336" s="387"/>
      <c r="P336" s="387"/>
      <c r="Q336" s="329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89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90"/>
      <c r="M337" s="388" t="s">
        <v>64</v>
      </c>
      <c r="N337" s="341"/>
      <c r="O337" s="341"/>
      <c r="P337" s="341"/>
      <c r="Q337" s="341"/>
      <c r="R337" s="341"/>
      <c r="S337" s="342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3"/>
      <c r="B338" s="313"/>
      <c r="C338" s="313"/>
      <c r="D338" s="313"/>
      <c r="E338" s="313"/>
      <c r="F338" s="313"/>
      <c r="G338" s="313"/>
      <c r="H338" s="313"/>
      <c r="I338" s="313"/>
      <c r="J338" s="313"/>
      <c r="K338" s="313"/>
      <c r="L338" s="390"/>
      <c r="M338" s="388" t="s">
        <v>64</v>
      </c>
      <c r="N338" s="341"/>
      <c r="O338" s="341"/>
      <c r="P338" s="341"/>
      <c r="Q338" s="341"/>
      <c r="R338" s="341"/>
      <c r="S338" s="342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84" t="s">
        <v>59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01"/>
      <c r="Y339" s="301"/>
    </row>
    <row r="340" spans="1:52" ht="27" customHeight="1" x14ac:dyDescent="0.25">
      <c r="A340" s="55" t="s">
        <v>465</v>
      </c>
      <c r="B340" s="55" t="s">
        <v>466</v>
      </c>
      <c r="C340" s="32">
        <v>4301031177</v>
      </c>
      <c r="D340" s="385">
        <v>4607091389753</v>
      </c>
      <c r="E340" s="329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87"/>
      <c r="O340" s="387"/>
      <c r="P340" s="387"/>
      <c r="Q340" s="329"/>
      <c r="R340" s="35"/>
      <c r="S340" s="35"/>
      <c r="T340" s="36" t="s">
        <v>63</v>
      </c>
      <c r="U340" s="305">
        <v>0</v>
      </c>
      <c r="V340" s="306">
        <f t="shared" ref="V340:V352" si="15"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467</v>
      </c>
      <c r="B341" s="55" t="s">
        <v>468</v>
      </c>
      <c r="C341" s="32">
        <v>4301031174</v>
      </c>
      <c r="D341" s="385">
        <v>4607091389760</v>
      </c>
      <c r="E341" s="329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87"/>
      <c r="O341" s="387"/>
      <c r="P341" s="387"/>
      <c r="Q341" s="329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469</v>
      </c>
      <c r="B342" s="55" t="s">
        <v>470</v>
      </c>
      <c r="C342" s="32">
        <v>4301031175</v>
      </c>
      <c r="D342" s="385">
        <v>4607091389746</v>
      </c>
      <c r="E342" s="329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87"/>
      <c r="O342" s="387"/>
      <c r="P342" s="387"/>
      <c r="Q342" s="329"/>
      <c r="R342" s="35"/>
      <c r="S342" s="35"/>
      <c r="T342" s="36" t="s">
        <v>63</v>
      </c>
      <c r="U342" s="305">
        <v>520</v>
      </c>
      <c r="V342" s="306">
        <f t="shared" si="15"/>
        <v>520.80000000000007</v>
      </c>
      <c r="W342" s="37">
        <f>IFERROR(IF(V342=0,"",ROUNDUP(V342/H342,0)*0.00753),"")</f>
        <v>0.93371999999999999</v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471</v>
      </c>
      <c r="B343" s="55" t="s">
        <v>472</v>
      </c>
      <c r="C343" s="32">
        <v>4301031236</v>
      </c>
      <c r="D343" s="385">
        <v>4680115882928</v>
      </c>
      <c r="E343" s="329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473</v>
      </c>
      <c r="B344" s="55" t="s">
        <v>474</v>
      </c>
      <c r="C344" s="32">
        <v>4301031257</v>
      </c>
      <c r="D344" s="385">
        <v>4680115883147</v>
      </c>
      <c r="E344" s="329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475</v>
      </c>
      <c r="B345" s="55" t="s">
        <v>476</v>
      </c>
      <c r="C345" s="32">
        <v>4301031178</v>
      </c>
      <c r="D345" s="385">
        <v>4607091384338</v>
      </c>
      <c r="E345" s="329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477</v>
      </c>
      <c r="B346" s="55" t="s">
        <v>478</v>
      </c>
      <c r="C346" s="32">
        <v>4301031254</v>
      </c>
      <c r="D346" s="385">
        <v>4680115883154</v>
      </c>
      <c r="E346" s="329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479</v>
      </c>
      <c r="B347" s="55" t="s">
        <v>480</v>
      </c>
      <c r="C347" s="32">
        <v>4301031171</v>
      </c>
      <c r="D347" s="385">
        <v>4607091389524</v>
      </c>
      <c r="E347" s="329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481</v>
      </c>
      <c r="B348" s="55" t="s">
        <v>482</v>
      </c>
      <c r="C348" s="32">
        <v>4301031258</v>
      </c>
      <c r="D348" s="385">
        <v>4680115883161</v>
      </c>
      <c r="E348" s="329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483</v>
      </c>
      <c r="B349" s="55" t="s">
        <v>484</v>
      </c>
      <c r="C349" s="32">
        <v>4301031170</v>
      </c>
      <c r="D349" s="385">
        <v>4607091384345</v>
      </c>
      <c r="E349" s="329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485</v>
      </c>
      <c r="B350" s="55" t="s">
        <v>486</v>
      </c>
      <c r="C350" s="32">
        <v>4301031256</v>
      </c>
      <c r="D350" s="385">
        <v>4680115883178</v>
      </c>
      <c r="E350" s="329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487</v>
      </c>
      <c r="B351" s="55" t="s">
        <v>488</v>
      </c>
      <c r="C351" s="32">
        <v>4301031172</v>
      </c>
      <c r="D351" s="385">
        <v>4607091389531</v>
      </c>
      <c r="E351" s="329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489</v>
      </c>
      <c r="B352" s="55" t="s">
        <v>490</v>
      </c>
      <c r="C352" s="32">
        <v>4301031255</v>
      </c>
      <c r="D352" s="385">
        <v>4680115883185</v>
      </c>
      <c r="E352" s="329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580" t="s">
        <v>491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89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90"/>
      <c r="M353" s="388" t="s">
        <v>64</v>
      </c>
      <c r="N353" s="341"/>
      <c r="O353" s="341"/>
      <c r="P353" s="341"/>
      <c r="Q353" s="341"/>
      <c r="R353" s="341"/>
      <c r="S353" s="342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123.80952380952381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124.00000000000001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0.93371999999999999</v>
      </c>
      <c r="X353" s="308"/>
      <c r="Y353" s="308"/>
    </row>
    <row r="354" spans="1:52" x14ac:dyDescent="0.2">
      <c r="A354" s="313"/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90"/>
      <c r="M354" s="388" t="s">
        <v>64</v>
      </c>
      <c r="N354" s="341"/>
      <c r="O354" s="341"/>
      <c r="P354" s="341"/>
      <c r="Q354" s="341"/>
      <c r="R354" s="341"/>
      <c r="S354" s="342"/>
      <c r="T354" s="38" t="s">
        <v>63</v>
      </c>
      <c r="U354" s="307">
        <f>IFERROR(SUM(U340:U352),"0")</f>
        <v>520</v>
      </c>
      <c r="V354" s="307">
        <f>IFERROR(SUM(V340:V352),"0")</f>
        <v>520.80000000000007</v>
      </c>
      <c r="W354" s="38"/>
      <c r="X354" s="308"/>
      <c r="Y354" s="308"/>
    </row>
    <row r="355" spans="1:52" ht="14.25" customHeight="1" x14ac:dyDescent="0.25">
      <c r="A355" s="384" t="s">
        <v>66</v>
      </c>
      <c r="B355" s="313"/>
      <c r="C355" s="313"/>
      <c r="D355" s="313"/>
      <c r="E355" s="313"/>
      <c r="F355" s="313"/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  <c r="T355" s="313"/>
      <c r="U355" s="313"/>
      <c r="V355" s="313"/>
      <c r="W355" s="313"/>
      <c r="X355" s="301"/>
      <c r="Y355" s="301"/>
    </row>
    <row r="356" spans="1:52" ht="27" customHeight="1" x14ac:dyDescent="0.25">
      <c r="A356" s="55" t="s">
        <v>492</v>
      </c>
      <c r="B356" s="55" t="s">
        <v>493</v>
      </c>
      <c r="C356" s="32">
        <v>4301051258</v>
      </c>
      <c r="D356" s="385">
        <v>4607091389685</v>
      </c>
      <c r="E356" s="329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126</v>
      </c>
      <c r="L356" s="33">
        <v>45</v>
      </c>
      <c r="M356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87"/>
      <c r="O356" s="387"/>
      <c r="P356" s="387"/>
      <c r="Q356" s="329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4301051431</v>
      </c>
      <c r="D357" s="385">
        <v>4607091389654</v>
      </c>
      <c r="E357" s="329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126</v>
      </c>
      <c r="L357" s="33">
        <v>45</v>
      </c>
      <c r="M357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87"/>
      <c r="O357" s="387"/>
      <c r="P357" s="387"/>
      <c r="Q357" s="329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496</v>
      </c>
      <c r="B358" s="55" t="s">
        <v>497</v>
      </c>
      <c r="C358" s="32">
        <v>4301051284</v>
      </c>
      <c r="D358" s="385">
        <v>4607091384352</v>
      </c>
      <c r="E358" s="329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126</v>
      </c>
      <c r="L358" s="33">
        <v>45</v>
      </c>
      <c r="M358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87"/>
      <c r="O358" s="387"/>
      <c r="P358" s="387"/>
      <c r="Q358" s="329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498</v>
      </c>
      <c r="B359" s="55" t="s">
        <v>499</v>
      </c>
      <c r="C359" s="32">
        <v>4301051257</v>
      </c>
      <c r="D359" s="385">
        <v>4607091389661</v>
      </c>
      <c r="E359" s="329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126</v>
      </c>
      <c r="L359" s="33">
        <v>45</v>
      </c>
      <c r="M359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89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90"/>
      <c r="M360" s="388" t="s">
        <v>64</v>
      </c>
      <c r="N360" s="341"/>
      <c r="O360" s="341"/>
      <c r="P360" s="341"/>
      <c r="Q360" s="341"/>
      <c r="R360" s="341"/>
      <c r="S360" s="342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3"/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90"/>
      <c r="M361" s="388" t="s">
        <v>64</v>
      </c>
      <c r="N361" s="341"/>
      <c r="O361" s="341"/>
      <c r="P361" s="341"/>
      <c r="Q361" s="341"/>
      <c r="R361" s="341"/>
      <c r="S361" s="342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84" t="s">
        <v>202</v>
      </c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  <c r="T362" s="313"/>
      <c r="U362" s="313"/>
      <c r="V362" s="313"/>
      <c r="W362" s="313"/>
      <c r="X362" s="301"/>
      <c r="Y362" s="301"/>
    </row>
    <row r="363" spans="1:52" ht="27" customHeight="1" x14ac:dyDescent="0.25">
      <c r="A363" s="55" t="s">
        <v>500</v>
      </c>
      <c r="B363" s="55" t="s">
        <v>501</v>
      </c>
      <c r="C363" s="32">
        <v>4301060352</v>
      </c>
      <c r="D363" s="385">
        <v>4680115881648</v>
      </c>
      <c r="E363" s="329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87"/>
      <c r="O363" s="387"/>
      <c r="P363" s="387"/>
      <c r="Q363" s="329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89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3"/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90"/>
      <c r="M365" s="388" t="s">
        <v>64</v>
      </c>
      <c r="N365" s="341"/>
      <c r="O365" s="341"/>
      <c r="P365" s="341"/>
      <c r="Q365" s="341"/>
      <c r="R365" s="341"/>
      <c r="S365" s="342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84" t="s">
        <v>79</v>
      </c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  <c r="T366" s="313"/>
      <c r="U366" s="313"/>
      <c r="V366" s="313"/>
      <c r="W366" s="313"/>
      <c r="X366" s="301"/>
      <c r="Y366" s="301"/>
    </row>
    <row r="367" spans="1:52" ht="27" customHeight="1" x14ac:dyDescent="0.25">
      <c r="A367" s="55" t="s">
        <v>502</v>
      </c>
      <c r="B367" s="55" t="s">
        <v>503</v>
      </c>
      <c r="C367" s="32">
        <v>4301032042</v>
      </c>
      <c r="D367" s="385">
        <v>4680115883017</v>
      </c>
      <c r="E367" s="329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504</v>
      </c>
      <c r="L367" s="33">
        <v>60</v>
      </c>
      <c r="M367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87"/>
      <c r="O367" s="387"/>
      <c r="P367" s="387"/>
      <c r="Q367" s="329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505</v>
      </c>
      <c r="B368" s="55" t="s">
        <v>506</v>
      </c>
      <c r="C368" s="32">
        <v>4301032043</v>
      </c>
      <c r="D368" s="385">
        <v>4680115883031</v>
      </c>
      <c r="E368" s="329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504</v>
      </c>
      <c r="L368" s="33">
        <v>60</v>
      </c>
      <c r="M368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87"/>
      <c r="O368" s="387"/>
      <c r="P368" s="387"/>
      <c r="Q368" s="329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507</v>
      </c>
      <c r="B369" s="55" t="s">
        <v>508</v>
      </c>
      <c r="C369" s="32">
        <v>4301032041</v>
      </c>
      <c r="D369" s="385">
        <v>4680115883024</v>
      </c>
      <c r="E369" s="329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504</v>
      </c>
      <c r="L369" s="33">
        <v>60</v>
      </c>
      <c r="M369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87"/>
      <c r="O369" s="387"/>
      <c r="P369" s="387"/>
      <c r="Q369" s="329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89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90"/>
      <c r="M370" s="388" t="s">
        <v>64</v>
      </c>
      <c r="N370" s="341"/>
      <c r="O370" s="341"/>
      <c r="P370" s="341"/>
      <c r="Q370" s="341"/>
      <c r="R370" s="341"/>
      <c r="S370" s="342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90"/>
      <c r="M371" s="388" t="s">
        <v>64</v>
      </c>
      <c r="N371" s="341"/>
      <c r="O371" s="341"/>
      <c r="P371" s="341"/>
      <c r="Q371" s="341"/>
      <c r="R371" s="341"/>
      <c r="S371" s="342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84" t="s">
        <v>509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01"/>
      <c r="Y372" s="301"/>
    </row>
    <row r="373" spans="1:52" ht="27" customHeight="1" x14ac:dyDescent="0.25">
      <c r="A373" s="55" t="s">
        <v>510</v>
      </c>
      <c r="B373" s="55" t="s">
        <v>511</v>
      </c>
      <c r="C373" s="32">
        <v>4301170009</v>
      </c>
      <c r="D373" s="385">
        <v>4680115882997</v>
      </c>
      <c r="E373" s="329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504</v>
      </c>
      <c r="L373" s="33">
        <v>150</v>
      </c>
      <c r="M373" s="589" t="s">
        <v>512</v>
      </c>
      <c r="N373" s="387"/>
      <c r="O373" s="387"/>
      <c r="P373" s="387"/>
      <c r="Q373" s="329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89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90"/>
      <c r="M375" s="388" t="s">
        <v>64</v>
      </c>
      <c r="N375" s="341"/>
      <c r="O375" s="341"/>
      <c r="P375" s="341"/>
      <c r="Q375" s="341"/>
      <c r="R375" s="341"/>
      <c r="S375" s="342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83" t="s">
        <v>513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00"/>
      <c r="Y376" s="300"/>
    </row>
    <row r="377" spans="1:52" ht="14.25" customHeight="1" x14ac:dyDescent="0.25">
      <c r="A377" s="384" t="s">
        <v>93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01"/>
      <c r="Y377" s="301"/>
    </row>
    <row r="378" spans="1:52" ht="27" customHeight="1" x14ac:dyDescent="0.25">
      <c r="A378" s="55" t="s">
        <v>514</v>
      </c>
      <c r="B378" s="55" t="s">
        <v>515</v>
      </c>
      <c r="C378" s="32">
        <v>4301020196</v>
      </c>
      <c r="D378" s="385">
        <v>4607091389388</v>
      </c>
      <c r="E378" s="329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126</v>
      </c>
      <c r="L378" s="33">
        <v>35</v>
      </c>
      <c r="M378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87"/>
      <c r="O378" s="387"/>
      <c r="P378" s="387"/>
      <c r="Q378" s="329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516</v>
      </c>
      <c r="B379" s="55" t="s">
        <v>517</v>
      </c>
      <c r="C379" s="32">
        <v>4301020185</v>
      </c>
      <c r="D379" s="385">
        <v>4607091389364</v>
      </c>
      <c r="E379" s="329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126</v>
      </c>
      <c r="L379" s="33">
        <v>35</v>
      </c>
      <c r="M379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87"/>
      <c r="O379" s="387"/>
      <c r="P379" s="387"/>
      <c r="Q379" s="329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89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90"/>
      <c r="M380" s="388" t="s">
        <v>64</v>
      </c>
      <c r="N380" s="341"/>
      <c r="O380" s="341"/>
      <c r="P380" s="341"/>
      <c r="Q380" s="341"/>
      <c r="R380" s="341"/>
      <c r="S380" s="342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90"/>
      <c r="M381" s="388" t="s">
        <v>64</v>
      </c>
      <c r="N381" s="341"/>
      <c r="O381" s="341"/>
      <c r="P381" s="341"/>
      <c r="Q381" s="341"/>
      <c r="R381" s="341"/>
      <c r="S381" s="342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84" t="s">
        <v>59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1"/>
      <c r="Y382" s="301"/>
    </row>
    <row r="383" spans="1:52" ht="27" customHeight="1" x14ac:dyDescent="0.25">
      <c r="A383" s="55" t="s">
        <v>518</v>
      </c>
      <c r="B383" s="55" t="s">
        <v>519</v>
      </c>
      <c r="C383" s="32">
        <v>4301031212</v>
      </c>
      <c r="D383" s="385">
        <v>4607091389739</v>
      </c>
      <c r="E383" s="329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87"/>
      <c r="O383" s="387"/>
      <c r="P383" s="387"/>
      <c r="Q383" s="329"/>
      <c r="R383" s="35"/>
      <c r="S383" s="35"/>
      <c r="T383" s="36" t="s">
        <v>63</v>
      </c>
      <c r="U383" s="305">
        <v>0</v>
      </c>
      <c r="V383" s="306">
        <f t="shared" ref="V383:V389" si="17"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4301031247</v>
      </c>
      <c r="D384" s="385">
        <v>4680115883048</v>
      </c>
      <c r="E384" s="329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87"/>
      <c r="O384" s="387"/>
      <c r="P384" s="387"/>
      <c r="Q384" s="329"/>
      <c r="R384" s="35"/>
      <c r="S384" s="35"/>
      <c r="T384" s="36" t="s">
        <v>63</v>
      </c>
      <c r="U384" s="305">
        <v>115</v>
      </c>
      <c r="V384" s="306">
        <f t="shared" si="17"/>
        <v>116</v>
      </c>
      <c r="W384" s="37">
        <f>IFERROR(IF(V384=0,"",ROUNDUP(V384/H384,0)*0.00937),"")</f>
        <v>0.27172999999999997</v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522</v>
      </c>
      <c r="B385" s="55" t="s">
        <v>523</v>
      </c>
      <c r="C385" s="32">
        <v>4301031176</v>
      </c>
      <c r="D385" s="385">
        <v>4607091389425</v>
      </c>
      <c r="E385" s="329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87"/>
      <c r="O385" s="387"/>
      <c r="P385" s="387"/>
      <c r="Q385" s="329"/>
      <c r="R385" s="35"/>
      <c r="S385" s="35"/>
      <c r="T385" s="36" t="s">
        <v>63</v>
      </c>
      <c r="U385" s="305">
        <v>83</v>
      </c>
      <c r="V385" s="306">
        <f t="shared" si="17"/>
        <v>84</v>
      </c>
      <c r="W385" s="37">
        <f>IFERROR(IF(V385=0,"",ROUNDUP(V385/H385,0)*0.00502),"")</f>
        <v>0.20080000000000001</v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4301031215</v>
      </c>
      <c r="D386" s="385">
        <v>4680115882911</v>
      </c>
      <c r="E386" s="329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595" t="s">
        <v>526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527</v>
      </c>
      <c r="B387" s="55" t="s">
        <v>528</v>
      </c>
      <c r="C387" s="32">
        <v>4301031167</v>
      </c>
      <c r="D387" s="385">
        <v>4680115880771</v>
      </c>
      <c r="E387" s="329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529</v>
      </c>
      <c r="B388" s="55" t="s">
        <v>530</v>
      </c>
      <c r="C388" s="32">
        <v>4301031173</v>
      </c>
      <c r="D388" s="385">
        <v>4607091389500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531</v>
      </c>
      <c r="B389" s="55" t="s">
        <v>532</v>
      </c>
      <c r="C389" s="32">
        <v>4301031103</v>
      </c>
      <c r="D389" s="385">
        <v>4680115881983</v>
      </c>
      <c r="E389" s="329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89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90"/>
      <c r="M390" s="388" t="s">
        <v>64</v>
      </c>
      <c r="N390" s="341"/>
      <c r="O390" s="341"/>
      <c r="P390" s="341"/>
      <c r="Q390" s="341"/>
      <c r="R390" s="341"/>
      <c r="S390" s="342"/>
      <c r="T390" s="38" t="s">
        <v>65</v>
      </c>
      <c r="U390" s="307">
        <f>IFERROR(U383/H383,"0")+IFERROR(U384/H384,"0")+IFERROR(U385/H385,"0")+IFERROR(U386/H386,"0")+IFERROR(U387/H387,"0")+IFERROR(U388/H388,"0")+IFERROR(U389/H389,"0")</f>
        <v>68.273809523809518</v>
      </c>
      <c r="V390" s="307">
        <f>IFERROR(V383/H383,"0")+IFERROR(V384/H384,"0")+IFERROR(V385/H385,"0")+IFERROR(V386/H386,"0")+IFERROR(V387/H387,"0")+IFERROR(V388/H388,"0")+IFERROR(V389/H389,"0")</f>
        <v>69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0.47253000000000001</v>
      </c>
      <c r="X390" s="308"/>
      <c r="Y390" s="308"/>
    </row>
    <row r="391" spans="1:52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90"/>
      <c r="M391" s="388" t="s">
        <v>64</v>
      </c>
      <c r="N391" s="341"/>
      <c r="O391" s="341"/>
      <c r="P391" s="341"/>
      <c r="Q391" s="341"/>
      <c r="R391" s="341"/>
      <c r="S391" s="342"/>
      <c r="T391" s="38" t="s">
        <v>63</v>
      </c>
      <c r="U391" s="307">
        <f>IFERROR(SUM(U383:U389),"0")</f>
        <v>198</v>
      </c>
      <c r="V391" s="307">
        <f>IFERROR(SUM(V383:V389),"0")</f>
        <v>200</v>
      </c>
      <c r="W391" s="38"/>
      <c r="X391" s="308"/>
      <c r="Y391" s="308"/>
    </row>
    <row r="392" spans="1:52" ht="14.25" customHeight="1" x14ac:dyDescent="0.25">
      <c r="A392" s="384" t="s">
        <v>79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01"/>
      <c r="Y392" s="301"/>
    </row>
    <row r="393" spans="1:52" ht="27" customHeight="1" x14ac:dyDescent="0.25">
      <c r="A393" s="55" t="s">
        <v>533</v>
      </c>
      <c r="B393" s="55" t="s">
        <v>534</v>
      </c>
      <c r="C393" s="32">
        <v>4301032044</v>
      </c>
      <c r="D393" s="385">
        <v>4680115883000</v>
      </c>
      <c r="E393" s="329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504</v>
      </c>
      <c r="L393" s="33">
        <v>60</v>
      </c>
      <c r="M393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87"/>
      <c r="O393" s="387"/>
      <c r="P393" s="387"/>
      <c r="Q393" s="329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89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90"/>
      <c r="M395" s="388" t="s">
        <v>64</v>
      </c>
      <c r="N395" s="341"/>
      <c r="O395" s="341"/>
      <c r="P395" s="341"/>
      <c r="Q395" s="341"/>
      <c r="R395" s="341"/>
      <c r="S395" s="342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84" t="s">
        <v>509</v>
      </c>
      <c r="B396" s="313"/>
      <c r="C396" s="313"/>
      <c r="D396" s="313"/>
      <c r="E396" s="313"/>
      <c r="F396" s="313"/>
      <c r="G396" s="313"/>
      <c r="H396" s="313"/>
      <c r="I396" s="313"/>
      <c r="J396" s="313"/>
      <c r="K396" s="313"/>
      <c r="L396" s="313"/>
      <c r="M396" s="313"/>
      <c r="N396" s="313"/>
      <c r="O396" s="313"/>
      <c r="P396" s="313"/>
      <c r="Q396" s="313"/>
      <c r="R396" s="313"/>
      <c r="S396" s="313"/>
      <c r="T396" s="313"/>
      <c r="U396" s="313"/>
      <c r="V396" s="313"/>
      <c r="W396" s="313"/>
      <c r="X396" s="301"/>
      <c r="Y396" s="301"/>
    </row>
    <row r="397" spans="1:52" ht="27" customHeight="1" x14ac:dyDescent="0.25">
      <c r="A397" s="55" t="s">
        <v>535</v>
      </c>
      <c r="B397" s="55" t="s">
        <v>536</v>
      </c>
      <c r="C397" s="32">
        <v>4301170008</v>
      </c>
      <c r="D397" s="385">
        <v>4680115882980</v>
      </c>
      <c r="E397" s="329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504</v>
      </c>
      <c r="L397" s="33">
        <v>150</v>
      </c>
      <c r="M397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87"/>
      <c r="O397" s="387"/>
      <c r="P397" s="387"/>
      <c r="Q397" s="329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89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3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90"/>
      <c r="M399" s="388" t="s">
        <v>64</v>
      </c>
      <c r="N399" s="341"/>
      <c r="O399" s="341"/>
      <c r="P399" s="341"/>
      <c r="Q399" s="341"/>
      <c r="R399" s="341"/>
      <c r="S399" s="342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81" t="s">
        <v>537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49"/>
      <c r="Y400" s="49"/>
    </row>
    <row r="401" spans="1:52" ht="16.5" customHeight="1" x14ac:dyDescent="0.25">
      <c r="A401" s="383" t="s">
        <v>537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0"/>
      <c r="Y401" s="300"/>
    </row>
    <row r="402" spans="1:52" ht="14.25" customHeight="1" x14ac:dyDescent="0.25">
      <c r="A402" s="384" t="s">
        <v>100</v>
      </c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13"/>
      <c r="M402" s="313"/>
      <c r="N402" s="313"/>
      <c r="O402" s="313"/>
      <c r="P402" s="313"/>
      <c r="Q402" s="313"/>
      <c r="R402" s="313"/>
      <c r="S402" s="313"/>
      <c r="T402" s="313"/>
      <c r="U402" s="313"/>
      <c r="V402" s="313"/>
      <c r="W402" s="313"/>
      <c r="X402" s="301"/>
      <c r="Y402" s="301"/>
    </row>
    <row r="403" spans="1:52" ht="27" customHeight="1" x14ac:dyDescent="0.25">
      <c r="A403" s="55" t="s">
        <v>538</v>
      </c>
      <c r="B403" s="55" t="s">
        <v>539</v>
      </c>
      <c r="C403" s="32">
        <v>4301011371</v>
      </c>
      <c r="D403" s="385">
        <v>4607091389067</v>
      </c>
      <c r="E403" s="329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126</v>
      </c>
      <c r="L403" s="33">
        <v>55</v>
      </c>
      <c r="M403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87"/>
      <c r="O403" s="387"/>
      <c r="P403" s="387"/>
      <c r="Q403" s="329"/>
      <c r="R403" s="35"/>
      <c r="S403" s="35"/>
      <c r="T403" s="36" t="s">
        <v>63</v>
      </c>
      <c r="U403" s="305">
        <v>0</v>
      </c>
      <c r="V403" s="306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540</v>
      </c>
      <c r="B404" s="55" t="s">
        <v>541</v>
      </c>
      <c r="C404" s="32">
        <v>4301011363</v>
      </c>
      <c r="D404" s="385">
        <v>4607091383522</v>
      </c>
      <c r="E404" s="329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87"/>
      <c r="O404" s="387"/>
      <c r="P404" s="387"/>
      <c r="Q404" s="329"/>
      <c r="R404" s="35"/>
      <c r="S404" s="35"/>
      <c r="T404" s="36" t="s">
        <v>63</v>
      </c>
      <c r="U404" s="305">
        <v>0</v>
      </c>
      <c r="V404" s="306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542</v>
      </c>
      <c r="B405" s="55" t="s">
        <v>543</v>
      </c>
      <c r="C405" s="32">
        <v>4301011431</v>
      </c>
      <c r="D405" s="385">
        <v>4607091384437</v>
      </c>
      <c r="E405" s="329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87"/>
      <c r="O405" s="387"/>
      <c r="P405" s="387"/>
      <c r="Q405" s="329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544</v>
      </c>
      <c r="B406" s="55" t="s">
        <v>545</v>
      </c>
      <c r="C406" s="32">
        <v>4301011365</v>
      </c>
      <c r="D406" s="385">
        <v>4607091389104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546</v>
      </c>
      <c r="B407" s="55" t="s">
        <v>547</v>
      </c>
      <c r="C407" s="32">
        <v>4301011367</v>
      </c>
      <c r="D407" s="385">
        <v>4680115880603</v>
      </c>
      <c r="E407" s="329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548</v>
      </c>
      <c r="B408" s="55" t="s">
        <v>549</v>
      </c>
      <c r="C408" s="32">
        <v>4301011168</v>
      </c>
      <c r="D408" s="385">
        <v>4607091389999</v>
      </c>
      <c r="E408" s="329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550</v>
      </c>
      <c r="B409" s="55" t="s">
        <v>551</v>
      </c>
      <c r="C409" s="32">
        <v>4301011372</v>
      </c>
      <c r="D409" s="385">
        <v>4680115882782</v>
      </c>
      <c r="E409" s="329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552</v>
      </c>
      <c r="B410" s="55" t="s">
        <v>553</v>
      </c>
      <c r="C410" s="32">
        <v>4301011190</v>
      </c>
      <c r="D410" s="385">
        <v>4607091389098</v>
      </c>
      <c r="E410" s="329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126</v>
      </c>
      <c r="L410" s="33">
        <v>50</v>
      </c>
      <c r="M410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554</v>
      </c>
      <c r="B411" s="55" t="s">
        <v>555</v>
      </c>
      <c r="C411" s="32">
        <v>4301011366</v>
      </c>
      <c r="D411" s="385">
        <v>4607091389982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89"/>
      <c r="B412" s="313"/>
      <c r="C412" s="313"/>
      <c r="D412" s="313"/>
      <c r="E412" s="313"/>
      <c r="F412" s="313"/>
      <c r="G412" s="313"/>
      <c r="H412" s="313"/>
      <c r="I412" s="313"/>
      <c r="J412" s="313"/>
      <c r="K412" s="313"/>
      <c r="L412" s="390"/>
      <c r="M412" s="388" t="s">
        <v>64</v>
      </c>
      <c r="N412" s="341"/>
      <c r="O412" s="341"/>
      <c r="P412" s="341"/>
      <c r="Q412" s="341"/>
      <c r="R412" s="341"/>
      <c r="S412" s="342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0</v>
      </c>
      <c r="V412" s="307">
        <f>IFERROR(V403/H403,"0")+IFERROR(V404/H404,"0")+IFERROR(V405/H405,"0")+IFERROR(V406/H406,"0")+IFERROR(V407/H407,"0")+IFERROR(V408/H408,"0")+IFERROR(V409/H409,"0")+IFERROR(V410/H410,"0")+IFERROR(V411/H411,"0")</f>
        <v>0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308"/>
      <c r="Y412" s="308"/>
    </row>
    <row r="413" spans="1:52" x14ac:dyDescent="0.2">
      <c r="A413" s="313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90"/>
      <c r="M413" s="388" t="s">
        <v>64</v>
      </c>
      <c r="N413" s="341"/>
      <c r="O413" s="341"/>
      <c r="P413" s="341"/>
      <c r="Q413" s="341"/>
      <c r="R413" s="341"/>
      <c r="S413" s="342"/>
      <c r="T413" s="38" t="s">
        <v>63</v>
      </c>
      <c r="U413" s="307">
        <f>IFERROR(SUM(U403:U411),"0")</f>
        <v>0</v>
      </c>
      <c r="V413" s="307">
        <f>IFERROR(SUM(V403:V411),"0")</f>
        <v>0</v>
      </c>
      <c r="W413" s="38"/>
      <c r="X413" s="308"/>
      <c r="Y413" s="308"/>
    </row>
    <row r="414" spans="1:52" ht="14.25" customHeight="1" x14ac:dyDescent="0.25">
      <c r="A414" s="384" t="s">
        <v>93</v>
      </c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3"/>
      <c r="N414" s="313"/>
      <c r="O414" s="313"/>
      <c r="P414" s="313"/>
      <c r="Q414" s="313"/>
      <c r="R414" s="313"/>
      <c r="S414" s="313"/>
      <c r="T414" s="313"/>
      <c r="U414" s="313"/>
      <c r="V414" s="313"/>
      <c r="W414" s="313"/>
      <c r="X414" s="301"/>
      <c r="Y414" s="301"/>
    </row>
    <row r="415" spans="1:52" ht="16.5" customHeight="1" x14ac:dyDescent="0.25">
      <c r="A415" s="55" t="s">
        <v>556</v>
      </c>
      <c r="B415" s="55" t="s">
        <v>557</v>
      </c>
      <c r="C415" s="32">
        <v>4301020222</v>
      </c>
      <c r="D415" s="385">
        <v>4607091388930</v>
      </c>
      <c r="E415" s="329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87"/>
      <c r="O415" s="387"/>
      <c r="P415" s="387"/>
      <c r="Q415" s="329"/>
      <c r="R415" s="35"/>
      <c r="S415" s="35"/>
      <c r="T415" s="36" t="s">
        <v>63</v>
      </c>
      <c r="U415" s="305">
        <v>0</v>
      </c>
      <c r="V415" s="306">
        <f>IFERROR(IF(U415="",0,CEILING((U415/$H415),1)*$H415),"")</f>
        <v>0</v>
      </c>
      <c r="W415" s="37" t="str">
        <f>IFERROR(IF(V415=0,"",ROUNDUP(V415/H415,0)*0.01196),"")</f>
        <v/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558</v>
      </c>
      <c r="B416" s="55" t="s">
        <v>559</v>
      </c>
      <c r="C416" s="32">
        <v>4301020206</v>
      </c>
      <c r="D416" s="385">
        <v>4680115880054</v>
      </c>
      <c r="E416" s="329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87"/>
      <c r="O416" s="387"/>
      <c r="P416" s="387"/>
      <c r="Q416" s="329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89"/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90"/>
      <c r="M417" s="388" t="s">
        <v>64</v>
      </c>
      <c r="N417" s="341"/>
      <c r="O417" s="341"/>
      <c r="P417" s="341"/>
      <c r="Q417" s="341"/>
      <c r="R417" s="341"/>
      <c r="S417" s="342"/>
      <c r="T417" s="38" t="s">
        <v>65</v>
      </c>
      <c r="U417" s="307">
        <f>IFERROR(U415/H415,"0")+IFERROR(U416/H416,"0")</f>
        <v>0</v>
      </c>
      <c r="V417" s="307">
        <f>IFERROR(V415/H415,"0")+IFERROR(V416/H416,"0")</f>
        <v>0</v>
      </c>
      <c r="W417" s="307">
        <f>IFERROR(IF(W415="",0,W415),"0")+IFERROR(IF(W416="",0,W416),"0")</f>
        <v>0</v>
      </c>
      <c r="X417" s="308"/>
      <c r="Y417" s="308"/>
    </row>
    <row r="418" spans="1:52" x14ac:dyDescent="0.2">
      <c r="A418" s="313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90"/>
      <c r="M418" s="388" t="s">
        <v>64</v>
      </c>
      <c r="N418" s="341"/>
      <c r="O418" s="341"/>
      <c r="P418" s="341"/>
      <c r="Q418" s="341"/>
      <c r="R418" s="341"/>
      <c r="S418" s="342"/>
      <c r="T418" s="38" t="s">
        <v>63</v>
      </c>
      <c r="U418" s="307">
        <f>IFERROR(SUM(U415:U416),"0")</f>
        <v>0</v>
      </c>
      <c r="V418" s="307">
        <f>IFERROR(SUM(V415:V416),"0")</f>
        <v>0</v>
      </c>
      <c r="W418" s="38"/>
      <c r="X418" s="308"/>
      <c r="Y418" s="308"/>
    </row>
    <row r="419" spans="1:52" ht="14.25" customHeight="1" x14ac:dyDescent="0.25">
      <c r="A419" s="384" t="s">
        <v>59</v>
      </c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13"/>
      <c r="M419" s="313"/>
      <c r="N419" s="313"/>
      <c r="O419" s="313"/>
      <c r="P419" s="313"/>
      <c r="Q419" s="313"/>
      <c r="R419" s="313"/>
      <c r="S419" s="313"/>
      <c r="T419" s="313"/>
      <c r="U419" s="313"/>
      <c r="V419" s="313"/>
      <c r="W419" s="313"/>
      <c r="X419" s="301"/>
      <c r="Y419" s="301"/>
    </row>
    <row r="420" spans="1:52" ht="27" customHeight="1" x14ac:dyDescent="0.25">
      <c r="A420" s="55" t="s">
        <v>560</v>
      </c>
      <c r="B420" s="55" t="s">
        <v>561</v>
      </c>
      <c r="C420" s="32">
        <v>4301031252</v>
      </c>
      <c r="D420" s="385">
        <v>4680115883116</v>
      </c>
      <c r="E420" s="329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87"/>
      <c r="O420" s="387"/>
      <c r="P420" s="387"/>
      <c r="Q420" s="329"/>
      <c r="R420" s="35"/>
      <c r="S420" s="35"/>
      <c r="T420" s="36" t="s">
        <v>63</v>
      </c>
      <c r="U420" s="305">
        <v>0</v>
      </c>
      <c r="V420" s="306">
        <f t="shared" ref="V420:V425" si="19"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562</v>
      </c>
      <c r="B421" s="55" t="s">
        <v>563</v>
      </c>
      <c r="C421" s="32">
        <v>4301031248</v>
      </c>
      <c r="D421" s="385">
        <v>4680115883093</v>
      </c>
      <c r="E421" s="329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87"/>
      <c r="O421" s="387"/>
      <c r="P421" s="387"/>
      <c r="Q421" s="329"/>
      <c r="R421" s="35"/>
      <c r="S421" s="35"/>
      <c r="T421" s="36" t="s">
        <v>63</v>
      </c>
      <c r="U421" s="305">
        <v>0</v>
      </c>
      <c r="V421" s="306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564</v>
      </c>
      <c r="B422" s="55" t="s">
        <v>565</v>
      </c>
      <c r="C422" s="32">
        <v>4301031250</v>
      </c>
      <c r="D422" s="385">
        <v>4680115883109</v>
      </c>
      <c r="E422" s="329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87"/>
      <c r="O422" s="387"/>
      <c r="P422" s="387"/>
      <c r="Q422" s="329"/>
      <c r="R422" s="35"/>
      <c r="S422" s="35"/>
      <c r="T422" s="36" t="s">
        <v>63</v>
      </c>
      <c r="U422" s="305">
        <v>0</v>
      </c>
      <c r="V422" s="306">
        <f t="shared" si="19"/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4301031249</v>
      </c>
      <c r="D423" s="385">
        <v>4680115882072</v>
      </c>
      <c r="E423" s="329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615" t="s">
        <v>568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4301031251</v>
      </c>
      <c r="D424" s="385">
        <v>4680115882102</v>
      </c>
      <c r="E424" s="329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616" t="s">
        <v>571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572</v>
      </c>
      <c r="B425" s="55" t="s">
        <v>573</v>
      </c>
      <c r="C425" s="32">
        <v>4301031253</v>
      </c>
      <c r="D425" s="385">
        <v>4680115882096</v>
      </c>
      <c r="E425" s="329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617" t="s">
        <v>574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89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90"/>
      <c r="M426" s="388" t="s">
        <v>64</v>
      </c>
      <c r="N426" s="341"/>
      <c r="O426" s="341"/>
      <c r="P426" s="341"/>
      <c r="Q426" s="341"/>
      <c r="R426" s="341"/>
      <c r="S426" s="342"/>
      <c r="T426" s="38" t="s">
        <v>65</v>
      </c>
      <c r="U426" s="307">
        <f>IFERROR(U420/H420,"0")+IFERROR(U421/H421,"0")+IFERROR(U422/H422,"0")+IFERROR(U423/H423,"0")+IFERROR(U424/H424,"0")+IFERROR(U425/H425,"0")</f>
        <v>0</v>
      </c>
      <c r="V426" s="307">
        <f>IFERROR(V420/H420,"0")+IFERROR(V421/H421,"0")+IFERROR(V422/H422,"0")+IFERROR(V423/H423,"0")+IFERROR(V424/H424,"0")+IFERROR(V425/H425,"0")</f>
        <v>0</v>
      </c>
      <c r="W426" s="307">
        <f>IFERROR(IF(W420="",0,W420),"0")+IFERROR(IF(W421="",0,W421),"0")+IFERROR(IF(W422="",0,W422),"0")+IFERROR(IF(W423="",0,W423),"0")+IFERROR(IF(W424="",0,W424),"0")+IFERROR(IF(W425="",0,W425),"0")</f>
        <v>0</v>
      </c>
      <c r="X426" s="308"/>
      <c r="Y426" s="308"/>
    </row>
    <row r="427" spans="1:52" x14ac:dyDescent="0.2">
      <c r="A427" s="313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90"/>
      <c r="M427" s="388" t="s">
        <v>64</v>
      </c>
      <c r="N427" s="341"/>
      <c r="O427" s="341"/>
      <c r="P427" s="341"/>
      <c r="Q427" s="341"/>
      <c r="R427" s="341"/>
      <c r="S427" s="342"/>
      <c r="T427" s="38" t="s">
        <v>63</v>
      </c>
      <c r="U427" s="307">
        <f>IFERROR(SUM(U420:U425),"0")</f>
        <v>0</v>
      </c>
      <c r="V427" s="307">
        <f>IFERROR(SUM(V420:V425),"0")</f>
        <v>0</v>
      </c>
      <c r="W427" s="38"/>
      <c r="X427" s="308"/>
      <c r="Y427" s="308"/>
    </row>
    <row r="428" spans="1:52" ht="14.25" customHeight="1" x14ac:dyDescent="0.25">
      <c r="A428" s="384" t="s">
        <v>66</v>
      </c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3"/>
      <c r="N428" s="313"/>
      <c r="O428" s="313"/>
      <c r="P428" s="313"/>
      <c r="Q428" s="313"/>
      <c r="R428" s="313"/>
      <c r="S428" s="313"/>
      <c r="T428" s="313"/>
      <c r="U428" s="313"/>
      <c r="V428" s="313"/>
      <c r="W428" s="313"/>
      <c r="X428" s="301"/>
      <c r="Y428" s="301"/>
    </row>
    <row r="429" spans="1:52" ht="16.5" customHeight="1" x14ac:dyDescent="0.25">
      <c r="A429" s="55" t="s">
        <v>575</v>
      </c>
      <c r="B429" s="55" t="s">
        <v>576</v>
      </c>
      <c r="C429" s="32">
        <v>4301051230</v>
      </c>
      <c r="D429" s="385">
        <v>4607091383409</v>
      </c>
      <c r="E429" s="329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87"/>
      <c r="O429" s="387"/>
      <c r="P429" s="387"/>
      <c r="Q429" s="329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577</v>
      </c>
      <c r="B430" s="55" t="s">
        <v>578</v>
      </c>
      <c r="C430" s="32">
        <v>4301051231</v>
      </c>
      <c r="D430" s="385">
        <v>4607091383416</v>
      </c>
      <c r="E430" s="329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87"/>
      <c r="O430" s="387"/>
      <c r="P430" s="387"/>
      <c r="Q430" s="329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89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90"/>
      <c r="M431" s="388" t="s">
        <v>64</v>
      </c>
      <c r="N431" s="341"/>
      <c r="O431" s="341"/>
      <c r="P431" s="341"/>
      <c r="Q431" s="341"/>
      <c r="R431" s="341"/>
      <c r="S431" s="342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3"/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90"/>
      <c r="M432" s="388" t="s">
        <v>64</v>
      </c>
      <c r="N432" s="341"/>
      <c r="O432" s="341"/>
      <c r="P432" s="341"/>
      <c r="Q432" s="341"/>
      <c r="R432" s="341"/>
      <c r="S432" s="342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81" t="s">
        <v>579</v>
      </c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2"/>
      <c r="M433" s="382"/>
      <c r="N433" s="382"/>
      <c r="O433" s="382"/>
      <c r="P433" s="382"/>
      <c r="Q433" s="382"/>
      <c r="R433" s="382"/>
      <c r="S433" s="382"/>
      <c r="T433" s="382"/>
      <c r="U433" s="382"/>
      <c r="V433" s="382"/>
      <c r="W433" s="382"/>
      <c r="X433" s="49"/>
      <c r="Y433" s="49"/>
    </row>
    <row r="434" spans="1:52" ht="16.5" customHeight="1" x14ac:dyDescent="0.25">
      <c r="A434" s="383" t="s">
        <v>580</v>
      </c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3"/>
      <c r="N434" s="313"/>
      <c r="O434" s="313"/>
      <c r="P434" s="313"/>
      <c r="Q434" s="313"/>
      <c r="R434" s="313"/>
      <c r="S434" s="313"/>
      <c r="T434" s="313"/>
      <c r="U434" s="313"/>
      <c r="V434" s="313"/>
      <c r="W434" s="313"/>
      <c r="X434" s="300"/>
      <c r="Y434" s="300"/>
    </row>
    <row r="435" spans="1:52" ht="14.25" customHeight="1" x14ac:dyDescent="0.25">
      <c r="A435" s="384" t="s">
        <v>100</v>
      </c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3"/>
      <c r="N435" s="313"/>
      <c r="O435" s="313"/>
      <c r="P435" s="313"/>
      <c r="Q435" s="313"/>
      <c r="R435" s="313"/>
      <c r="S435" s="313"/>
      <c r="T435" s="313"/>
      <c r="U435" s="313"/>
      <c r="V435" s="313"/>
      <c r="W435" s="313"/>
      <c r="X435" s="301"/>
      <c r="Y435" s="301"/>
    </row>
    <row r="436" spans="1:52" ht="27" customHeight="1" x14ac:dyDescent="0.25">
      <c r="A436" s="55" t="s">
        <v>581</v>
      </c>
      <c r="B436" s="55" t="s">
        <v>582</v>
      </c>
      <c r="C436" s="32">
        <v>4301011434</v>
      </c>
      <c r="D436" s="385">
        <v>4680115881099</v>
      </c>
      <c r="E436" s="329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87"/>
      <c r="O436" s="387"/>
      <c r="P436" s="387"/>
      <c r="Q436" s="329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583</v>
      </c>
      <c r="B437" s="55" t="s">
        <v>584</v>
      </c>
      <c r="C437" s="32">
        <v>4301011435</v>
      </c>
      <c r="D437" s="385">
        <v>4680115881150</v>
      </c>
      <c r="E437" s="329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87"/>
      <c r="O437" s="387"/>
      <c r="P437" s="387"/>
      <c r="Q437" s="329"/>
      <c r="R437" s="35"/>
      <c r="S437" s="35"/>
      <c r="T437" s="36" t="s">
        <v>63</v>
      </c>
      <c r="U437" s="305">
        <v>0</v>
      </c>
      <c r="V437" s="306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1" t="s">
        <v>1</v>
      </c>
    </row>
    <row r="438" spans="1:52" x14ac:dyDescent="0.2">
      <c r="A438" s="389"/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90"/>
      <c r="M438" s="388" t="s">
        <v>64</v>
      </c>
      <c r="N438" s="341"/>
      <c r="O438" s="341"/>
      <c r="P438" s="341"/>
      <c r="Q438" s="341"/>
      <c r="R438" s="341"/>
      <c r="S438" s="342"/>
      <c r="T438" s="38" t="s">
        <v>65</v>
      </c>
      <c r="U438" s="307">
        <f>IFERROR(U436/H436,"0")+IFERROR(U437/H437,"0")</f>
        <v>0</v>
      </c>
      <c r="V438" s="307">
        <f>IFERROR(V436/H436,"0")+IFERROR(V437/H437,"0")</f>
        <v>0</v>
      </c>
      <c r="W438" s="307">
        <f>IFERROR(IF(W436="",0,W436),"0")+IFERROR(IF(W437="",0,W437),"0")</f>
        <v>0</v>
      </c>
      <c r="X438" s="308"/>
      <c r="Y438" s="308"/>
    </row>
    <row r="439" spans="1:52" x14ac:dyDescent="0.2">
      <c r="A439" s="313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90"/>
      <c r="M439" s="388" t="s">
        <v>64</v>
      </c>
      <c r="N439" s="341"/>
      <c r="O439" s="341"/>
      <c r="P439" s="341"/>
      <c r="Q439" s="341"/>
      <c r="R439" s="341"/>
      <c r="S439" s="342"/>
      <c r="T439" s="38" t="s">
        <v>63</v>
      </c>
      <c r="U439" s="307">
        <f>IFERROR(SUM(U436:U437),"0")</f>
        <v>0</v>
      </c>
      <c r="V439" s="307">
        <f>IFERROR(SUM(V436:V437),"0")</f>
        <v>0</v>
      </c>
      <c r="W439" s="38"/>
      <c r="X439" s="308"/>
      <c r="Y439" s="308"/>
    </row>
    <row r="440" spans="1:52" ht="14.25" customHeight="1" x14ac:dyDescent="0.25">
      <c r="A440" s="384" t="s">
        <v>93</v>
      </c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3"/>
      <c r="N440" s="313"/>
      <c r="O440" s="313"/>
      <c r="P440" s="313"/>
      <c r="Q440" s="313"/>
      <c r="R440" s="313"/>
      <c r="S440" s="313"/>
      <c r="T440" s="313"/>
      <c r="U440" s="313"/>
      <c r="V440" s="313"/>
      <c r="W440" s="313"/>
      <c r="X440" s="301"/>
      <c r="Y440" s="301"/>
    </row>
    <row r="441" spans="1:52" ht="27" customHeight="1" x14ac:dyDescent="0.25">
      <c r="A441" s="55" t="s">
        <v>585</v>
      </c>
      <c r="B441" s="55" t="s">
        <v>586</v>
      </c>
      <c r="C441" s="32">
        <v>4301020231</v>
      </c>
      <c r="D441" s="385">
        <v>4680115881129</v>
      </c>
      <c r="E441" s="329"/>
      <c r="F441" s="304">
        <v>1.8</v>
      </c>
      <c r="G441" s="33">
        <v>6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622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87"/>
      <c r="O441" s="387"/>
      <c r="P441" s="387"/>
      <c r="Q441" s="329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16.5" customHeight="1" x14ac:dyDescent="0.25">
      <c r="A442" s="55" t="s">
        <v>587</v>
      </c>
      <c r="B442" s="55" t="s">
        <v>588</v>
      </c>
      <c r="C442" s="32">
        <v>4301020230</v>
      </c>
      <c r="D442" s="385">
        <v>4680115881112</v>
      </c>
      <c r="E442" s="329"/>
      <c r="F442" s="304">
        <v>1.35</v>
      </c>
      <c r="G442" s="33">
        <v>8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623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87"/>
      <c r="O442" s="387"/>
      <c r="P442" s="387"/>
      <c r="Q442" s="329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89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90"/>
      <c r="M443" s="388" t="s">
        <v>64</v>
      </c>
      <c r="N443" s="341"/>
      <c r="O443" s="341"/>
      <c r="P443" s="341"/>
      <c r="Q443" s="341"/>
      <c r="R443" s="341"/>
      <c r="S443" s="342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90"/>
      <c r="M444" s="388" t="s">
        <v>64</v>
      </c>
      <c r="N444" s="341"/>
      <c r="O444" s="341"/>
      <c r="P444" s="341"/>
      <c r="Q444" s="341"/>
      <c r="R444" s="341"/>
      <c r="S444" s="342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84" t="s">
        <v>59</v>
      </c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3"/>
      <c r="N445" s="313"/>
      <c r="O445" s="313"/>
      <c r="P445" s="313"/>
      <c r="Q445" s="313"/>
      <c r="R445" s="313"/>
      <c r="S445" s="313"/>
      <c r="T445" s="313"/>
      <c r="U445" s="313"/>
      <c r="V445" s="313"/>
      <c r="W445" s="313"/>
      <c r="X445" s="301"/>
      <c r="Y445" s="301"/>
    </row>
    <row r="446" spans="1:52" ht="27" customHeight="1" x14ac:dyDescent="0.25">
      <c r="A446" s="55" t="s">
        <v>589</v>
      </c>
      <c r="B446" s="55" t="s">
        <v>590</v>
      </c>
      <c r="C446" s="32">
        <v>4301031192</v>
      </c>
      <c r="D446" s="385">
        <v>4680115881167</v>
      </c>
      <c r="E446" s="329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87"/>
      <c r="O446" s="387"/>
      <c r="P446" s="387"/>
      <c r="Q446" s="329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ht="27" customHeight="1" x14ac:dyDescent="0.25">
      <c r="A447" s="55" t="s">
        <v>591</v>
      </c>
      <c r="B447" s="55" t="s">
        <v>592</v>
      </c>
      <c r="C447" s="32">
        <v>4301031193</v>
      </c>
      <c r="D447" s="385">
        <v>4680115881136</v>
      </c>
      <c r="E447" s="329"/>
      <c r="F447" s="304">
        <v>0.73</v>
      </c>
      <c r="G447" s="33">
        <v>6</v>
      </c>
      <c r="H447" s="304">
        <v>4.38</v>
      </c>
      <c r="I447" s="304">
        <v>4.6399999999999997</v>
      </c>
      <c r="J447" s="33">
        <v>156</v>
      </c>
      <c r="K447" s="34" t="s">
        <v>62</v>
      </c>
      <c r="L447" s="33">
        <v>40</v>
      </c>
      <c r="M447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87"/>
      <c r="O447" s="387"/>
      <c r="P447" s="387"/>
      <c r="Q447" s="329"/>
      <c r="R447" s="35"/>
      <c r="S447" s="35"/>
      <c r="T447" s="36" t="s">
        <v>63</v>
      </c>
      <c r="U447" s="305">
        <v>121</v>
      </c>
      <c r="V447" s="306">
        <f>IFERROR(IF(U447="",0,CEILING((U447/$H447),1)*$H447),"")</f>
        <v>122.64</v>
      </c>
      <c r="W447" s="37">
        <f>IFERROR(IF(V447=0,"",ROUNDUP(V447/H447,0)*0.00753),"")</f>
        <v>0.21084</v>
      </c>
      <c r="X447" s="57"/>
      <c r="Y447" s="58"/>
      <c r="AC447" s="59"/>
      <c r="AZ447" s="295" t="s">
        <v>1</v>
      </c>
    </row>
    <row r="448" spans="1:52" x14ac:dyDescent="0.2">
      <c r="A448" s="389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90"/>
      <c r="M448" s="388" t="s">
        <v>64</v>
      </c>
      <c r="N448" s="341"/>
      <c r="O448" s="341"/>
      <c r="P448" s="341"/>
      <c r="Q448" s="341"/>
      <c r="R448" s="341"/>
      <c r="S448" s="342"/>
      <c r="T448" s="38" t="s">
        <v>65</v>
      </c>
      <c r="U448" s="307">
        <f>IFERROR(U446/H446,"0")+IFERROR(U447/H447,"0")</f>
        <v>27.62557077625571</v>
      </c>
      <c r="V448" s="307">
        <f>IFERROR(V446/H446,"0")+IFERROR(V447/H447,"0")</f>
        <v>28</v>
      </c>
      <c r="W448" s="307">
        <f>IFERROR(IF(W446="",0,W446),"0")+IFERROR(IF(W447="",0,W447),"0")</f>
        <v>0.21084</v>
      </c>
      <c r="X448" s="308"/>
      <c r="Y448" s="308"/>
    </row>
    <row r="449" spans="1:52" x14ac:dyDescent="0.2">
      <c r="A449" s="313"/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90"/>
      <c r="M449" s="388" t="s">
        <v>64</v>
      </c>
      <c r="N449" s="341"/>
      <c r="O449" s="341"/>
      <c r="P449" s="341"/>
      <c r="Q449" s="341"/>
      <c r="R449" s="341"/>
      <c r="S449" s="342"/>
      <c r="T449" s="38" t="s">
        <v>63</v>
      </c>
      <c r="U449" s="307">
        <f>IFERROR(SUM(U446:U447),"0")</f>
        <v>121</v>
      </c>
      <c r="V449" s="307">
        <f>IFERROR(SUM(V446:V447),"0")</f>
        <v>122.64</v>
      </c>
      <c r="W449" s="38"/>
      <c r="X449" s="308"/>
      <c r="Y449" s="308"/>
    </row>
    <row r="450" spans="1:52" ht="14.25" customHeight="1" x14ac:dyDescent="0.25">
      <c r="A450" s="384" t="s">
        <v>66</v>
      </c>
      <c r="B450" s="313"/>
      <c r="C450" s="313"/>
      <c r="D450" s="313"/>
      <c r="E450" s="313"/>
      <c r="F450" s="313"/>
      <c r="G450" s="313"/>
      <c r="H450" s="313"/>
      <c r="I450" s="313"/>
      <c r="J450" s="313"/>
      <c r="K450" s="313"/>
      <c r="L450" s="313"/>
      <c r="M450" s="313"/>
      <c r="N450" s="313"/>
      <c r="O450" s="313"/>
      <c r="P450" s="313"/>
      <c r="Q450" s="313"/>
      <c r="R450" s="313"/>
      <c r="S450" s="313"/>
      <c r="T450" s="313"/>
      <c r="U450" s="313"/>
      <c r="V450" s="313"/>
      <c r="W450" s="313"/>
      <c r="X450" s="301"/>
      <c r="Y450" s="301"/>
    </row>
    <row r="451" spans="1:52" ht="27" customHeight="1" x14ac:dyDescent="0.25">
      <c r="A451" s="55" t="s">
        <v>593</v>
      </c>
      <c r="B451" s="55" t="s">
        <v>594</v>
      </c>
      <c r="C451" s="32">
        <v>4301051381</v>
      </c>
      <c r="D451" s="385">
        <v>4680115881068</v>
      </c>
      <c r="E451" s="329"/>
      <c r="F451" s="304">
        <v>1.3</v>
      </c>
      <c r="G451" s="33">
        <v>6</v>
      </c>
      <c r="H451" s="304">
        <v>7.8</v>
      </c>
      <c r="I451" s="304">
        <v>8.2799999999999994</v>
      </c>
      <c r="J451" s="33">
        <v>56</v>
      </c>
      <c r="K451" s="34" t="s">
        <v>62</v>
      </c>
      <c r="L451" s="33">
        <v>30</v>
      </c>
      <c r="M451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87"/>
      <c r="O451" s="387"/>
      <c r="P451" s="387"/>
      <c r="Q451" s="329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IFERROR(IF(V451=0,"",ROUNDUP(V451/H451,0)*0.02175),"")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595</v>
      </c>
      <c r="B452" s="55" t="s">
        <v>596</v>
      </c>
      <c r="C452" s="32">
        <v>4301051382</v>
      </c>
      <c r="D452" s="385">
        <v>4680115881075</v>
      </c>
      <c r="E452" s="329"/>
      <c r="F452" s="304">
        <v>0.5</v>
      </c>
      <c r="G452" s="33">
        <v>6</v>
      </c>
      <c r="H452" s="304">
        <v>3</v>
      </c>
      <c r="I452" s="304">
        <v>3.2</v>
      </c>
      <c r="J452" s="33">
        <v>156</v>
      </c>
      <c r="K452" s="34" t="s">
        <v>62</v>
      </c>
      <c r="L452" s="33">
        <v>30</v>
      </c>
      <c r="M452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87"/>
      <c r="O452" s="387"/>
      <c r="P452" s="387"/>
      <c r="Q452" s="329"/>
      <c r="R452" s="35"/>
      <c r="S452" s="35"/>
      <c r="T452" s="36" t="s">
        <v>63</v>
      </c>
      <c r="U452" s="305">
        <v>0</v>
      </c>
      <c r="V452" s="306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x14ac:dyDescent="0.2">
      <c r="A453" s="389"/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90"/>
      <c r="M453" s="388" t="s">
        <v>64</v>
      </c>
      <c r="N453" s="341"/>
      <c r="O453" s="341"/>
      <c r="P453" s="341"/>
      <c r="Q453" s="341"/>
      <c r="R453" s="341"/>
      <c r="S453" s="342"/>
      <c r="T453" s="38" t="s">
        <v>65</v>
      </c>
      <c r="U453" s="307">
        <f>IFERROR(U451/H451,"0")+IFERROR(U452/H452,"0")</f>
        <v>0</v>
      </c>
      <c r="V453" s="307">
        <f>IFERROR(V451/H451,"0")+IFERROR(V452/H452,"0")</f>
        <v>0</v>
      </c>
      <c r="W453" s="307">
        <f>IFERROR(IF(W451="",0,W451),"0")+IFERROR(IF(W452="",0,W452),"0")</f>
        <v>0</v>
      </c>
      <c r="X453" s="308"/>
      <c r="Y453" s="308"/>
    </row>
    <row r="454" spans="1:52" x14ac:dyDescent="0.2">
      <c r="A454" s="313"/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90"/>
      <c r="M454" s="388" t="s">
        <v>64</v>
      </c>
      <c r="N454" s="341"/>
      <c r="O454" s="341"/>
      <c r="P454" s="341"/>
      <c r="Q454" s="341"/>
      <c r="R454" s="341"/>
      <c r="S454" s="342"/>
      <c r="T454" s="38" t="s">
        <v>63</v>
      </c>
      <c r="U454" s="307">
        <f>IFERROR(SUM(U451:U452),"0")</f>
        <v>0</v>
      </c>
      <c r="V454" s="307">
        <f>IFERROR(SUM(V451:V452),"0")</f>
        <v>0</v>
      </c>
      <c r="W454" s="38"/>
      <c r="X454" s="308"/>
      <c r="Y454" s="308"/>
    </row>
    <row r="455" spans="1:52" ht="16.5" customHeight="1" x14ac:dyDescent="0.25">
      <c r="A455" s="383" t="s">
        <v>597</v>
      </c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3"/>
      <c r="N455" s="313"/>
      <c r="O455" s="313"/>
      <c r="P455" s="313"/>
      <c r="Q455" s="313"/>
      <c r="R455" s="313"/>
      <c r="S455" s="313"/>
      <c r="T455" s="313"/>
      <c r="U455" s="313"/>
      <c r="V455" s="313"/>
      <c r="W455" s="313"/>
      <c r="X455" s="300"/>
      <c r="Y455" s="300"/>
    </row>
    <row r="456" spans="1:52" ht="14.25" customHeight="1" x14ac:dyDescent="0.25">
      <c r="A456" s="384" t="s">
        <v>66</v>
      </c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13"/>
      <c r="M456" s="313"/>
      <c r="N456" s="313"/>
      <c r="O456" s="313"/>
      <c r="P456" s="313"/>
      <c r="Q456" s="313"/>
      <c r="R456" s="313"/>
      <c r="S456" s="313"/>
      <c r="T456" s="313"/>
      <c r="U456" s="313"/>
      <c r="V456" s="313"/>
      <c r="W456" s="313"/>
      <c r="X456" s="301"/>
      <c r="Y456" s="301"/>
    </row>
    <row r="457" spans="1:52" ht="16.5" customHeight="1" x14ac:dyDescent="0.25">
      <c r="A457" s="55" t="s">
        <v>598</v>
      </c>
      <c r="B457" s="55" t="s">
        <v>599</v>
      </c>
      <c r="C457" s="32">
        <v>4301051310</v>
      </c>
      <c r="D457" s="385">
        <v>4680115880870</v>
      </c>
      <c r="E457" s="329"/>
      <c r="F457" s="304">
        <v>1.3</v>
      </c>
      <c r="G457" s="33">
        <v>6</v>
      </c>
      <c r="H457" s="304">
        <v>7.8</v>
      </c>
      <c r="I457" s="304">
        <v>8.3640000000000008</v>
      </c>
      <c r="J457" s="33">
        <v>56</v>
      </c>
      <c r="K457" s="34" t="s">
        <v>126</v>
      </c>
      <c r="L457" s="33">
        <v>40</v>
      </c>
      <c r="M457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87"/>
      <c r="O457" s="387"/>
      <c r="P457" s="387"/>
      <c r="Q457" s="329"/>
      <c r="R457" s="35"/>
      <c r="S457" s="35"/>
      <c r="T457" s="36" t="s">
        <v>63</v>
      </c>
      <c r="U457" s="305">
        <v>1085</v>
      </c>
      <c r="V457" s="306">
        <f>IFERROR(IF(U457="",0,CEILING((U457/$H457),1)*$H457),"")</f>
        <v>1092</v>
      </c>
      <c r="W457" s="37">
        <f>IFERROR(IF(V457=0,"",ROUNDUP(V457/H457,0)*0.02175),"")</f>
        <v>3.0449999999999999</v>
      </c>
      <c r="X457" s="57"/>
      <c r="Y457" s="58"/>
      <c r="AC457" s="59"/>
      <c r="AZ457" s="298" t="s">
        <v>1</v>
      </c>
    </row>
    <row r="458" spans="1:52" x14ac:dyDescent="0.2">
      <c r="A458" s="389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90"/>
      <c r="M458" s="388" t="s">
        <v>64</v>
      </c>
      <c r="N458" s="341"/>
      <c r="O458" s="341"/>
      <c r="P458" s="341"/>
      <c r="Q458" s="341"/>
      <c r="R458" s="341"/>
      <c r="S458" s="342"/>
      <c r="T458" s="38" t="s">
        <v>65</v>
      </c>
      <c r="U458" s="307">
        <f>IFERROR(U457/H457,"0")</f>
        <v>139.10256410256412</v>
      </c>
      <c r="V458" s="307">
        <f>IFERROR(V457/H457,"0")</f>
        <v>140</v>
      </c>
      <c r="W458" s="307">
        <f>IFERROR(IF(W457="",0,W457),"0")</f>
        <v>3.0449999999999999</v>
      </c>
      <c r="X458" s="308"/>
      <c r="Y458" s="308"/>
    </row>
    <row r="459" spans="1:52" x14ac:dyDescent="0.2">
      <c r="A459" s="313"/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90"/>
      <c r="M459" s="388" t="s">
        <v>64</v>
      </c>
      <c r="N459" s="341"/>
      <c r="O459" s="341"/>
      <c r="P459" s="341"/>
      <c r="Q459" s="341"/>
      <c r="R459" s="341"/>
      <c r="S459" s="342"/>
      <c r="T459" s="38" t="s">
        <v>63</v>
      </c>
      <c r="U459" s="307">
        <f>IFERROR(SUM(U457:U457),"0")</f>
        <v>1085</v>
      </c>
      <c r="V459" s="307">
        <f>IFERROR(SUM(V457:V457),"0")</f>
        <v>1092</v>
      </c>
      <c r="W459" s="38"/>
      <c r="X459" s="308"/>
      <c r="Y459" s="308"/>
    </row>
    <row r="460" spans="1:52" ht="15" customHeight="1" x14ac:dyDescent="0.2">
      <c r="A460" s="630"/>
      <c r="B460" s="313"/>
      <c r="C460" s="313"/>
      <c r="D460" s="313"/>
      <c r="E460" s="313"/>
      <c r="F460" s="313"/>
      <c r="G460" s="313"/>
      <c r="H460" s="313"/>
      <c r="I460" s="313"/>
      <c r="J460" s="313"/>
      <c r="K460" s="313"/>
      <c r="L460" s="324"/>
      <c r="M460" s="629" t="s">
        <v>600</v>
      </c>
      <c r="N460" s="315"/>
      <c r="O460" s="315"/>
      <c r="P460" s="315"/>
      <c r="Q460" s="315"/>
      <c r="R460" s="315"/>
      <c r="S460" s="316"/>
      <c r="T460" s="38" t="s">
        <v>63</v>
      </c>
      <c r="U460" s="307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449+U454+U459,"0")</f>
        <v>17131</v>
      </c>
      <c r="V460" s="307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449+V454+V459,"0")</f>
        <v>17214.300000000003</v>
      </c>
      <c r="W460" s="38"/>
      <c r="X460" s="308"/>
      <c r="Y460" s="308"/>
    </row>
    <row r="461" spans="1:52" x14ac:dyDescent="0.2">
      <c r="A461" s="313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24"/>
      <c r="M461" s="629" t="s">
        <v>601</v>
      </c>
      <c r="N461" s="315"/>
      <c r="O461" s="315"/>
      <c r="P461" s="315"/>
      <c r="Q461" s="315"/>
      <c r="R461" s="315"/>
      <c r="S461" s="316"/>
      <c r="T461" s="38" t="s">
        <v>63</v>
      </c>
      <c r="U461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17884.8567023086</v>
      </c>
      <c r="V461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17972.761999999999</v>
      </c>
      <c r="W461" s="38"/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24"/>
      <c r="M462" s="629" t="s">
        <v>602</v>
      </c>
      <c r="N462" s="315"/>
      <c r="O462" s="315"/>
      <c r="P462" s="315"/>
      <c r="Q462" s="315"/>
      <c r="R462" s="315"/>
      <c r="S462" s="316"/>
      <c r="T462" s="38" t="s">
        <v>603</v>
      </c>
      <c r="U462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28</v>
      </c>
      <c r="V462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28</v>
      </c>
      <c r="W462" s="38"/>
      <c r="X462" s="308"/>
      <c r="Y462" s="308"/>
    </row>
    <row r="463" spans="1:52" x14ac:dyDescent="0.2">
      <c r="A463" s="313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604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GrossWeightTotal+PalletQtyTotal*25</f>
        <v>18584.8567023086</v>
      </c>
      <c r="V463" s="307">
        <f>GrossWeightTotalR+PalletQtyTotalR*25</f>
        <v>18672.761999999999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605</v>
      </c>
      <c r="N464" s="315"/>
      <c r="O464" s="315"/>
      <c r="P464" s="315"/>
      <c r="Q464" s="315"/>
      <c r="R464" s="315"/>
      <c r="S464" s="316"/>
      <c r="T464" s="38" t="s">
        <v>603</v>
      </c>
      <c r="U464" s="307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448+U453+U458,"0")</f>
        <v>1773.2579346663822</v>
      </c>
      <c r="V464" s="307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448+V453+V458,"0")</f>
        <v>1785</v>
      </c>
      <c r="W464" s="38"/>
      <c r="X464" s="308"/>
      <c r="Y464" s="308"/>
    </row>
    <row r="465" spans="1:28" ht="14.25" customHeight="1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606</v>
      </c>
      <c r="N465" s="315"/>
      <c r="O465" s="315"/>
      <c r="P465" s="315"/>
      <c r="Q465" s="315"/>
      <c r="R465" s="315"/>
      <c r="S465" s="316"/>
      <c r="T465" s="40" t="s">
        <v>607</v>
      </c>
      <c r="U465" s="38"/>
      <c r="V465" s="38"/>
      <c r="W465" s="38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448+W453+W458,"0")</f>
        <v>30.840330000000002</v>
      </c>
      <c r="X465" s="308"/>
      <c r="Y465" s="308"/>
    </row>
    <row r="466" spans="1:28" ht="13.5" customHeight="1" thickBot="1" x14ac:dyDescent="0.25"/>
    <row r="467" spans="1:28" ht="27" customHeight="1" thickTop="1" thickBot="1" x14ac:dyDescent="0.25">
      <c r="A467" s="41" t="s">
        <v>608</v>
      </c>
      <c r="B467" s="299" t="s">
        <v>58</v>
      </c>
      <c r="C467" s="631" t="s">
        <v>91</v>
      </c>
      <c r="D467" s="632"/>
      <c r="E467" s="632"/>
      <c r="F467" s="633"/>
      <c r="G467" s="631" t="s">
        <v>224</v>
      </c>
      <c r="H467" s="632"/>
      <c r="I467" s="632"/>
      <c r="J467" s="632"/>
      <c r="K467" s="632"/>
      <c r="L467" s="633"/>
      <c r="M467" s="631" t="s">
        <v>412</v>
      </c>
      <c r="N467" s="633"/>
      <c r="O467" s="631" t="s">
        <v>459</v>
      </c>
      <c r="P467" s="633"/>
      <c r="Q467" s="299" t="s">
        <v>537</v>
      </c>
      <c r="R467" s="631" t="s">
        <v>579</v>
      </c>
      <c r="S467" s="633"/>
      <c r="T467" s="1"/>
      <c r="Y467" s="53"/>
      <c r="AB467" s="1"/>
    </row>
    <row r="468" spans="1:28" ht="14.25" customHeight="1" thickTop="1" x14ac:dyDescent="0.2">
      <c r="A468" s="634" t="s">
        <v>609</v>
      </c>
      <c r="B468" s="631" t="s">
        <v>58</v>
      </c>
      <c r="C468" s="631" t="s">
        <v>92</v>
      </c>
      <c r="D468" s="631" t="s">
        <v>99</v>
      </c>
      <c r="E468" s="631" t="s">
        <v>91</v>
      </c>
      <c r="F468" s="631" t="s">
        <v>215</v>
      </c>
      <c r="G468" s="631" t="s">
        <v>225</v>
      </c>
      <c r="H468" s="631" t="s">
        <v>232</v>
      </c>
      <c r="I468" s="631" t="s">
        <v>249</v>
      </c>
      <c r="J468" s="631" t="s">
        <v>305</v>
      </c>
      <c r="K468" s="631" t="s">
        <v>381</v>
      </c>
      <c r="L468" s="631" t="s">
        <v>399</v>
      </c>
      <c r="M468" s="631" t="s">
        <v>413</v>
      </c>
      <c r="N468" s="631" t="s">
        <v>436</v>
      </c>
      <c r="O468" s="631" t="s">
        <v>460</v>
      </c>
      <c r="P468" s="631" t="s">
        <v>513</v>
      </c>
      <c r="Q468" s="631" t="s">
        <v>537</v>
      </c>
      <c r="R468" s="631" t="s">
        <v>580</v>
      </c>
      <c r="S468" s="631" t="s">
        <v>597</v>
      </c>
      <c r="T468" s="1"/>
      <c r="Y468" s="53"/>
      <c r="AB468" s="1"/>
    </row>
    <row r="469" spans="1:28" ht="13.5" customHeight="1" thickBot="1" x14ac:dyDescent="0.25">
      <c r="A469" s="635"/>
      <c r="B469" s="636"/>
      <c r="C469" s="636"/>
      <c r="D469" s="636"/>
      <c r="E469" s="636"/>
      <c r="F469" s="636"/>
      <c r="G469" s="636"/>
      <c r="H469" s="636"/>
      <c r="I469" s="636"/>
      <c r="J469" s="636"/>
      <c r="K469" s="636"/>
      <c r="L469" s="636"/>
      <c r="M469" s="636"/>
      <c r="N469" s="636"/>
      <c r="O469" s="636"/>
      <c r="P469" s="636"/>
      <c r="Q469" s="636"/>
      <c r="R469" s="636"/>
      <c r="S469" s="636"/>
      <c r="T469" s="1"/>
      <c r="Y469" s="53"/>
      <c r="AB469" s="1"/>
    </row>
    <row r="470" spans="1:28" ht="18" customHeight="1" thickTop="1" thickBot="1" x14ac:dyDescent="0.25">
      <c r="A470" s="41" t="s">
        <v>610</v>
      </c>
      <c r="B470" s="47">
        <f>IFERROR(V22*1,"0")+IFERROR(V26*1,"0")+IFERROR(V27*1,"0")+IFERROR(V28*1,"0")+IFERROR(V29*1,"0")+IFERROR(V30*1,"0")+IFERROR(V31*1,"0")+IFERROR(V35*1,"0")+IFERROR(V36*1,"0")+IFERROR(V40*1,"0")</f>
        <v>45.36</v>
      </c>
      <c r="C470" s="47">
        <f>IFERROR(V46*1,"0")+IFERROR(V47*1,"0")</f>
        <v>0</v>
      </c>
      <c r="D470" s="47">
        <f>IFERROR(V52*1,"0")+IFERROR(V53*1,"0")+IFERROR(V54*1,"0")</f>
        <v>0</v>
      </c>
      <c r="E470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808.86000000000013</v>
      </c>
      <c r="F470" s="47">
        <f>IFERROR(V120*1,"0")+IFERROR(V121*1,"0")+IFERROR(V122*1,"0")+IFERROR(V123*1,"0")</f>
        <v>0</v>
      </c>
      <c r="G470" s="47">
        <f>IFERROR(V129*1,"0")+IFERROR(V130*1,"0")+IFERROR(V131*1,"0")</f>
        <v>0</v>
      </c>
      <c r="H470" s="47">
        <f>IFERROR(V136*1,"0")+IFERROR(V137*1,"0")+IFERROR(V138*1,"0")+IFERROR(V139*1,"0")+IFERROR(V140*1,"0")+IFERROR(V141*1,"0")+IFERROR(V142*1,"0")+IFERROR(V143*1,"0")</f>
        <v>33.6</v>
      </c>
      <c r="I470" s="47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726.40000000000009</v>
      </c>
      <c r="J470" s="47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886.2</v>
      </c>
      <c r="K470" s="47">
        <f>IFERROR(V249*1,"0")+IFERROR(V250*1,"0")+IFERROR(V251*1,"0")+IFERROR(V252*1,"0")+IFERROR(V253*1,"0")+IFERROR(V254*1,"0")+IFERROR(V255*1,"0")+IFERROR(V259*1,"0")+IFERROR(V260*1,"0")</f>
        <v>0</v>
      </c>
      <c r="L470" s="47">
        <f>IFERROR(V265*1,"0")+IFERROR(V269*1,"0")+IFERROR(V270*1,"0")+IFERROR(V271*1,"0")+IFERROR(V275*1,"0")+IFERROR(V279*1,"0")</f>
        <v>63</v>
      </c>
      <c r="M470" s="47">
        <f>IFERROR(V285*1,"0")+IFERROR(V286*1,"0")+IFERROR(V287*1,"0")+IFERROR(V288*1,"0")+IFERROR(V289*1,"0")+IFERROR(V290*1,"0")+IFERROR(V291*1,"0")+IFERROR(V292*1,"0")+IFERROR(V296*1,"0")+IFERROR(V297*1,"0")+IFERROR(V301*1,"0")+IFERROR(V305*1,"0")</f>
        <v>12064.2</v>
      </c>
      <c r="N470" s="47">
        <f>IFERROR(V310*1,"0")+IFERROR(V311*1,"0")+IFERROR(V312*1,"0")+IFERROR(V313*1,"0")+IFERROR(V317*1,"0")+IFERROR(V318*1,"0")+IFERROR(V322*1,"0")+IFERROR(V323*1,"0")+IFERROR(V324*1,"0")+IFERROR(V325*1,"0")+IFERROR(V329*1,"0")</f>
        <v>651.2399999999999</v>
      </c>
      <c r="O470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520.80000000000007</v>
      </c>
      <c r="P470" s="47">
        <f>IFERROR(V378*1,"0")+IFERROR(V379*1,"0")+IFERROR(V383*1,"0")+IFERROR(V384*1,"0")+IFERROR(V385*1,"0")+IFERROR(V386*1,"0")+IFERROR(V387*1,"0")+IFERROR(V388*1,"0")+IFERROR(V389*1,"0")+IFERROR(V393*1,"0")+IFERROR(V397*1,"0")</f>
        <v>200</v>
      </c>
      <c r="Q470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0</v>
      </c>
      <c r="R470" s="47">
        <f>IFERROR(V436*1,"0")+IFERROR(V437*1,"0")+IFERROR(V441*1,"0")+IFERROR(V442*1,"0")+IFERROR(V446*1,"0")+IFERROR(V447*1,"0")+IFERROR(V451*1,"0")+IFERROR(V452*1,"0")</f>
        <v>122.64</v>
      </c>
      <c r="S470" s="47">
        <f>IFERROR(V457*1,"0")</f>
        <v>1092</v>
      </c>
      <c r="T470" s="1"/>
      <c r="Y470" s="53"/>
      <c r="AB470" s="1"/>
    </row>
  </sheetData>
  <sheetProtection algorithmName="SHA-512" hashValue="xbsvUbT4GJlGU33eRh8U/G94umQYkmbhxjyeipvfWG/gWVNtUuVoJBDLy5Dh1rhRUe2Fbh1xOoDyBJsPCv/4tA==" saltValue="0J6ouOQN/kHRYpOCaL1b/w==" spinCount="100000" sheet="1" objects="1" scenarios="1" sort="0" autoFilter="0" pivotTables="0"/>
  <autoFilter ref="B18:W465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611</v>
      </c>
      <c r="H1" s="53"/>
    </row>
    <row r="3" spans="2:8" x14ac:dyDescent="0.2">
      <c r="B3" s="48" t="s">
        <v>612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613</v>
      </c>
      <c r="C6" s="48" t="s">
        <v>614</v>
      </c>
      <c r="D6" s="48" t="s">
        <v>615</v>
      </c>
      <c r="E6" s="48"/>
    </row>
    <row r="7" spans="2:8" x14ac:dyDescent="0.2">
      <c r="B7" s="48" t="s">
        <v>14</v>
      </c>
      <c r="C7" s="48" t="s">
        <v>616</v>
      </c>
      <c r="D7" s="48" t="s">
        <v>617</v>
      </c>
      <c r="E7" s="48"/>
    </row>
    <row r="8" spans="2:8" x14ac:dyDescent="0.2">
      <c r="B8" s="48" t="s">
        <v>618</v>
      </c>
      <c r="C8" s="48" t="s">
        <v>619</v>
      </c>
      <c r="D8" s="48" t="s">
        <v>620</v>
      </c>
      <c r="E8" s="48"/>
    </row>
    <row r="9" spans="2:8" x14ac:dyDescent="0.2">
      <c r="B9" s="48" t="s">
        <v>621</v>
      </c>
      <c r="C9" s="48" t="s">
        <v>622</v>
      </c>
      <c r="D9" s="48" t="s">
        <v>623</v>
      </c>
      <c r="E9" s="48"/>
    </row>
    <row r="11" spans="2:8" x14ac:dyDescent="0.2">
      <c r="B11" s="48" t="s">
        <v>624</v>
      </c>
      <c r="C11" s="48" t="s">
        <v>614</v>
      </c>
      <c r="D11" s="48"/>
      <c r="E11" s="48"/>
    </row>
    <row r="13" spans="2:8" x14ac:dyDescent="0.2">
      <c r="B13" s="48" t="s">
        <v>625</v>
      </c>
      <c r="C13" s="48" t="s">
        <v>616</v>
      </c>
      <c r="D13" s="48"/>
      <c r="E13" s="48"/>
    </row>
    <row r="15" spans="2:8" x14ac:dyDescent="0.2">
      <c r="B15" s="48" t="s">
        <v>626</v>
      </c>
      <c r="C15" s="48" t="s">
        <v>619</v>
      </c>
      <c r="D15" s="48"/>
      <c r="E15" s="48"/>
    </row>
    <row r="17" spans="2:5" x14ac:dyDescent="0.2">
      <c r="B17" s="48" t="s">
        <v>627</v>
      </c>
      <c r="C17" s="48" t="s">
        <v>622</v>
      </c>
      <c r="D17" s="48"/>
      <c r="E17" s="48"/>
    </row>
    <row r="19" spans="2:5" x14ac:dyDescent="0.2">
      <c r="B19" s="48" t="s">
        <v>628</v>
      </c>
      <c r="C19" s="48"/>
      <c r="D19" s="48"/>
      <c r="E19" s="48"/>
    </row>
    <row r="20" spans="2:5" x14ac:dyDescent="0.2">
      <c r="B20" s="48" t="s">
        <v>629</v>
      </c>
      <c r="C20" s="48"/>
      <c r="D20" s="48"/>
      <c r="E20" s="48"/>
    </row>
    <row r="21" spans="2:5" x14ac:dyDescent="0.2">
      <c r="B21" s="48" t="s">
        <v>630</v>
      </c>
      <c r="C21" s="48"/>
      <c r="D21" s="48"/>
      <c r="E21" s="48"/>
    </row>
    <row r="22" spans="2:5" x14ac:dyDescent="0.2">
      <c r="B22" s="48" t="s">
        <v>631</v>
      </c>
      <c r="C22" s="48"/>
      <c r="D22" s="48"/>
      <c r="E22" s="48"/>
    </row>
    <row r="23" spans="2:5" x14ac:dyDescent="0.2">
      <c r="B23" s="48" t="s">
        <v>632</v>
      </c>
      <c r="C23" s="48"/>
      <c r="D23" s="48"/>
      <c r="E23" s="48"/>
    </row>
    <row r="24" spans="2:5" x14ac:dyDescent="0.2">
      <c r="B24" s="48" t="s">
        <v>633</v>
      </c>
      <c r="C24" s="48"/>
      <c r="D24" s="48"/>
      <c r="E24" s="48"/>
    </row>
    <row r="25" spans="2:5" x14ac:dyDescent="0.2">
      <c r="B25" s="48" t="s">
        <v>634</v>
      </c>
      <c r="C25" s="48"/>
      <c r="D25" s="48"/>
      <c r="E25" s="48"/>
    </row>
    <row r="26" spans="2:5" x14ac:dyDescent="0.2">
      <c r="B26" s="48" t="s">
        <v>635</v>
      </c>
      <c r="C26" s="48"/>
      <c r="D26" s="48"/>
      <c r="E26" s="48"/>
    </row>
    <row r="27" spans="2:5" x14ac:dyDescent="0.2">
      <c r="B27" s="48" t="s">
        <v>636</v>
      </c>
      <c r="C27" s="48"/>
      <c r="D27" s="48"/>
      <c r="E27" s="48"/>
    </row>
    <row r="28" spans="2:5" x14ac:dyDescent="0.2">
      <c r="B28" s="48" t="s">
        <v>637</v>
      </c>
      <c r="C28" s="48"/>
      <c r="D28" s="48"/>
      <c r="E28" s="48"/>
    </row>
    <row r="29" spans="2:5" x14ac:dyDescent="0.2">
      <c r="B29" s="48" t="s">
        <v>638</v>
      </c>
      <c r="C29" s="48"/>
      <c r="D29" s="48"/>
      <c r="E29" s="48"/>
    </row>
  </sheetData>
  <sheetProtection algorithmName="SHA-512" hashValue="haYDZJgB2b3d0aiyd1pm8CDtkmPyhUdya/OG9ES10+B8i1yvVSsmmu67YBF/HrQNJ0KBdMo49Z3UroagX/2y4A==" saltValue="ej5UOp08U8FwLgIcDoM4t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2023-10-05T10:36:50Z</dcterms:modified>
</cp:coreProperties>
</file>