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8" i="1"/>
  <c r="U457" i="1"/>
  <c r="V456" i="1"/>
  <c r="V457" i="1" s="1"/>
  <c r="M456" i="1"/>
  <c r="U453" i="1"/>
  <c r="V452" i="1"/>
  <c r="U452" i="1"/>
  <c r="V451" i="1"/>
  <c r="W451" i="1" s="1"/>
  <c r="M451" i="1"/>
  <c r="V450" i="1"/>
  <c r="V453" i="1" s="1"/>
  <c r="M450" i="1"/>
  <c r="V448" i="1"/>
  <c r="U448" i="1"/>
  <c r="V447" i="1"/>
  <c r="U447" i="1"/>
  <c r="V446" i="1"/>
  <c r="W446" i="1" s="1"/>
  <c r="W447" i="1" s="1"/>
  <c r="M446" i="1"/>
  <c r="V444" i="1"/>
  <c r="U444" i="1"/>
  <c r="V443" i="1"/>
  <c r="U443" i="1"/>
  <c r="V442" i="1"/>
  <c r="W442" i="1" s="1"/>
  <c r="M442" i="1"/>
  <c r="W441" i="1"/>
  <c r="V441" i="1"/>
  <c r="M441" i="1"/>
  <c r="U439" i="1"/>
  <c r="U438" i="1"/>
  <c r="W437" i="1"/>
  <c r="V437" i="1"/>
  <c r="M437" i="1"/>
  <c r="W436" i="1"/>
  <c r="W438" i="1" s="1"/>
  <c r="V436" i="1"/>
  <c r="V439" i="1" s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W422" i="1"/>
  <c r="V422" i="1"/>
  <c r="M422" i="1"/>
  <c r="V421" i="1"/>
  <c r="W421" i="1" s="1"/>
  <c r="M421" i="1"/>
  <c r="V420" i="1"/>
  <c r="M420" i="1"/>
  <c r="U418" i="1"/>
  <c r="V417" i="1"/>
  <c r="U417" i="1"/>
  <c r="V416" i="1"/>
  <c r="W416" i="1" s="1"/>
  <c r="M416" i="1"/>
  <c r="V415" i="1"/>
  <c r="V418" i="1" s="1"/>
  <c r="M415" i="1"/>
  <c r="U413" i="1"/>
  <c r="U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W405" i="1" s="1"/>
  <c r="M405" i="1"/>
  <c r="V404" i="1"/>
  <c r="W404" i="1" s="1"/>
  <c r="M404" i="1"/>
  <c r="V403" i="1"/>
  <c r="W403" i="1" s="1"/>
  <c r="M403" i="1"/>
  <c r="V399" i="1"/>
  <c r="U399" i="1"/>
  <c r="V398" i="1"/>
  <c r="U398" i="1"/>
  <c r="V397" i="1"/>
  <c r="W397" i="1" s="1"/>
  <c r="W398" i="1" s="1"/>
  <c r="M397" i="1"/>
  <c r="V395" i="1"/>
  <c r="U395" i="1"/>
  <c r="V394" i="1"/>
  <c r="U394" i="1"/>
  <c r="V393" i="1"/>
  <c r="W393" i="1" s="1"/>
  <c r="W394" i="1" s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V386" i="1"/>
  <c r="W386" i="1" s="1"/>
  <c r="W385" i="1"/>
  <c r="V385" i="1"/>
  <c r="M385" i="1"/>
  <c r="W384" i="1"/>
  <c r="V384" i="1"/>
  <c r="M384" i="1"/>
  <c r="V383" i="1"/>
  <c r="W383" i="1" s="1"/>
  <c r="M383" i="1"/>
  <c r="U381" i="1"/>
  <c r="V380" i="1"/>
  <c r="U380" i="1"/>
  <c r="V379" i="1"/>
  <c r="W379" i="1" s="1"/>
  <c r="M379" i="1"/>
  <c r="V378" i="1"/>
  <c r="V381" i="1" s="1"/>
  <c r="M378" i="1"/>
  <c r="V375" i="1"/>
  <c r="U375" i="1"/>
  <c r="V374" i="1"/>
  <c r="U374" i="1"/>
  <c r="V373" i="1"/>
  <c r="W373" i="1" s="1"/>
  <c r="W374" i="1" s="1"/>
  <c r="U371" i="1"/>
  <c r="U370" i="1"/>
  <c r="W369" i="1"/>
  <c r="V369" i="1"/>
  <c r="M369" i="1"/>
  <c r="W368" i="1"/>
  <c r="V368" i="1"/>
  <c r="M368" i="1"/>
  <c r="V367" i="1"/>
  <c r="M367" i="1"/>
  <c r="U365" i="1"/>
  <c r="V364" i="1"/>
  <c r="U364" i="1"/>
  <c r="V363" i="1"/>
  <c r="M363" i="1"/>
  <c r="U361" i="1"/>
  <c r="U360" i="1"/>
  <c r="V359" i="1"/>
  <c r="W359" i="1" s="1"/>
  <c r="M359" i="1"/>
  <c r="V358" i="1"/>
  <c r="W358" i="1" s="1"/>
  <c r="M358" i="1"/>
  <c r="W357" i="1"/>
  <c r="V357" i="1"/>
  <c r="M357" i="1"/>
  <c r="V356" i="1"/>
  <c r="V361" i="1" s="1"/>
  <c r="M356" i="1"/>
  <c r="U354" i="1"/>
  <c r="U353" i="1"/>
  <c r="W352" i="1"/>
  <c r="V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W343" i="1" s="1"/>
  <c r="M343" i="1"/>
  <c r="W342" i="1"/>
  <c r="V342" i="1"/>
  <c r="M342" i="1"/>
  <c r="W341" i="1"/>
  <c r="V341" i="1"/>
  <c r="M341" i="1"/>
  <c r="V340" i="1"/>
  <c r="M340" i="1"/>
  <c r="U338" i="1"/>
  <c r="U337" i="1"/>
  <c r="V336" i="1"/>
  <c r="W336" i="1" s="1"/>
  <c r="M336" i="1"/>
  <c r="V335" i="1"/>
  <c r="M335" i="1"/>
  <c r="V331" i="1"/>
  <c r="U331" i="1"/>
  <c r="V330" i="1"/>
  <c r="U330" i="1"/>
  <c r="V329" i="1"/>
  <c r="W329" i="1" s="1"/>
  <c r="W330" i="1" s="1"/>
  <c r="M329" i="1"/>
  <c r="U327" i="1"/>
  <c r="U326" i="1"/>
  <c r="V325" i="1"/>
  <c r="W325" i="1" s="1"/>
  <c r="M325" i="1"/>
  <c r="W324" i="1"/>
  <c r="V324" i="1"/>
  <c r="M324" i="1"/>
  <c r="W323" i="1"/>
  <c r="V323" i="1"/>
  <c r="V326" i="1" s="1"/>
  <c r="M323" i="1"/>
  <c r="V322" i="1"/>
  <c r="W322" i="1" s="1"/>
  <c r="M322" i="1"/>
  <c r="U320" i="1"/>
  <c r="U319" i="1"/>
  <c r="V318" i="1"/>
  <c r="W318" i="1" s="1"/>
  <c r="M318" i="1"/>
  <c r="V317" i="1"/>
  <c r="M317" i="1"/>
  <c r="U315" i="1"/>
  <c r="U314" i="1"/>
  <c r="V313" i="1"/>
  <c r="W313" i="1" s="1"/>
  <c r="M313" i="1"/>
  <c r="W312" i="1"/>
  <c r="V312" i="1"/>
  <c r="M312" i="1"/>
  <c r="V311" i="1"/>
  <c r="W311" i="1" s="1"/>
  <c r="M311" i="1"/>
  <c r="V310" i="1"/>
  <c r="V314" i="1" s="1"/>
  <c r="M310" i="1"/>
  <c r="U307" i="1"/>
  <c r="V306" i="1"/>
  <c r="U306" i="1"/>
  <c r="V305" i="1"/>
  <c r="M305" i="1"/>
  <c r="U303" i="1"/>
  <c r="U302" i="1"/>
  <c r="V301" i="1"/>
  <c r="V302" i="1" s="1"/>
  <c r="M301" i="1"/>
  <c r="U299" i="1"/>
  <c r="V298" i="1"/>
  <c r="U298" i="1"/>
  <c r="V297" i="1"/>
  <c r="W297" i="1" s="1"/>
  <c r="M297" i="1"/>
  <c r="V296" i="1"/>
  <c r="V299" i="1" s="1"/>
  <c r="M296" i="1"/>
  <c r="U294" i="1"/>
  <c r="U293" i="1"/>
  <c r="V292" i="1"/>
  <c r="W292" i="1" s="1"/>
  <c r="M292" i="1"/>
  <c r="W291" i="1"/>
  <c r="V291" i="1"/>
  <c r="M291" i="1"/>
  <c r="W290" i="1"/>
  <c r="V290" i="1"/>
  <c r="V289" i="1"/>
  <c r="W289" i="1" s="1"/>
  <c r="M289" i="1"/>
  <c r="W288" i="1"/>
  <c r="V288" i="1"/>
  <c r="M288" i="1"/>
  <c r="V287" i="1"/>
  <c r="V293" i="1" s="1"/>
  <c r="M287" i="1"/>
  <c r="V286" i="1"/>
  <c r="W286" i="1" s="1"/>
  <c r="M286" i="1"/>
  <c r="V285" i="1"/>
  <c r="W285" i="1" s="1"/>
  <c r="M285" i="1"/>
  <c r="V281" i="1"/>
  <c r="U281" i="1"/>
  <c r="V280" i="1"/>
  <c r="U280" i="1"/>
  <c r="V279" i="1"/>
  <c r="W279" i="1" s="1"/>
  <c r="W280" i="1" s="1"/>
  <c r="M279" i="1"/>
  <c r="V277" i="1"/>
  <c r="U277" i="1"/>
  <c r="V276" i="1"/>
  <c r="U276" i="1"/>
  <c r="V275" i="1"/>
  <c r="W275" i="1" s="1"/>
  <c r="W276" i="1" s="1"/>
  <c r="M275" i="1"/>
  <c r="U273" i="1"/>
  <c r="U272" i="1"/>
  <c r="V271" i="1"/>
  <c r="W271" i="1" s="1"/>
  <c r="M271" i="1"/>
  <c r="W270" i="1"/>
  <c r="V270" i="1"/>
  <c r="M270" i="1"/>
  <c r="V269" i="1"/>
  <c r="V273" i="1" s="1"/>
  <c r="M269" i="1"/>
  <c r="U267" i="1"/>
  <c r="U266" i="1"/>
  <c r="W265" i="1"/>
  <c r="W266" i="1" s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V254" i="1"/>
  <c r="W254" i="1" s="1"/>
  <c r="M254" i="1"/>
  <c r="W253" i="1"/>
  <c r="V253" i="1"/>
  <c r="M253" i="1"/>
  <c r="V252" i="1"/>
  <c r="W252" i="1" s="1"/>
  <c r="M252" i="1"/>
  <c r="V251" i="1"/>
  <c r="W251" i="1" s="1"/>
  <c r="W250" i="1"/>
  <c r="V250" i="1"/>
  <c r="M250" i="1"/>
  <c r="V249" i="1"/>
  <c r="M249" i="1"/>
  <c r="U246" i="1"/>
  <c r="U245" i="1"/>
  <c r="W244" i="1"/>
  <c r="V244" i="1"/>
  <c r="M244" i="1"/>
  <c r="V243" i="1"/>
  <c r="W243" i="1" s="1"/>
  <c r="M243" i="1"/>
  <c r="V242" i="1"/>
  <c r="V245" i="1" s="1"/>
  <c r="M242" i="1"/>
  <c r="U240" i="1"/>
  <c r="V239" i="1"/>
  <c r="U239" i="1"/>
  <c r="V238" i="1"/>
  <c r="W238" i="1" s="1"/>
  <c r="M238" i="1"/>
  <c r="W237" i="1"/>
  <c r="V237" i="1"/>
  <c r="V236" i="1"/>
  <c r="W236" i="1" s="1"/>
  <c r="U234" i="1"/>
  <c r="U233" i="1"/>
  <c r="V232" i="1"/>
  <c r="W232" i="1" s="1"/>
  <c r="M232" i="1"/>
  <c r="W231" i="1"/>
  <c r="V231" i="1"/>
  <c r="M231" i="1"/>
  <c r="W230" i="1"/>
  <c r="V230" i="1"/>
  <c r="M230" i="1"/>
  <c r="V229" i="1"/>
  <c r="W229" i="1" s="1"/>
  <c r="W233" i="1" s="1"/>
  <c r="M229" i="1"/>
  <c r="U227" i="1"/>
  <c r="U226" i="1"/>
  <c r="V225" i="1"/>
  <c r="W225" i="1" s="1"/>
  <c r="M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M220" i="1"/>
  <c r="U218" i="1"/>
  <c r="U217" i="1"/>
  <c r="V216" i="1"/>
  <c r="W216" i="1" s="1"/>
  <c r="M216" i="1"/>
  <c r="W215" i="1"/>
  <c r="V215" i="1"/>
  <c r="M215" i="1"/>
  <c r="W214" i="1"/>
  <c r="V214" i="1"/>
  <c r="M214" i="1"/>
  <c r="V213" i="1"/>
  <c r="W213" i="1" s="1"/>
  <c r="W217" i="1" s="1"/>
  <c r="M213" i="1"/>
  <c r="U211" i="1"/>
  <c r="V210" i="1"/>
  <c r="U210" i="1"/>
  <c r="V209" i="1"/>
  <c r="M209" i="1"/>
  <c r="U207" i="1"/>
  <c r="U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V193" i="1"/>
  <c r="W193" i="1" s="1"/>
  <c r="M193" i="1"/>
  <c r="V192" i="1"/>
  <c r="W192" i="1" s="1"/>
  <c r="W206" i="1" s="1"/>
  <c r="M192" i="1"/>
  <c r="W191" i="1"/>
  <c r="V191" i="1"/>
  <c r="M191" i="1"/>
  <c r="U188" i="1"/>
  <c r="U187" i="1"/>
  <c r="W186" i="1"/>
  <c r="V186" i="1"/>
  <c r="M186" i="1"/>
  <c r="V185" i="1"/>
  <c r="V187" i="1" s="1"/>
  <c r="M185" i="1"/>
  <c r="U183" i="1"/>
  <c r="U182" i="1"/>
  <c r="W181" i="1"/>
  <c r="V181" i="1"/>
  <c r="M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W166" i="1"/>
  <c r="V166" i="1"/>
  <c r="M166" i="1"/>
  <c r="W165" i="1"/>
  <c r="V165" i="1"/>
  <c r="M165" i="1"/>
  <c r="U163" i="1"/>
  <c r="U162" i="1"/>
  <c r="V161" i="1"/>
  <c r="W161" i="1" s="1"/>
  <c r="M161" i="1"/>
  <c r="V160" i="1"/>
  <c r="W160" i="1" s="1"/>
  <c r="M160" i="1"/>
  <c r="W159" i="1"/>
  <c r="V159" i="1"/>
  <c r="M159" i="1"/>
  <c r="V158" i="1"/>
  <c r="V163" i="1" s="1"/>
  <c r="M158" i="1"/>
  <c r="U156" i="1"/>
  <c r="U155" i="1"/>
  <c r="V154" i="1"/>
  <c r="W154" i="1" s="1"/>
  <c r="W155" i="1" s="1"/>
  <c r="M154" i="1"/>
  <c r="W153" i="1"/>
  <c r="V153" i="1"/>
  <c r="U151" i="1"/>
  <c r="U150" i="1"/>
  <c r="V149" i="1"/>
  <c r="W149" i="1" s="1"/>
  <c r="W150" i="1" s="1"/>
  <c r="M149" i="1"/>
  <c r="W148" i="1"/>
  <c r="V148" i="1"/>
  <c r="M148" i="1"/>
  <c r="U145" i="1"/>
  <c r="U144" i="1"/>
  <c r="W143" i="1"/>
  <c r="V143" i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V138" i="1"/>
  <c r="W138" i="1" s="1"/>
  <c r="M138" i="1"/>
  <c r="V137" i="1"/>
  <c r="W137" i="1" s="1"/>
  <c r="M137" i="1"/>
  <c r="V136" i="1"/>
  <c r="W136" i="1" s="1"/>
  <c r="M136" i="1"/>
  <c r="U133" i="1"/>
  <c r="U132" i="1"/>
  <c r="V131" i="1"/>
  <c r="W131" i="1" s="1"/>
  <c r="M131" i="1"/>
  <c r="W130" i="1"/>
  <c r="V130" i="1"/>
  <c r="M130" i="1"/>
  <c r="W129" i="1"/>
  <c r="W132" i="1" s="1"/>
  <c r="V129" i="1"/>
  <c r="M129" i="1"/>
  <c r="U125" i="1"/>
  <c r="U124" i="1"/>
  <c r="W123" i="1"/>
  <c r="V123" i="1"/>
  <c r="M123" i="1"/>
  <c r="V122" i="1"/>
  <c r="W122" i="1" s="1"/>
  <c r="M122" i="1"/>
  <c r="V121" i="1"/>
  <c r="W121" i="1" s="1"/>
  <c r="M121" i="1"/>
  <c r="W120" i="1"/>
  <c r="V120" i="1"/>
  <c r="M120" i="1"/>
  <c r="U117" i="1"/>
  <c r="U116" i="1"/>
  <c r="W115" i="1"/>
  <c r="V115" i="1"/>
  <c r="V114" i="1"/>
  <c r="W114" i="1" s="1"/>
  <c r="M114" i="1"/>
  <c r="V113" i="1"/>
  <c r="W113" i="1" s="1"/>
  <c r="W112" i="1"/>
  <c r="V112" i="1"/>
  <c r="M112" i="1"/>
  <c r="V111" i="1"/>
  <c r="V116" i="1" s="1"/>
  <c r="M111" i="1"/>
  <c r="U109" i="1"/>
  <c r="U108" i="1"/>
  <c r="V107" i="1"/>
  <c r="W107" i="1" s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W99" i="1" s="1"/>
  <c r="W98" i="1"/>
  <c r="W108" i="1" s="1"/>
  <c r="V98" i="1"/>
  <c r="V108" i="1" s="1"/>
  <c r="U96" i="1"/>
  <c r="U95" i="1"/>
  <c r="V94" i="1"/>
  <c r="W94" i="1" s="1"/>
  <c r="M94" i="1"/>
  <c r="V93" i="1"/>
  <c r="W93" i="1" s="1"/>
  <c r="M93" i="1"/>
  <c r="W92" i="1"/>
  <c r="V92" i="1"/>
  <c r="M92" i="1"/>
  <c r="W91" i="1"/>
  <c r="V91" i="1"/>
  <c r="M91" i="1"/>
  <c r="V90" i="1"/>
  <c r="W90" i="1" s="1"/>
  <c r="M90" i="1"/>
  <c r="V89" i="1"/>
  <c r="W89" i="1" s="1"/>
  <c r="M89" i="1"/>
  <c r="W88" i="1"/>
  <c r="V88" i="1"/>
  <c r="M88" i="1"/>
  <c r="W87" i="1"/>
  <c r="V87" i="1"/>
  <c r="M87" i="1"/>
  <c r="V86" i="1"/>
  <c r="V95" i="1" s="1"/>
  <c r="M86" i="1"/>
  <c r="U84" i="1"/>
  <c r="U83" i="1"/>
  <c r="V82" i="1"/>
  <c r="W82" i="1" s="1"/>
  <c r="M82" i="1"/>
  <c r="W81" i="1"/>
  <c r="V81" i="1"/>
  <c r="M81" i="1"/>
  <c r="W80" i="1"/>
  <c r="V80" i="1"/>
  <c r="V79" i="1"/>
  <c r="W79" i="1" s="1"/>
  <c r="W78" i="1"/>
  <c r="V78" i="1"/>
  <c r="M78" i="1"/>
  <c r="W77" i="1"/>
  <c r="V77" i="1"/>
  <c r="V83" i="1" s="1"/>
  <c r="U75" i="1"/>
  <c r="U74" i="1"/>
  <c r="V73" i="1"/>
  <c r="W73" i="1" s="1"/>
  <c r="M73" i="1"/>
  <c r="W72" i="1"/>
  <c r="V72" i="1"/>
  <c r="M72" i="1"/>
  <c r="W71" i="1"/>
  <c r="V71" i="1"/>
  <c r="M71" i="1"/>
  <c r="W70" i="1"/>
  <c r="V70" i="1"/>
  <c r="M70" i="1"/>
  <c r="V69" i="1"/>
  <c r="W69" i="1" s="1"/>
  <c r="M69" i="1"/>
  <c r="W68" i="1"/>
  <c r="V68" i="1"/>
  <c r="M68" i="1"/>
  <c r="W67" i="1"/>
  <c r="V67" i="1"/>
  <c r="M67" i="1"/>
  <c r="W66" i="1"/>
  <c r="V66" i="1"/>
  <c r="M66" i="1"/>
  <c r="V65" i="1"/>
  <c r="W65" i="1" s="1"/>
  <c r="M65" i="1"/>
  <c r="W64" i="1"/>
  <c r="V64" i="1"/>
  <c r="M64" i="1"/>
  <c r="W63" i="1"/>
  <c r="V63" i="1"/>
  <c r="M63" i="1"/>
  <c r="W62" i="1"/>
  <c r="V62" i="1"/>
  <c r="M62" i="1"/>
  <c r="V61" i="1"/>
  <c r="W61" i="1" s="1"/>
  <c r="M61" i="1"/>
  <c r="W60" i="1"/>
  <c r="V60" i="1"/>
  <c r="W59" i="1"/>
  <c r="W74" i="1" s="1"/>
  <c r="V59" i="1"/>
  <c r="V75" i="1" s="1"/>
  <c r="U56" i="1"/>
  <c r="U55" i="1"/>
  <c r="V54" i="1"/>
  <c r="W54" i="1" s="1"/>
  <c r="W53" i="1"/>
  <c r="V53" i="1"/>
  <c r="M53" i="1"/>
  <c r="W52" i="1"/>
  <c r="W55" i="1" s="1"/>
  <c r="V52" i="1"/>
  <c r="V55" i="1" s="1"/>
  <c r="M52" i="1"/>
  <c r="U49" i="1"/>
  <c r="U48" i="1"/>
  <c r="W47" i="1"/>
  <c r="V47" i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V37" i="1" s="1"/>
  <c r="M36" i="1"/>
  <c r="W35" i="1"/>
  <c r="V35" i="1"/>
  <c r="M35" i="1"/>
  <c r="U33" i="1"/>
  <c r="U32" i="1"/>
  <c r="W31" i="1"/>
  <c r="V31" i="1"/>
  <c r="M31" i="1"/>
  <c r="W30" i="1"/>
  <c r="V30" i="1"/>
  <c r="M30" i="1"/>
  <c r="W29" i="1"/>
  <c r="V29" i="1"/>
  <c r="M29" i="1"/>
  <c r="V28" i="1"/>
  <c r="V33" i="1" s="1"/>
  <c r="M28" i="1"/>
  <c r="W27" i="1"/>
  <c r="V27" i="1"/>
  <c r="M27" i="1"/>
  <c r="W26" i="1"/>
  <c r="V26" i="1"/>
  <c r="M26" i="1"/>
  <c r="V24" i="1"/>
  <c r="U24" i="1"/>
  <c r="U463" i="1" s="1"/>
  <c r="U23" i="1"/>
  <c r="U467" i="1" s="1"/>
  <c r="W22" i="1"/>
  <c r="W23" i="1" s="1"/>
  <c r="V22" i="1"/>
  <c r="V23" i="1" s="1"/>
  <c r="M22" i="1"/>
  <c r="H10" i="1"/>
  <c r="A9" i="1"/>
  <c r="F10" i="1" s="1"/>
  <c r="D7" i="1"/>
  <c r="N6" i="1"/>
  <c r="M2" i="1"/>
  <c r="H9" i="1" l="1"/>
  <c r="W124" i="1"/>
  <c r="W83" i="1"/>
  <c r="W182" i="1"/>
  <c r="V117" i="1"/>
  <c r="V125" i="1"/>
  <c r="V218" i="1"/>
  <c r="V226" i="1"/>
  <c r="V234" i="1"/>
  <c r="V272" i="1"/>
  <c r="W293" i="1"/>
  <c r="V370" i="1"/>
  <c r="W367" i="1"/>
  <c r="W370" i="1" s="1"/>
  <c r="W390" i="1"/>
  <c r="D473" i="1"/>
  <c r="J9" i="1"/>
  <c r="W28" i="1"/>
  <c r="W32" i="1" s="1"/>
  <c r="W468" i="1" s="1"/>
  <c r="W36" i="1"/>
  <c r="W37" i="1" s="1"/>
  <c r="W40" i="1"/>
  <c r="W41" i="1" s="1"/>
  <c r="W46" i="1"/>
  <c r="W48" i="1" s="1"/>
  <c r="V49" i="1"/>
  <c r="W86" i="1"/>
  <c r="W95" i="1" s="1"/>
  <c r="W111" i="1"/>
  <c r="W116" i="1" s="1"/>
  <c r="V133" i="1"/>
  <c r="V144" i="1"/>
  <c r="I473" i="1"/>
  <c r="V151" i="1"/>
  <c r="W158" i="1"/>
  <c r="W162" i="1" s="1"/>
  <c r="W185" i="1"/>
  <c r="W187" i="1" s="1"/>
  <c r="J473" i="1"/>
  <c r="W239" i="1"/>
  <c r="V240" i="1"/>
  <c r="K473" i="1"/>
  <c r="V257" i="1"/>
  <c r="W269" i="1"/>
  <c r="W272" i="1" s="1"/>
  <c r="W287" i="1"/>
  <c r="V294" i="1"/>
  <c r="V307" i="1"/>
  <c r="W305" i="1"/>
  <c r="W306" i="1" s="1"/>
  <c r="V320" i="1"/>
  <c r="V319" i="1"/>
  <c r="W326" i="1"/>
  <c r="V327" i="1"/>
  <c r="O473" i="1"/>
  <c r="V337" i="1"/>
  <c r="V353" i="1"/>
  <c r="V354" i="1"/>
  <c r="W340" i="1"/>
  <c r="W353" i="1" s="1"/>
  <c r="W356" i="1"/>
  <c r="W360" i="1" s="1"/>
  <c r="V371" i="1"/>
  <c r="V390" i="1"/>
  <c r="W412" i="1"/>
  <c r="V413" i="1"/>
  <c r="W443" i="1"/>
  <c r="V462" i="1"/>
  <c r="W460" i="1"/>
  <c r="W461" i="1" s="1"/>
  <c r="H473" i="1"/>
  <c r="A10" i="1"/>
  <c r="B473" i="1"/>
  <c r="V464" i="1"/>
  <c r="V38" i="1"/>
  <c r="V463" i="1" s="1"/>
  <c r="V42" i="1"/>
  <c r="V48" i="1"/>
  <c r="V56" i="1"/>
  <c r="V84" i="1"/>
  <c r="V96" i="1"/>
  <c r="V109" i="1"/>
  <c r="F473" i="1"/>
  <c r="V124" i="1"/>
  <c r="G473" i="1"/>
  <c r="V132" i="1"/>
  <c r="V150" i="1"/>
  <c r="V155" i="1"/>
  <c r="V156" i="1"/>
  <c r="V206" i="1"/>
  <c r="V211" i="1"/>
  <c r="W209" i="1"/>
  <c r="W210" i="1" s="1"/>
  <c r="V217" i="1"/>
  <c r="V227" i="1"/>
  <c r="V233" i="1"/>
  <c r="W249" i="1"/>
  <c r="W256" i="1" s="1"/>
  <c r="V256" i="1"/>
  <c r="V261" i="1"/>
  <c r="V262" i="1"/>
  <c r="W259" i="1"/>
  <c r="W261" i="1" s="1"/>
  <c r="V266" i="1"/>
  <c r="V267" i="1"/>
  <c r="V360" i="1"/>
  <c r="V365" i="1"/>
  <c r="W363" i="1"/>
  <c r="W364" i="1" s="1"/>
  <c r="V465" i="1"/>
  <c r="L473" i="1"/>
  <c r="V32" i="1"/>
  <c r="V467" i="1" s="1"/>
  <c r="F9" i="1"/>
  <c r="E473" i="1"/>
  <c r="V74" i="1"/>
  <c r="W144" i="1"/>
  <c r="V145" i="1"/>
  <c r="V162" i="1"/>
  <c r="V182" i="1"/>
  <c r="V183" i="1"/>
  <c r="V188" i="1"/>
  <c r="V303" i="1"/>
  <c r="W301" i="1"/>
  <c r="W302" i="1" s="1"/>
  <c r="N473" i="1"/>
  <c r="W310" i="1"/>
  <c r="W314" i="1" s="1"/>
  <c r="V315" i="1"/>
  <c r="V391" i="1"/>
  <c r="V412" i="1"/>
  <c r="V427" i="1"/>
  <c r="W420" i="1"/>
  <c r="W426" i="1" s="1"/>
  <c r="V426" i="1"/>
  <c r="V431" i="1"/>
  <c r="V432" i="1"/>
  <c r="W429" i="1"/>
  <c r="W431" i="1" s="1"/>
  <c r="R473" i="1"/>
  <c r="V438" i="1"/>
  <c r="S473" i="1"/>
  <c r="V458" i="1"/>
  <c r="W456" i="1"/>
  <c r="W457" i="1" s="1"/>
  <c r="P473" i="1"/>
  <c r="V246" i="1"/>
  <c r="M473" i="1"/>
  <c r="Q473" i="1"/>
  <c r="V207" i="1"/>
  <c r="W220" i="1"/>
  <c r="W226" i="1" s="1"/>
  <c r="W242" i="1"/>
  <c r="W245" i="1" s="1"/>
  <c r="W296" i="1"/>
  <c r="W298" i="1" s="1"/>
  <c r="W317" i="1"/>
  <c r="W319" i="1" s="1"/>
  <c r="W335" i="1"/>
  <c r="W337" i="1" s="1"/>
  <c r="V338" i="1"/>
  <c r="W378" i="1"/>
  <c r="W380" i="1" s="1"/>
  <c r="W415" i="1"/>
  <c r="W417" i="1" s="1"/>
  <c r="W450" i="1"/>
  <c r="W452" i="1" s="1"/>
  <c r="V466" i="1" l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<sst xmlns="http://schemas.openxmlformats.org/spreadsheetml/2006/main" count="1672" uniqueCount="631">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</sst>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45206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14"/>
      <c r="C6" s="315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Суббота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17"/>
      <c r="R8" s="318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15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64</v>
      </c>
      <c r="N37" s="322"/>
      <c r="O37" s="322"/>
      <c r="P37" s="322"/>
      <c r="Q37" s="322"/>
      <c r="R37" s="322"/>
      <c r="S37" s="323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64</v>
      </c>
      <c r="N38" s="322"/>
      <c r="O38" s="322"/>
      <c r="P38" s="322"/>
      <c r="Q38" s="322"/>
      <c r="R38" s="322"/>
      <c r="S38" s="323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87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64</v>
      </c>
      <c r="N41" s="322"/>
      <c r="O41" s="322"/>
      <c r="P41" s="322"/>
      <c r="Q41" s="322"/>
      <c r="R41" s="322"/>
      <c r="S41" s="323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64</v>
      </c>
      <c r="N42" s="322"/>
      <c r="O42" s="322"/>
      <c r="P42" s="322"/>
      <c r="Q42" s="322"/>
      <c r="R42" s="322"/>
      <c r="S42" s="323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93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63</v>
      </c>
      <c r="U46" s="305">
        <v>150</v>
      </c>
      <c r="V46" s="306">
        <f>IFERROR(IF(U46="",0,CEILING((U46/$H46),1)*$H46),"")</f>
        <v>151.20000000000002</v>
      </c>
      <c r="W46" s="37">
        <f>IFERROR(IF(V46=0,"",ROUNDUP(V46/H46,0)*0.02175),"")</f>
        <v>0.30449999999999999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64</v>
      </c>
      <c r="N48" s="322"/>
      <c r="O48" s="322"/>
      <c r="P48" s="322"/>
      <c r="Q48" s="322"/>
      <c r="R48" s="322"/>
      <c r="S48" s="323"/>
      <c r="T48" s="38" t="s">
        <v>65</v>
      </c>
      <c r="U48" s="307">
        <f>IFERROR(U46/H46,"0")+IFERROR(U47/H47,"0")</f>
        <v>13.888888888888888</v>
      </c>
      <c r="V48" s="307">
        <f>IFERROR(V46/H46,"0")+IFERROR(V47/H47,"0")</f>
        <v>14</v>
      </c>
      <c r="W48" s="307">
        <f>IFERROR(IF(W46="",0,W46),"0")+IFERROR(IF(W47="",0,W47),"0")</f>
        <v>0.30449999999999999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64</v>
      </c>
      <c r="N49" s="322"/>
      <c r="O49" s="322"/>
      <c r="P49" s="322"/>
      <c r="Q49" s="322"/>
      <c r="R49" s="322"/>
      <c r="S49" s="323"/>
      <c r="T49" s="38" t="s">
        <v>63</v>
      </c>
      <c r="U49" s="307">
        <f>IFERROR(SUM(U46:U47),"0")</f>
        <v>150</v>
      </c>
      <c r="V49" s="307">
        <f>IFERROR(SUM(V46:V47),"0")</f>
        <v>151.20000000000002</v>
      </c>
      <c r="W49" s="38"/>
      <c r="X49" s="308"/>
      <c r="Y49" s="308"/>
    </row>
    <row r="50" spans="1:52" ht="16.5" customHeight="1" x14ac:dyDescent="0.25">
      <c r="A50" s="332" t="s">
        <v>99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100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63</v>
      </c>
      <c r="U52" s="305">
        <v>200</v>
      </c>
      <c r="V52" s="306">
        <f>IFERROR(IF(U52="",0,CEILING((U52/$H52),1)*$H52),"")</f>
        <v>205.20000000000002</v>
      </c>
      <c r="W52" s="37">
        <f>IFERROR(IF(V52=0,"",ROUNDUP(V52/H52,0)*0.02175),"")</f>
        <v>0.41324999999999995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30"/>
      <c r="O54" s="330"/>
      <c r="P54" s="330"/>
      <c r="Q54" s="328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64</v>
      </c>
      <c r="N55" s="322"/>
      <c r="O55" s="322"/>
      <c r="P55" s="322"/>
      <c r="Q55" s="322"/>
      <c r="R55" s="322"/>
      <c r="S55" s="323"/>
      <c r="T55" s="38" t="s">
        <v>65</v>
      </c>
      <c r="U55" s="307">
        <f>IFERROR(U52/H52,"0")+IFERROR(U53/H53,"0")+IFERROR(U54/H54,"0")</f>
        <v>18.518518518518519</v>
      </c>
      <c r="V55" s="307">
        <f>IFERROR(V52/H52,"0")+IFERROR(V53/H53,"0")+IFERROR(V54/H54,"0")</f>
        <v>19</v>
      </c>
      <c r="W55" s="307">
        <f>IFERROR(IF(W52="",0,W52),"0")+IFERROR(IF(W53="",0,W53),"0")+IFERROR(IF(W54="",0,W54),"0")</f>
        <v>0.41324999999999995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64</v>
      </c>
      <c r="N56" s="322"/>
      <c r="O56" s="322"/>
      <c r="P56" s="322"/>
      <c r="Q56" s="322"/>
      <c r="R56" s="322"/>
      <c r="S56" s="323"/>
      <c r="T56" s="38" t="s">
        <v>63</v>
      </c>
      <c r="U56" s="307">
        <f>IFERROR(SUM(U52:U54),"0")</f>
        <v>200</v>
      </c>
      <c r="V56" s="307">
        <f>IFERROR(SUM(V52:V54),"0")</f>
        <v>205.20000000000002</v>
      </c>
      <c r="W56" s="38"/>
      <c r="X56" s="308"/>
      <c r="Y56" s="308"/>
    </row>
    <row r="57" spans="1:52" ht="16.5" customHeight="1" x14ac:dyDescent="0.25">
      <c r="A57" s="332" t="s">
        <v>91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100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30"/>
      <c r="O59" s="330"/>
      <c r="P59" s="330"/>
      <c r="Q59" s="328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30"/>
      <c r="O60" s="330"/>
      <c r="P60" s="330"/>
      <c r="Q60" s="328"/>
      <c r="R60" s="35"/>
      <c r="S60" s="35"/>
      <c r="T60" s="36" t="s">
        <v>63</v>
      </c>
      <c r="U60" s="305">
        <v>20</v>
      </c>
      <c r="V60" s="306">
        <f t="shared" si="2"/>
        <v>22.4</v>
      </c>
      <c r="W60" s="37">
        <f>IFERROR(IF(V60=0,"",ROUNDUP(V60/H60,0)*0.02175),"")</f>
        <v>4.3499999999999997E-2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63</v>
      </c>
      <c r="U61" s="305">
        <v>200</v>
      </c>
      <c r="V61" s="306">
        <f t="shared" si="2"/>
        <v>205.20000000000002</v>
      </c>
      <c r="W61" s="37">
        <f>IFERROR(IF(V61=0,"",ROUNDUP(V61/H61,0)*0.02175),"")</f>
        <v>0.41324999999999995</v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63</v>
      </c>
      <c r="U62" s="305">
        <v>100</v>
      </c>
      <c r="V62" s="306">
        <f t="shared" si="2"/>
        <v>108</v>
      </c>
      <c r="W62" s="37">
        <f>IFERROR(IF(V62=0,"",ROUNDUP(V62/H62,0)*0.02175),"")</f>
        <v>0.21749999999999997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63</v>
      </c>
      <c r="U63" s="305">
        <v>20</v>
      </c>
      <c r="V63" s="306">
        <f t="shared" si="2"/>
        <v>21.6</v>
      </c>
      <c r="W63" s="37">
        <f>IFERROR(IF(V63=0,"",ROUNDUP(V63/H63,0)*0.02175),"")</f>
        <v>4.3499999999999997E-2</v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63</v>
      </c>
      <c r="U64" s="305">
        <v>35</v>
      </c>
      <c r="V64" s="306">
        <f t="shared" si="2"/>
        <v>36</v>
      </c>
      <c r="W64" s="37">
        <f>IFERROR(IF(V64=0,"",ROUNDUP(V64/H64,0)*0.00753),"")</f>
        <v>9.0359999999999996E-2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63</v>
      </c>
      <c r="U66" s="305">
        <v>180</v>
      </c>
      <c r="V66" s="306">
        <f t="shared" si="2"/>
        <v>180</v>
      </c>
      <c r="W66" s="37">
        <f t="shared" si="3"/>
        <v>0.42164999999999997</v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63</v>
      </c>
      <c r="U70" s="305">
        <v>765</v>
      </c>
      <c r="V70" s="306">
        <f t="shared" si="2"/>
        <v>765</v>
      </c>
      <c r="W70" s="37">
        <f t="shared" si="3"/>
        <v>1.5929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63</v>
      </c>
      <c r="U72" s="305">
        <v>135</v>
      </c>
      <c r="V72" s="306">
        <f t="shared" si="2"/>
        <v>135</v>
      </c>
      <c r="W72" s="37">
        <f t="shared" si="3"/>
        <v>0.28110000000000002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64</v>
      </c>
      <c r="N74" s="322"/>
      <c r="O74" s="322"/>
      <c r="P74" s="322"/>
      <c r="Q74" s="322"/>
      <c r="R74" s="322"/>
      <c r="S74" s="323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288.08201058201058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290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3.1037599999999999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64</v>
      </c>
      <c r="N75" s="322"/>
      <c r="O75" s="322"/>
      <c r="P75" s="322"/>
      <c r="Q75" s="322"/>
      <c r="R75" s="322"/>
      <c r="S75" s="323"/>
      <c r="T75" s="38" t="s">
        <v>63</v>
      </c>
      <c r="U75" s="307">
        <f>IFERROR(SUM(U59:U73),"0")</f>
        <v>1455</v>
      </c>
      <c r="V75" s="307">
        <f>IFERROR(SUM(V59:V73),"0")</f>
        <v>1473.2</v>
      </c>
      <c r="W75" s="38"/>
      <c r="X75" s="308"/>
      <c r="Y75" s="308"/>
    </row>
    <row r="76" spans="1:52" ht="14.25" customHeight="1" x14ac:dyDescent="0.25">
      <c r="A76" s="326" t="s">
        <v>93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30"/>
      <c r="O77" s="330"/>
      <c r="P77" s="330"/>
      <c r="Q77" s="328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30"/>
      <c r="O79" s="330"/>
      <c r="P79" s="330"/>
      <c r="Q79" s="328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30"/>
      <c r="O80" s="330"/>
      <c r="P80" s="330"/>
      <c r="Q80" s="328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64</v>
      </c>
      <c r="N83" s="322"/>
      <c r="O83" s="322"/>
      <c r="P83" s="322"/>
      <c r="Q83" s="322"/>
      <c r="R83" s="322"/>
      <c r="S83" s="323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64</v>
      </c>
      <c r="N84" s="322"/>
      <c r="O84" s="322"/>
      <c r="P84" s="322"/>
      <c r="Q84" s="322"/>
      <c r="R84" s="322"/>
      <c r="S84" s="323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59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64</v>
      </c>
      <c r="N95" s="322"/>
      <c r="O95" s="322"/>
      <c r="P95" s="322"/>
      <c r="Q95" s="322"/>
      <c r="R95" s="322"/>
      <c r="S95" s="323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64</v>
      </c>
      <c r="N96" s="322"/>
      <c r="O96" s="322"/>
      <c r="P96" s="322"/>
      <c r="Q96" s="322"/>
      <c r="R96" s="322"/>
      <c r="S96" s="323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66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30"/>
      <c r="O98" s="330"/>
      <c r="P98" s="330"/>
      <c r="Q98" s="328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30"/>
      <c r="O99" s="330"/>
      <c r="P99" s="330"/>
      <c r="Q99" s="328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30"/>
      <c r="O100" s="330"/>
      <c r="P100" s="330"/>
      <c r="Q100" s="328"/>
      <c r="R100" s="35"/>
      <c r="S100" s="35"/>
      <c r="T100" s="36" t="s">
        <v>63</v>
      </c>
      <c r="U100" s="305">
        <v>100</v>
      </c>
      <c r="V100" s="306">
        <f t="shared" si="6"/>
        <v>100.80000000000001</v>
      </c>
      <c r="W100" s="37">
        <f>IFERROR(IF(V100=0,"",ROUNDUP(V100/H100,0)*0.02175),"")</f>
        <v>0.26100000000000001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63</v>
      </c>
      <c r="U101" s="305">
        <v>50</v>
      </c>
      <c r="V101" s="306">
        <f t="shared" si="6"/>
        <v>56.699999999999996</v>
      </c>
      <c r="W101" s="37">
        <f>IFERROR(IF(V101=0,"",ROUNDUP(V101/H101,0)*0.02175),"")</f>
        <v>0.15225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30"/>
      <c r="O103" s="330"/>
      <c r="P103" s="330"/>
      <c r="Q103" s="328"/>
      <c r="R103" s="35"/>
      <c r="S103" s="35"/>
      <c r="T103" s="36" t="s">
        <v>63</v>
      </c>
      <c r="U103" s="305">
        <v>225</v>
      </c>
      <c r="V103" s="306">
        <f t="shared" si="6"/>
        <v>226.8</v>
      </c>
      <c r="W103" s="37">
        <f>IFERROR(IF(V103=0,"",ROUNDUP(V103/H103,0)*0.00753),"")</f>
        <v>0.63251999999999997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30"/>
      <c r="O104" s="330"/>
      <c r="P104" s="330"/>
      <c r="Q104" s="328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30"/>
      <c r="O105" s="330"/>
      <c r="P105" s="330"/>
      <c r="Q105" s="328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30"/>
      <c r="O107" s="330"/>
      <c r="P107" s="330"/>
      <c r="Q107" s="328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64</v>
      </c>
      <c r="N108" s="322"/>
      <c r="O108" s="322"/>
      <c r="P108" s="322"/>
      <c r="Q108" s="322"/>
      <c r="R108" s="322"/>
      <c r="S108" s="323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101.41093474426808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103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1.0457700000000001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64</v>
      </c>
      <c r="N109" s="322"/>
      <c r="O109" s="322"/>
      <c r="P109" s="322"/>
      <c r="Q109" s="322"/>
      <c r="R109" s="322"/>
      <c r="S109" s="323"/>
      <c r="T109" s="38" t="s">
        <v>63</v>
      </c>
      <c r="U109" s="307">
        <f>IFERROR(SUM(U98:U107),"0")</f>
        <v>375</v>
      </c>
      <c r="V109" s="307">
        <f>IFERROR(SUM(V98:V107),"0")</f>
        <v>384.3</v>
      </c>
      <c r="W109" s="38"/>
      <c r="X109" s="308"/>
      <c r="Y109" s="308"/>
    </row>
    <row r="110" spans="1:52" ht="14.25" customHeight="1" x14ac:dyDescent="0.25">
      <c r="A110" s="326" t="s">
        <v>202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63</v>
      </c>
      <c r="U112" s="305">
        <v>130</v>
      </c>
      <c r="V112" s="306">
        <f>IFERROR(IF(U112="",0,CEILING((U112/$H112),1)*$H112),"")</f>
        <v>137.69999999999999</v>
      </c>
      <c r="W112" s="37">
        <f>IFERROR(IF(V112=0,"",ROUNDUP(V112/H112,0)*0.02175),"")</f>
        <v>0.36974999999999997</v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30"/>
      <c r="O113" s="330"/>
      <c r="P113" s="330"/>
      <c r="Q113" s="328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30"/>
      <c r="O115" s="330"/>
      <c r="P115" s="330"/>
      <c r="Q115" s="328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64</v>
      </c>
      <c r="N116" s="322"/>
      <c r="O116" s="322"/>
      <c r="P116" s="322"/>
      <c r="Q116" s="322"/>
      <c r="R116" s="322"/>
      <c r="S116" s="323"/>
      <c r="T116" s="38" t="s">
        <v>65</v>
      </c>
      <c r="U116" s="307">
        <f>IFERROR(U111/H111,"0")+IFERROR(U112/H112,"0")+IFERROR(U113/H113,"0")+IFERROR(U114/H114,"0")+IFERROR(U115/H115,"0")</f>
        <v>16.049382716049383</v>
      </c>
      <c r="V116" s="307">
        <f>IFERROR(V111/H111,"0")+IFERROR(V112/H112,"0")+IFERROR(V113/H113,"0")+IFERROR(V114/H114,"0")+IFERROR(V115/H115,"0")</f>
        <v>17</v>
      </c>
      <c r="W116" s="307">
        <f>IFERROR(IF(W111="",0,W111),"0")+IFERROR(IF(W112="",0,W112),"0")+IFERROR(IF(W113="",0,W113),"0")+IFERROR(IF(W114="",0,W114),"0")+IFERROR(IF(W115="",0,W115),"0")</f>
        <v>0.36974999999999997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64</v>
      </c>
      <c r="N117" s="322"/>
      <c r="O117" s="322"/>
      <c r="P117" s="322"/>
      <c r="Q117" s="322"/>
      <c r="R117" s="322"/>
      <c r="S117" s="323"/>
      <c r="T117" s="38" t="s">
        <v>63</v>
      </c>
      <c r="U117" s="307">
        <f>IFERROR(SUM(U111:U115),"0")</f>
        <v>130</v>
      </c>
      <c r="V117" s="307">
        <f>IFERROR(SUM(V111:V115),"0")</f>
        <v>137.69999999999999</v>
      </c>
      <c r="W117" s="38"/>
      <c r="X117" s="308"/>
      <c r="Y117" s="308"/>
    </row>
    <row r="118" spans="1:52" ht="16.5" customHeight="1" x14ac:dyDescent="0.25">
      <c r="A118" s="332" t="s">
        <v>215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66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63</v>
      </c>
      <c r="U120" s="305">
        <v>130</v>
      </c>
      <c r="V120" s="306">
        <f>IFERROR(IF(U120="",0,CEILING((U120/$H120),1)*$H120),"")</f>
        <v>137.69999999999999</v>
      </c>
      <c r="W120" s="37">
        <f>IFERROR(IF(V120=0,"",ROUNDUP(V120/H120,0)*0.02175),"")</f>
        <v>0.36974999999999997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63</v>
      </c>
      <c r="U122" s="305">
        <v>450</v>
      </c>
      <c r="V122" s="306">
        <f>IFERROR(IF(U122="",0,CEILING((U122/$H122),1)*$H122),"")</f>
        <v>450.90000000000003</v>
      </c>
      <c r="W122" s="37">
        <f>IFERROR(IF(V122=0,"",ROUNDUP(V122/H122,0)*0.00753),"")</f>
        <v>1.2575100000000001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64</v>
      </c>
      <c r="N124" s="322"/>
      <c r="O124" s="322"/>
      <c r="P124" s="322"/>
      <c r="Q124" s="322"/>
      <c r="R124" s="322"/>
      <c r="S124" s="323"/>
      <c r="T124" s="38" t="s">
        <v>65</v>
      </c>
      <c r="U124" s="307">
        <f>IFERROR(U120/H120,"0")+IFERROR(U121/H121,"0")+IFERROR(U122/H122,"0")+IFERROR(U123/H123,"0")</f>
        <v>182.71604938271605</v>
      </c>
      <c r="V124" s="307">
        <f>IFERROR(V120/H120,"0")+IFERROR(V121/H121,"0")+IFERROR(V122/H122,"0")+IFERROR(V123/H123,"0")</f>
        <v>184</v>
      </c>
      <c r="W124" s="307">
        <f>IFERROR(IF(W120="",0,W120),"0")+IFERROR(IF(W121="",0,W121),"0")+IFERROR(IF(W122="",0,W122),"0")+IFERROR(IF(W123="",0,W123),"0")</f>
        <v>1.6272600000000002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64</v>
      </c>
      <c r="N125" s="322"/>
      <c r="O125" s="322"/>
      <c r="P125" s="322"/>
      <c r="Q125" s="322"/>
      <c r="R125" s="322"/>
      <c r="S125" s="323"/>
      <c r="T125" s="38" t="s">
        <v>63</v>
      </c>
      <c r="U125" s="307">
        <f>IFERROR(SUM(U120:U123),"0")</f>
        <v>580</v>
      </c>
      <c r="V125" s="307">
        <f>IFERROR(SUM(V120:V123),"0")</f>
        <v>588.6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100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64</v>
      </c>
      <c r="N132" s="322"/>
      <c r="O132" s="322"/>
      <c r="P132" s="322"/>
      <c r="Q132" s="322"/>
      <c r="R132" s="322"/>
      <c r="S132" s="323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64</v>
      </c>
      <c r="N133" s="322"/>
      <c r="O133" s="322"/>
      <c r="P133" s="322"/>
      <c r="Q133" s="322"/>
      <c r="R133" s="322"/>
      <c r="S133" s="323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59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63</v>
      </c>
      <c r="U136" s="305">
        <v>50</v>
      </c>
      <c r="V136" s="306">
        <f t="shared" ref="V136:V143" si="7">IFERROR(IF(U136="",0,CEILING((U136/$H136),1)*$H136),"")</f>
        <v>50.400000000000006</v>
      </c>
      <c r="W136" s="37">
        <f>IFERROR(IF(V136=0,"",ROUNDUP(V136/H136,0)*0.00753),"")</f>
        <v>9.0359999999999996E-2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63</v>
      </c>
      <c r="U138" s="305">
        <v>100</v>
      </c>
      <c r="V138" s="306">
        <f t="shared" si="7"/>
        <v>100.80000000000001</v>
      </c>
      <c r="W138" s="37">
        <f>IFERROR(IF(V138=0,"",ROUNDUP(V138/H138,0)*0.00753),"")</f>
        <v>0.18071999999999999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63</v>
      </c>
      <c r="U139" s="305">
        <v>105</v>
      </c>
      <c r="V139" s="306">
        <f t="shared" si="7"/>
        <v>105</v>
      </c>
      <c r="W139" s="37">
        <f>IFERROR(IF(V139=0,"",ROUNDUP(V139/H139,0)*0.00502),"")</f>
        <v>0.251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63</v>
      </c>
      <c r="U141" s="305">
        <v>70</v>
      </c>
      <c r="V141" s="306">
        <f t="shared" si="7"/>
        <v>71.400000000000006</v>
      </c>
      <c r="W141" s="37">
        <f>IFERROR(IF(V141=0,"",ROUNDUP(V141/H141,0)*0.00502),"")</f>
        <v>0.17068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63</v>
      </c>
      <c r="U142" s="305">
        <v>210</v>
      </c>
      <c r="V142" s="306">
        <f t="shared" si="7"/>
        <v>210</v>
      </c>
      <c r="W142" s="37">
        <f>IFERROR(IF(V142=0,"",ROUNDUP(V142/H142,0)*0.00502),"")</f>
        <v>0.502</v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64</v>
      </c>
      <c r="N144" s="322"/>
      <c r="O144" s="322"/>
      <c r="P144" s="322"/>
      <c r="Q144" s="322"/>
      <c r="R144" s="322"/>
      <c r="S144" s="323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219.04761904761904</v>
      </c>
      <c r="V144" s="307">
        <f>IFERROR(V136/H136,"0")+IFERROR(V137/H137,"0")+IFERROR(V138/H138,"0")+IFERROR(V139/H139,"0")+IFERROR(V140/H140,"0")+IFERROR(V141/H141,"0")+IFERROR(V142/H142,"0")+IFERROR(V143/H143,"0")</f>
        <v>220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1.19476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64</v>
      </c>
      <c r="N145" s="322"/>
      <c r="O145" s="322"/>
      <c r="P145" s="322"/>
      <c r="Q145" s="322"/>
      <c r="R145" s="322"/>
      <c r="S145" s="323"/>
      <c r="T145" s="38" t="s">
        <v>63</v>
      </c>
      <c r="U145" s="307">
        <f>IFERROR(SUM(U136:U143),"0")</f>
        <v>535</v>
      </c>
      <c r="V145" s="307">
        <f>IFERROR(SUM(V136:V143),"0")</f>
        <v>537.6</v>
      </c>
      <c r="W145" s="38"/>
      <c r="X145" s="308"/>
      <c r="Y145" s="308"/>
    </row>
    <row r="146" spans="1:52" ht="16.5" customHeight="1" x14ac:dyDescent="0.25">
      <c r="A146" s="332" t="s">
        <v>249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100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64</v>
      </c>
      <c r="N150" s="322"/>
      <c r="O150" s="322"/>
      <c r="P150" s="322"/>
      <c r="Q150" s="322"/>
      <c r="R150" s="322"/>
      <c r="S150" s="323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64</v>
      </c>
      <c r="N151" s="322"/>
      <c r="O151" s="322"/>
      <c r="P151" s="322"/>
      <c r="Q151" s="322"/>
      <c r="R151" s="322"/>
      <c r="S151" s="323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30"/>
      <c r="O153" s="330"/>
      <c r="P153" s="330"/>
      <c r="Q153" s="328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64</v>
      </c>
      <c r="N155" s="322"/>
      <c r="O155" s="322"/>
      <c r="P155" s="322"/>
      <c r="Q155" s="322"/>
      <c r="R155" s="322"/>
      <c r="S155" s="323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64</v>
      </c>
      <c r="N156" s="322"/>
      <c r="O156" s="322"/>
      <c r="P156" s="322"/>
      <c r="Q156" s="322"/>
      <c r="R156" s="322"/>
      <c r="S156" s="323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59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63</v>
      </c>
      <c r="U158" s="305">
        <v>120</v>
      </c>
      <c r="V158" s="306">
        <f>IFERROR(IF(U158="",0,CEILING((U158/$H158),1)*$H158),"")</f>
        <v>124.2</v>
      </c>
      <c r="W158" s="37">
        <f>IFERROR(IF(V158=0,"",ROUNDUP(V158/H158,0)*0.00937),"")</f>
        <v>0.21551000000000001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63</v>
      </c>
      <c r="U159" s="305">
        <v>100</v>
      </c>
      <c r="V159" s="306">
        <f>IFERROR(IF(U159="",0,CEILING((U159/$H159),1)*$H159),"")</f>
        <v>102.60000000000001</v>
      </c>
      <c r="W159" s="37">
        <f>IFERROR(IF(V159=0,"",ROUNDUP(V159/H159,0)*0.00937),"")</f>
        <v>0.17802999999999999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63</v>
      </c>
      <c r="U160" s="305">
        <v>250</v>
      </c>
      <c r="V160" s="306">
        <f>IFERROR(IF(U160="",0,CEILING((U160/$H160),1)*$H160),"")</f>
        <v>253.8</v>
      </c>
      <c r="W160" s="37">
        <f>IFERROR(IF(V160=0,"",ROUNDUP(V160/H160,0)*0.00937),"")</f>
        <v>0.44039</v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63</v>
      </c>
      <c r="U161" s="305">
        <v>120</v>
      </c>
      <c r="V161" s="306">
        <f>IFERROR(IF(U161="",0,CEILING((U161/$H161),1)*$H161),"")</f>
        <v>124.2</v>
      </c>
      <c r="W161" s="37">
        <f>IFERROR(IF(V161=0,"",ROUNDUP(V161/H161,0)*0.00937),"")</f>
        <v>0.21551000000000001</v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07">
        <f>IFERROR(U158/H158,"0")+IFERROR(U159/H159,"0")+IFERROR(U160/H160,"0")+IFERROR(U161/H161,"0")</f>
        <v>109.25925925925927</v>
      </c>
      <c r="V162" s="307">
        <f>IFERROR(V158/H158,"0")+IFERROR(V159/H159,"0")+IFERROR(V160/H160,"0")+IFERROR(V161/H161,"0")</f>
        <v>112</v>
      </c>
      <c r="W162" s="307">
        <f>IFERROR(IF(W158="",0,W158),"0")+IFERROR(IF(W159="",0,W159),"0")+IFERROR(IF(W160="",0,W160),"0")+IFERROR(IF(W161="",0,W161),"0")</f>
        <v>1.0494400000000002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07">
        <f>IFERROR(SUM(U158:U161),"0")</f>
        <v>590</v>
      </c>
      <c r="V163" s="307">
        <f>IFERROR(SUM(V158:V161),"0")</f>
        <v>604.80000000000007</v>
      </c>
      <c r="W163" s="38"/>
      <c r="X163" s="308"/>
      <c r="Y163" s="308"/>
    </row>
    <row r="164" spans="1:52" ht="14.25" customHeight="1" x14ac:dyDescent="0.25">
      <c r="A164" s="326" t="s">
        <v>66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30"/>
      <c r="O167" s="330"/>
      <c r="P167" s="330"/>
      <c r="Q167" s="328"/>
      <c r="R167" s="35"/>
      <c r="S167" s="35"/>
      <c r="T167" s="36" t="s">
        <v>63</v>
      </c>
      <c r="U167" s="305">
        <v>300</v>
      </c>
      <c r="V167" s="306">
        <f t="shared" si="8"/>
        <v>304.5</v>
      </c>
      <c r="W167" s="37">
        <f>IFERROR(IF(V167=0,"",ROUNDUP(V167/H167,0)*0.02175),"")</f>
        <v>0.76124999999999998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63</v>
      </c>
      <c r="U172" s="305">
        <v>400</v>
      </c>
      <c r="V172" s="306">
        <f t="shared" si="8"/>
        <v>400.8</v>
      </c>
      <c r="W172" s="37">
        <f>IFERROR(IF(V172=0,"",ROUNDUP(V172/H172,0)*0.00753),"")</f>
        <v>1.2575100000000001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63</v>
      </c>
      <c r="U174" s="305">
        <v>400</v>
      </c>
      <c r="V174" s="306">
        <f t="shared" si="8"/>
        <v>400.8</v>
      </c>
      <c r="W174" s="37">
        <f>IFERROR(IF(V174=0,"",ROUNDUP(V174/H174,0)*0.00753),"")</f>
        <v>1.2575100000000001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63</v>
      </c>
      <c r="U176" s="305">
        <v>120</v>
      </c>
      <c r="V176" s="306">
        <f t="shared" si="8"/>
        <v>120</v>
      </c>
      <c r="W176" s="37">
        <f t="shared" ref="W176:W181" si="9">IFERROR(IF(V176=0,"",ROUNDUP(V176/H176,0)*0.00753),"")</f>
        <v>0.3765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63</v>
      </c>
      <c r="U177" s="305">
        <v>720</v>
      </c>
      <c r="V177" s="306">
        <f t="shared" si="8"/>
        <v>720</v>
      </c>
      <c r="W177" s="37">
        <f t="shared" si="9"/>
        <v>2.2589999999999999</v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63</v>
      </c>
      <c r="U180" s="305">
        <v>120</v>
      </c>
      <c r="V180" s="306">
        <f t="shared" si="8"/>
        <v>120</v>
      </c>
      <c r="W180" s="37">
        <f t="shared" si="9"/>
        <v>0.3765</v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63</v>
      </c>
      <c r="U181" s="305">
        <v>120</v>
      </c>
      <c r="V181" s="306">
        <f t="shared" si="8"/>
        <v>120</v>
      </c>
      <c r="W181" s="37">
        <f t="shared" si="9"/>
        <v>0.3765</v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64</v>
      </c>
      <c r="N182" s="322"/>
      <c r="O182" s="322"/>
      <c r="P182" s="322"/>
      <c r="Q182" s="322"/>
      <c r="R182" s="322"/>
      <c r="S182" s="323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817.81609195402302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819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6.6647700000000007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64</v>
      </c>
      <c r="N183" s="322"/>
      <c r="O183" s="322"/>
      <c r="P183" s="322"/>
      <c r="Q183" s="322"/>
      <c r="R183" s="322"/>
      <c r="S183" s="323"/>
      <c r="T183" s="38" t="s">
        <v>63</v>
      </c>
      <c r="U183" s="307">
        <f>IFERROR(SUM(U165:U181),"0")</f>
        <v>2180</v>
      </c>
      <c r="V183" s="307">
        <f>IFERROR(SUM(V165:V181),"0")</f>
        <v>2186.1</v>
      </c>
      <c r="W183" s="38"/>
      <c r="X183" s="308"/>
      <c r="Y183" s="308"/>
    </row>
    <row r="184" spans="1:52" ht="14.25" customHeight="1" x14ac:dyDescent="0.25">
      <c r="A184" s="326" t="s">
        <v>202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63</v>
      </c>
      <c r="U185" s="305">
        <v>8</v>
      </c>
      <c r="V185" s="306">
        <f>IFERROR(IF(U185="",0,CEILING((U185/$H185),1)*$H185),"")</f>
        <v>9.6</v>
      </c>
      <c r="W185" s="37">
        <f>IFERROR(IF(V185=0,"",ROUNDUP(V185/H185,0)*0.00753),"")</f>
        <v>3.0120000000000001E-2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63</v>
      </c>
      <c r="U186" s="305">
        <v>24</v>
      </c>
      <c r="V186" s="306">
        <f>IFERROR(IF(U186="",0,CEILING((U186/$H186),1)*$H186),"")</f>
        <v>24</v>
      </c>
      <c r="W186" s="37">
        <f>IFERROR(IF(V186=0,"",ROUNDUP(V186/H186,0)*0.00753),"")</f>
        <v>7.5300000000000006E-2</v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64</v>
      </c>
      <c r="N187" s="322"/>
      <c r="O187" s="322"/>
      <c r="P187" s="322"/>
      <c r="Q187" s="322"/>
      <c r="R187" s="322"/>
      <c r="S187" s="323"/>
      <c r="T187" s="38" t="s">
        <v>65</v>
      </c>
      <c r="U187" s="307">
        <f>IFERROR(U185/H185,"0")+IFERROR(U186/H186,"0")</f>
        <v>13.333333333333334</v>
      </c>
      <c r="V187" s="307">
        <f>IFERROR(V185/H185,"0")+IFERROR(V186/H186,"0")</f>
        <v>14</v>
      </c>
      <c r="W187" s="307">
        <f>IFERROR(IF(W185="",0,W185),"0")+IFERROR(IF(W186="",0,W186),"0")</f>
        <v>0.10542000000000001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64</v>
      </c>
      <c r="N188" s="322"/>
      <c r="O188" s="322"/>
      <c r="P188" s="322"/>
      <c r="Q188" s="322"/>
      <c r="R188" s="322"/>
      <c r="S188" s="323"/>
      <c r="T188" s="38" t="s">
        <v>63</v>
      </c>
      <c r="U188" s="307">
        <f>IFERROR(SUM(U185:U186),"0")</f>
        <v>32</v>
      </c>
      <c r="V188" s="307">
        <f>IFERROR(SUM(V185:V186),"0")</f>
        <v>33.6</v>
      </c>
      <c r="W188" s="38"/>
      <c r="X188" s="308"/>
      <c r="Y188" s="308"/>
    </row>
    <row r="189" spans="1:52" ht="16.5" customHeight="1" x14ac:dyDescent="0.25">
      <c r="A189" s="332" t="s">
        <v>305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100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64</v>
      </c>
      <c r="N206" s="322"/>
      <c r="O206" s="322"/>
      <c r="P206" s="322"/>
      <c r="Q206" s="322"/>
      <c r="R206" s="322"/>
      <c r="S206" s="323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64</v>
      </c>
      <c r="N207" s="322"/>
      <c r="O207" s="322"/>
      <c r="P207" s="322"/>
      <c r="Q207" s="322"/>
      <c r="R207" s="322"/>
      <c r="S207" s="323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93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64</v>
      </c>
      <c r="N210" s="322"/>
      <c r="O210" s="322"/>
      <c r="P210" s="322"/>
      <c r="Q210" s="322"/>
      <c r="R210" s="322"/>
      <c r="S210" s="323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64</v>
      </c>
      <c r="N211" s="322"/>
      <c r="O211" s="322"/>
      <c r="P211" s="322"/>
      <c r="Q211" s="322"/>
      <c r="R211" s="322"/>
      <c r="S211" s="323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59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63</v>
      </c>
      <c r="U216" s="305">
        <v>87.5</v>
      </c>
      <c r="V216" s="306">
        <f>IFERROR(IF(U216="",0,CEILING((U216/$H216),1)*$H216),"")</f>
        <v>88.2</v>
      </c>
      <c r="W216" s="37">
        <f>IFERROR(IF(V216=0,"",ROUNDUP(V216/H216,0)*0.00502),"")</f>
        <v>0.21084</v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64</v>
      </c>
      <c r="N217" s="322"/>
      <c r="O217" s="322"/>
      <c r="P217" s="322"/>
      <c r="Q217" s="322"/>
      <c r="R217" s="322"/>
      <c r="S217" s="323"/>
      <c r="T217" s="38" t="s">
        <v>65</v>
      </c>
      <c r="U217" s="307">
        <f>IFERROR(U213/H213,"0")+IFERROR(U214/H214,"0")+IFERROR(U215/H215,"0")+IFERROR(U216/H216,"0")</f>
        <v>41.666666666666664</v>
      </c>
      <c r="V217" s="307">
        <f>IFERROR(V213/H213,"0")+IFERROR(V214/H214,"0")+IFERROR(V215/H215,"0")+IFERROR(V216/H216,"0")</f>
        <v>42</v>
      </c>
      <c r="W217" s="307">
        <f>IFERROR(IF(W213="",0,W213),"0")+IFERROR(IF(W214="",0,W214),"0")+IFERROR(IF(W215="",0,W215),"0")+IFERROR(IF(W216="",0,W216),"0")</f>
        <v>0.21084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64</v>
      </c>
      <c r="N218" s="322"/>
      <c r="O218" s="322"/>
      <c r="P218" s="322"/>
      <c r="Q218" s="322"/>
      <c r="R218" s="322"/>
      <c r="S218" s="323"/>
      <c r="T218" s="38" t="s">
        <v>63</v>
      </c>
      <c r="U218" s="307">
        <f>IFERROR(SUM(U213:U216),"0")</f>
        <v>87.5</v>
      </c>
      <c r="V218" s="307">
        <f>IFERROR(SUM(V213:V216),"0")</f>
        <v>88.2</v>
      </c>
      <c r="W218" s="38"/>
      <c r="X218" s="308"/>
      <c r="Y218" s="308"/>
    </row>
    <row r="219" spans="1:52" ht="14.25" customHeight="1" x14ac:dyDescent="0.25">
      <c r="A219" s="326" t="s">
        <v>66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64</v>
      </c>
      <c r="N226" s="322"/>
      <c r="O226" s="322"/>
      <c r="P226" s="322"/>
      <c r="Q226" s="322"/>
      <c r="R226" s="322"/>
      <c r="S226" s="323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64</v>
      </c>
      <c r="N227" s="322"/>
      <c r="O227" s="322"/>
      <c r="P227" s="322"/>
      <c r="Q227" s="322"/>
      <c r="R227" s="322"/>
      <c r="S227" s="323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202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63</v>
      </c>
      <c r="U229" s="305">
        <v>60</v>
      </c>
      <c r="V229" s="306">
        <f>IFERROR(IF(U229="",0,CEILING((U229/$H229),1)*$H229),"")</f>
        <v>67.2</v>
      </c>
      <c r="W229" s="37">
        <f>IFERROR(IF(V229=0,"",ROUNDUP(V229/H229,0)*0.02175),"")</f>
        <v>0.17399999999999999</v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63</v>
      </c>
      <c r="U230" s="305">
        <v>350</v>
      </c>
      <c r="V230" s="306">
        <f>IFERROR(IF(U230="",0,CEILING((U230/$H230),1)*$H230),"")</f>
        <v>351</v>
      </c>
      <c r="W230" s="37">
        <f>IFERROR(IF(V230=0,"",ROUNDUP(V230/H230,0)*0.02175),"")</f>
        <v>0.9787499999999999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64</v>
      </c>
      <c r="N233" s="322"/>
      <c r="O233" s="322"/>
      <c r="P233" s="322"/>
      <c r="Q233" s="322"/>
      <c r="R233" s="322"/>
      <c r="S233" s="323"/>
      <c r="T233" s="38" t="s">
        <v>65</v>
      </c>
      <c r="U233" s="307">
        <f>IFERROR(U229/H229,"0")+IFERROR(U230/H230,"0")+IFERROR(U231/H231,"0")+IFERROR(U232/H232,"0")</f>
        <v>52.014652014652015</v>
      </c>
      <c r="V233" s="307">
        <f>IFERROR(V229/H229,"0")+IFERROR(V230/H230,"0")+IFERROR(V231/H231,"0")+IFERROR(V232/H232,"0")</f>
        <v>53</v>
      </c>
      <c r="W233" s="307">
        <f>IFERROR(IF(W229="",0,W229),"0")+IFERROR(IF(W230="",0,W230),"0")+IFERROR(IF(W231="",0,W231),"0")+IFERROR(IF(W232="",0,W232),"0")</f>
        <v>1.1527499999999999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64</v>
      </c>
      <c r="N234" s="322"/>
      <c r="O234" s="322"/>
      <c r="P234" s="322"/>
      <c r="Q234" s="322"/>
      <c r="R234" s="322"/>
      <c r="S234" s="323"/>
      <c r="T234" s="38" t="s">
        <v>63</v>
      </c>
      <c r="U234" s="307">
        <f>IFERROR(SUM(U229:U232),"0")</f>
        <v>410</v>
      </c>
      <c r="V234" s="307">
        <f>IFERROR(SUM(V229:V232),"0")</f>
        <v>418.2</v>
      </c>
      <c r="W234" s="38"/>
      <c r="X234" s="308"/>
      <c r="Y234" s="308"/>
    </row>
    <row r="235" spans="1:52" ht="14.25" customHeight="1" x14ac:dyDescent="0.25">
      <c r="A235" s="326" t="s">
        <v>79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30"/>
      <c r="O236" s="330"/>
      <c r="P236" s="330"/>
      <c r="Q236" s="328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30"/>
      <c r="O237" s="330"/>
      <c r="P237" s="330"/>
      <c r="Q237" s="328"/>
      <c r="R237" s="35"/>
      <c r="S237" s="35"/>
      <c r="T237" s="36" t="s">
        <v>63</v>
      </c>
      <c r="U237" s="305">
        <v>30</v>
      </c>
      <c r="V237" s="306">
        <f>IFERROR(IF(U237="",0,CEILING((U237/$H237),1)*$H237),"")</f>
        <v>30.4</v>
      </c>
      <c r="W237" s="37">
        <f>IFERROR(IF(V237=0,"",ROUNDUP(V237/H237,0)*0.00753),"")</f>
        <v>7.5300000000000006E-2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63</v>
      </c>
      <c r="U238" s="305">
        <v>85</v>
      </c>
      <c r="V238" s="306">
        <f>IFERROR(IF(U238="",0,CEILING((U238/$H238),1)*$H238),"")</f>
        <v>86.699999999999989</v>
      </c>
      <c r="W238" s="37">
        <f>IFERROR(IF(V238=0,"",ROUNDUP(V238/H238,0)*0.00753),"")</f>
        <v>0.25602000000000003</v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64</v>
      </c>
      <c r="N239" s="322"/>
      <c r="O239" s="322"/>
      <c r="P239" s="322"/>
      <c r="Q239" s="322"/>
      <c r="R239" s="322"/>
      <c r="S239" s="323"/>
      <c r="T239" s="38" t="s">
        <v>65</v>
      </c>
      <c r="U239" s="307">
        <f>IFERROR(U236/H236,"0")+IFERROR(U237/H237,"0")+IFERROR(U238/H238,"0")</f>
        <v>43.201754385964918</v>
      </c>
      <c r="V239" s="307">
        <f>IFERROR(V236/H236,"0")+IFERROR(V237/H237,"0")+IFERROR(V238/H238,"0")</f>
        <v>44</v>
      </c>
      <c r="W239" s="307">
        <f>IFERROR(IF(W236="",0,W236),"0")+IFERROR(IF(W237="",0,W237),"0")+IFERROR(IF(W238="",0,W238),"0")</f>
        <v>0.33132000000000006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64</v>
      </c>
      <c r="N240" s="322"/>
      <c r="O240" s="322"/>
      <c r="P240" s="322"/>
      <c r="Q240" s="322"/>
      <c r="R240" s="322"/>
      <c r="S240" s="323"/>
      <c r="T240" s="38" t="s">
        <v>63</v>
      </c>
      <c r="U240" s="307">
        <f>IFERROR(SUM(U236:U238),"0")</f>
        <v>115</v>
      </c>
      <c r="V240" s="307">
        <f>IFERROR(SUM(V236:V238),"0")</f>
        <v>117.1</v>
      </c>
      <c r="W240" s="38"/>
      <c r="X240" s="308"/>
      <c r="Y240" s="308"/>
    </row>
    <row r="241" spans="1:52" ht="14.25" customHeight="1" x14ac:dyDescent="0.25">
      <c r="A241" s="326" t="s">
        <v>373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63</v>
      </c>
      <c r="U242" s="305">
        <v>50</v>
      </c>
      <c r="V242" s="306">
        <f>IFERROR(IF(U242="",0,CEILING((U242/$H242),1)*$H242),"")</f>
        <v>50</v>
      </c>
      <c r="W242" s="37">
        <f>IFERROR(IF(V242=0,"",ROUNDUP(V242/H242,0)*0.00474),"")</f>
        <v>0.11850000000000001</v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63</v>
      </c>
      <c r="U244" s="305">
        <v>50</v>
      </c>
      <c r="V244" s="306">
        <f>IFERROR(IF(U244="",0,CEILING((U244/$H244),1)*$H244),"")</f>
        <v>50</v>
      </c>
      <c r="W244" s="37">
        <f>IFERROR(IF(V244=0,"",ROUNDUP(V244/H244,0)*0.00474),"")</f>
        <v>0.11850000000000001</v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64</v>
      </c>
      <c r="N245" s="322"/>
      <c r="O245" s="322"/>
      <c r="P245" s="322"/>
      <c r="Q245" s="322"/>
      <c r="R245" s="322"/>
      <c r="S245" s="323"/>
      <c r="T245" s="38" t="s">
        <v>65</v>
      </c>
      <c r="U245" s="307">
        <f>IFERROR(U242/H242,"0")+IFERROR(U243/H243,"0")+IFERROR(U244/H244,"0")</f>
        <v>50</v>
      </c>
      <c r="V245" s="307">
        <f>IFERROR(V242/H242,"0")+IFERROR(V243/H243,"0")+IFERROR(V244/H244,"0")</f>
        <v>50</v>
      </c>
      <c r="W245" s="307">
        <f>IFERROR(IF(W242="",0,W242),"0")+IFERROR(IF(W243="",0,W243),"0")+IFERROR(IF(W244="",0,W244),"0")</f>
        <v>0.23700000000000002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64</v>
      </c>
      <c r="N246" s="322"/>
      <c r="O246" s="322"/>
      <c r="P246" s="322"/>
      <c r="Q246" s="322"/>
      <c r="R246" s="322"/>
      <c r="S246" s="323"/>
      <c r="T246" s="38" t="s">
        <v>63</v>
      </c>
      <c r="U246" s="307">
        <f>IFERROR(SUM(U242:U244),"0")</f>
        <v>100</v>
      </c>
      <c r="V246" s="307">
        <f>IFERROR(SUM(V242:V244),"0")</f>
        <v>100</v>
      </c>
      <c r="W246" s="38"/>
      <c r="X246" s="308"/>
      <c r="Y246" s="308"/>
    </row>
    <row r="247" spans="1:52" ht="16.5" customHeight="1" x14ac:dyDescent="0.25">
      <c r="A247" s="332" t="s">
        <v>381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100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30"/>
      <c r="O251" s="330"/>
      <c r="P251" s="330"/>
      <c r="Q251" s="328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64</v>
      </c>
      <c r="N256" s="322"/>
      <c r="O256" s="322"/>
      <c r="P256" s="322"/>
      <c r="Q256" s="322"/>
      <c r="R256" s="322"/>
      <c r="S256" s="323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64</v>
      </c>
      <c r="N257" s="322"/>
      <c r="O257" s="322"/>
      <c r="P257" s="322"/>
      <c r="Q257" s="322"/>
      <c r="R257" s="322"/>
      <c r="S257" s="323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26" t="s">
        <v>59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64</v>
      </c>
      <c r="N261" s="322"/>
      <c r="O261" s="322"/>
      <c r="P261" s="322"/>
      <c r="Q261" s="322"/>
      <c r="R261" s="322"/>
      <c r="S261" s="323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64</v>
      </c>
      <c r="N262" s="322"/>
      <c r="O262" s="322"/>
      <c r="P262" s="322"/>
      <c r="Q262" s="322"/>
      <c r="R262" s="322"/>
      <c r="S262" s="323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59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63</v>
      </c>
      <c r="U265" s="305">
        <v>15</v>
      </c>
      <c r="V265" s="306">
        <f>IFERROR(IF(U265="",0,CEILING((U265/$H265),1)*$H265),"")</f>
        <v>16.2</v>
      </c>
      <c r="W265" s="37">
        <f>IFERROR(IF(V265=0,"",ROUNDUP(V265/H265,0)*0.00753),"")</f>
        <v>6.7769999999999997E-2</v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64</v>
      </c>
      <c r="N266" s="322"/>
      <c r="O266" s="322"/>
      <c r="P266" s="322"/>
      <c r="Q266" s="322"/>
      <c r="R266" s="322"/>
      <c r="S266" s="323"/>
      <c r="T266" s="38" t="s">
        <v>65</v>
      </c>
      <c r="U266" s="307">
        <f>IFERROR(U265/H265,"0")</f>
        <v>8.3333333333333339</v>
      </c>
      <c r="V266" s="307">
        <f>IFERROR(V265/H265,"0")</f>
        <v>9</v>
      </c>
      <c r="W266" s="307">
        <f>IFERROR(IF(W265="",0,W265),"0")</f>
        <v>6.7769999999999997E-2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64</v>
      </c>
      <c r="N267" s="322"/>
      <c r="O267" s="322"/>
      <c r="P267" s="322"/>
      <c r="Q267" s="322"/>
      <c r="R267" s="322"/>
      <c r="S267" s="323"/>
      <c r="T267" s="38" t="s">
        <v>63</v>
      </c>
      <c r="U267" s="307">
        <f>IFERROR(SUM(U265:U265),"0")</f>
        <v>15</v>
      </c>
      <c r="V267" s="307">
        <f>IFERROR(SUM(V265:V265),"0")</f>
        <v>16.2</v>
      </c>
      <c r="W267" s="38"/>
      <c r="X267" s="308"/>
      <c r="Y267" s="308"/>
    </row>
    <row r="268" spans="1:52" ht="14.25" customHeight="1" x14ac:dyDescent="0.25">
      <c r="A268" s="326" t="s">
        <v>66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63</v>
      </c>
      <c r="U270" s="305">
        <v>756</v>
      </c>
      <c r="V270" s="306">
        <f>IFERROR(IF(U270="",0,CEILING((U270/$H270),1)*$H270),"")</f>
        <v>756</v>
      </c>
      <c r="W270" s="37">
        <f>IFERROR(IF(V270=0,"",ROUNDUP(V270/H270,0)*0.00753),"")</f>
        <v>2.2589999999999999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63</v>
      </c>
      <c r="U271" s="305">
        <v>294</v>
      </c>
      <c r="V271" s="306">
        <f>IFERROR(IF(U271="",0,CEILING((U271/$H271),1)*$H271),"")</f>
        <v>294.83999999999997</v>
      </c>
      <c r="W271" s="37">
        <f>IFERROR(IF(V271=0,"",ROUNDUP(V271/H271,0)*0.00753),"")</f>
        <v>0.88101000000000007</v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64</v>
      </c>
      <c r="N272" s="322"/>
      <c r="O272" s="322"/>
      <c r="P272" s="322"/>
      <c r="Q272" s="322"/>
      <c r="R272" s="322"/>
      <c r="S272" s="323"/>
      <c r="T272" s="38" t="s">
        <v>65</v>
      </c>
      <c r="U272" s="307">
        <f>IFERROR(U269/H269,"0")+IFERROR(U270/H270,"0")+IFERROR(U271/H271,"0")</f>
        <v>416.66666666666669</v>
      </c>
      <c r="V272" s="307">
        <f>IFERROR(V269/H269,"0")+IFERROR(V270/H270,"0")+IFERROR(V271/H271,"0")</f>
        <v>417</v>
      </c>
      <c r="W272" s="307">
        <f>IFERROR(IF(W269="",0,W269),"0")+IFERROR(IF(W270="",0,W270),"0")+IFERROR(IF(W271="",0,W271),"0")</f>
        <v>3.1400100000000002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64</v>
      </c>
      <c r="N273" s="322"/>
      <c r="O273" s="322"/>
      <c r="P273" s="322"/>
      <c r="Q273" s="322"/>
      <c r="R273" s="322"/>
      <c r="S273" s="323"/>
      <c r="T273" s="38" t="s">
        <v>63</v>
      </c>
      <c r="U273" s="307">
        <f>IFERROR(SUM(U269:U271),"0")</f>
        <v>1050</v>
      </c>
      <c r="V273" s="307">
        <f>IFERROR(SUM(V269:V271),"0")</f>
        <v>1050.8399999999999</v>
      </c>
      <c r="W273" s="38"/>
      <c r="X273" s="308"/>
      <c r="Y273" s="308"/>
    </row>
    <row r="274" spans="1:52" ht="14.25" customHeight="1" x14ac:dyDescent="0.25">
      <c r="A274" s="326" t="s">
        <v>202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63</v>
      </c>
      <c r="U275" s="305">
        <v>53.2</v>
      </c>
      <c r="V275" s="306">
        <f>IFERROR(IF(U275="",0,CEILING((U275/$H275),1)*$H275),"")</f>
        <v>54.72</v>
      </c>
      <c r="W275" s="37">
        <f>IFERROR(IF(V275=0,"",ROUNDUP(V275/H275,0)*0.00753),"")</f>
        <v>0.18071999999999999</v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64</v>
      </c>
      <c r="N276" s="322"/>
      <c r="O276" s="322"/>
      <c r="P276" s="322"/>
      <c r="Q276" s="322"/>
      <c r="R276" s="322"/>
      <c r="S276" s="323"/>
      <c r="T276" s="38" t="s">
        <v>65</v>
      </c>
      <c r="U276" s="307">
        <f>IFERROR(U275/H275,"0")</f>
        <v>23.333333333333336</v>
      </c>
      <c r="V276" s="307">
        <f>IFERROR(V275/H275,"0")</f>
        <v>24</v>
      </c>
      <c r="W276" s="307">
        <f>IFERROR(IF(W275="",0,W275),"0")</f>
        <v>0.18071999999999999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64</v>
      </c>
      <c r="N277" s="322"/>
      <c r="O277" s="322"/>
      <c r="P277" s="322"/>
      <c r="Q277" s="322"/>
      <c r="R277" s="322"/>
      <c r="S277" s="323"/>
      <c r="T277" s="38" t="s">
        <v>63</v>
      </c>
      <c r="U277" s="307">
        <f>IFERROR(SUM(U275:U275),"0")</f>
        <v>53.2</v>
      </c>
      <c r="V277" s="307">
        <f>IFERROR(SUM(V275:V275),"0")</f>
        <v>54.72</v>
      </c>
      <c r="W277" s="38"/>
      <c r="X277" s="308"/>
      <c r="Y277" s="308"/>
    </row>
    <row r="278" spans="1:52" ht="14.25" customHeight="1" x14ac:dyDescent="0.25">
      <c r="A278" s="326" t="s">
        <v>79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64</v>
      </c>
      <c r="N280" s="322"/>
      <c r="O280" s="322"/>
      <c r="P280" s="322"/>
      <c r="Q280" s="322"/>
      <c r="R280" s="322"/>
      <c r="S280" s="323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64</v>
      </c>
      <c r="N281" s="322"/>
      <c r="O281" s="322"/>
      <c r="P281" s="322"/>
      <c r="Q281" s="322"/>
      <c r="R281" s="322"/>
      <c r="S281" s="323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100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63</v>
      </c>
      <c r="U285" s="305">
        <v>3500</v>
      </c>
      <c r="V285" s="306">
        <f t="shared" ref="V285:V292" si="14">IFERROR(IF(U285="",0,CEILING((U285/$H285),1)*$H285),"")</f>
        <v>3510</v>
      </c>
      <c r="W285" s="37">
        <f>IFERROR(IF(V285=0,"",ROUNDUP(V285/H285,0)*0.02175),"")</f>
        <v>5.0894999999999992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63</v>
      </c>
      <c r="U287" s="305">
        <v>1000</v>
      </c>
      <c r="V287" s="306">
        <f t="shared" si="14"/>
        <v>1005</v>
      </c>
      <c r="W287" s="37">
        <f>IFERROR(IF(V287=0,"",ROUNDUP(V287/H287,0)*0.02175),"")</f>
        <v>1.4572499999999999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63</v>
      </c>
      <c r="U289" s="305">
        <v>1000</v>
      </c>
      <c r="V289" s="306">
        <f t="shared" si="14"/>
        <v>1005</v>
      </c>
      <c r="W289" s="37">
        <f>IFERROR(IF(V289=0,"",ROUNDUP(V289/H289,0)*0.02175),"")</f>
        <v>1.4572499999999999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30"/>
      <c r="O290" s="330"/>
      <c r="P290" s="330"/>
      <c r="Q290" s="328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63</v>
      </c>
      <c r="U291" s="305">
        <v>100</v>
      </c>
      <c r="V291" s="306">
        <f t="shared" si="14"/>
        <v>100</v>
      </c>
      <c r="W291" s="37">
        <f>IFERROR(IF(V291=0,"",ROUNDUP(V291/H291,0)*0.00937),"")</f>
        <v>0.18740000000000001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63</v>
      </c>
      <c r="U292" s="305">
        <v>10</v>
      </c>
      <c r="V292" s="306">
        <f t="shared" si="14"/>
        <v>10</v>
      </c>
      <c r="W292" s="37">
        <f>IFERROR(IF(V292=0,"",ROUNDUP(V292/H292,0)*0.00937),"")</f>
        <v>1.874E-2</v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64</v>
      </c>
      <c r="N293" s="322"/>
      <c r="O293" s="322"/>
      <c r="P293" s="322"/>
      <c r="Q293" s="322"/>
      <c r="R293" s="322"/>
      <c r="S293" s="323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388.66666666666669</v>
      </c>
      <c r="V293" s="307">
        <f>IFERROR(V285/H285,"0")+IFERROR(V286/H286,"0")+IFERROR(V287/H287,"0")+IFERROR(V288/H288,"0")+IFERROR(V289/H289,"0")+IFERROR(V290/H290,"0")+IFERROR(V291/H291,"0")+IFERROR(V292/H292,"0")</f>
        <v>390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8.2101399999999991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64</v>
      </c>
      <c r="N294" s="322"/>
      <c r="O294" s="322"/>
      <c r="P294" s="322"/>
      <c r="Q294" s="322"/>
      <c r="R294" s="322"/>
      <c r="S294" s="323"/>
      <c r="T294" s="38" t="s">
        <v>63</v>
      </c>
      <c r="U294" s="307">
        <f>IFERROR(SUM(U285:U292),"0")</f>
        <v>5610</v>
      </c>
      <c r="V294" s="307">
        <f>IFERROR(SUM(V285:V292),"0")</f>
        <v>5630</v>
      </c>
      <c r="W294" s="38"/>
      <c r="X294" s="308"/>
      <c r="Y294" s="308"/>
    </row>
    <row r="295" spans="1:52" ht="14.25" customHeight="1" x14ac:dyDescent="0.25">
      <c r="A295" s="326" t="s">
        <v>93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63</v>
      </c>
      <c r="U296" s="305">
        <v>1200</v>
      </c>
      <c r="V296" s="306">
        <f>IFERROR(IF(U296="",0,CEILING((U296/$H296),1)*$H296),"")</f>
        <v>1200</v>
      </c>
      <c r="W296" s="37">
        <f>IFERROR(IF(V296=0,"",ROUNDUP(V296/H296,0)*0.02175),"")</f>
        <v>1.7399999999999998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64</v>
      </c>
      <c r="N298" s="322"/>
      <c r="O298" s="322"/>
      <c r="P298" s="322"/>
      <c r="Q298" s="322"/>
      <c r="R298" s="322"/>
      <c r="S298" s="323"/>
      <c r="T298" s="38" t="s">
        <v>65</v>
      </c>
      <c r="U298" s="307">
        <f>IFERROR(U296/H296,"0")+IFERROR(U297/H297,"0")</f>
        <v>80</v>
      </c>
      <c r="V298" s="307">
        <f>IFERROR(V296/H296,"0")+IFERROR(V297/H297,"0")</f>
        <v>80</v>
      </c>
      <c r="W298" s="307">
        <f>IFERROR(IF(W296="",0,W296),"0")+IFERROR(IF(W297="",0,W297),"0")</f>
        <v>1.7399999999999998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64</v>
      </c>
      <c r="N299" s="322"/>
      <c r="O299" s="322"/>
      <c r="P299" s="322"/>
      <c r="Q299" s="322"/>
      <c r="R299" s="322"/>
      <c r="S299" s="323"/>
      <c r="T299" s="38" t="s">
        <v>63</v>
      </c>
      <c r="U299" s="307">
        <f>IFERROR(SUM(U296:U297),"0")</f>
        <v>1200</v>
      </c>
      <c r="V299" s="307">
        <f>IFERROR(SUM(V296:V297),"0")</f>
        <v>1200</v>
      </c>
      <c r="W299" s="38"/>
      <c r="X299" s="308"/>
      <c r="Y299" s="308"/>
    </row>
    <row r="300" spans="1:52" ht="14.25" customHeight="1" x14ac:dyDescent="0.25">
      <c r="A300" s="326" t="s">
        <v>66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63</v>
      </c>
      <c r="U301" s="305">
        <v>60</v>
      </c>
      <c r="V301" s="306">
        <f>IFERROR(IF(U301="",0,CEILING((U301/$H301),1)*$H301),"")</f>
        <v>62.4</v>
      </c>
      <c r="W301" s="37">
        <f>IFERROR(IF(V301=0,"",ROUNDUP(V301/H301,0)*0.02175),"")</f>
        <v>0.17399999999999999</v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64</v>
      </c>
      <c r="N302" s="322"/>
      <c r="O302" s="322"/>
      <c r="P302" s="322"/>
      <c r="Q302" s="322"/>
      <c r="R302" s="322"/>
      <c r="S302" s="323"/>
      <c r="T302" s="38" t="s">
        <v>65</v>
      </c>
      <c r="U302" s="307">
        <f>IFERROR(U301/H301,"0")</f>
        <v>7.6923076923076925</v>
      </c>
      <c r="V302" s="307">
        <f>IFERROR(V301/H301,"0")</f>
        <v>8</v>
      </c>
      <c r="W302" s="307">
        <f>IFERROR(IF(W301="",0,W301),"0")</f>
        <v>0.17399999999999999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64</v>
      </c>
      <c r="N303" s="322"/>
      <c r="O303" s="322"/>
      <c r="P303" s="322"/>
      <c r="Q303" s="322"/>
      <c r="R303" s="322"/>
      <c r="S303" s="323"/>
      <c r="T303" s="38" t="s">
        <v>63</v>
      </c>
      <c r="U303" s="307">
        <f>IFERROR(SUM(U301:U301),"0")</f>
        <v>60</v>
      </c>
      <c r="V303" s="307">
        <f>IFERROR(SUM(V301:V301),"0")</f>
        <v>62.4</v>
      </c>
      <c r="W303" s="38"/>
      <c r="X303" s="308"/>
      <c r="Y303" s="308"/>
    </row>
    <row r="304" spans="1:52" ht="14.25" customHeight="1" x14ac:dyDescent="0.25">
      <c r="A304" s="326" t="s">
        <v>202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63</v>
      </c>
      <c r="U305" s="305">
        <v>90</v>
      </c>
      <c r="V305" s="306">
        <f>IFERROR(IF(U305="",0,CEILING((U305/$H305),1)*$H305),"")</f>
        <v>93.6</v>
      </c>
      <c r="W305" s="37">
        <f>IFERROR(IF(V305=0,"",ROUNDUP(V305/H305,0)*0.02175),"")</f>
        <v>0.26100000000000001</v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64</v>
      </c>
      <c r="N306" s="322"/>
      <c r="O306" s="322"/>
      <c r="P306" s="322"/>
      <c r="Q306" s="322"/>
      <c r="R306" s="322"/>
      <c r="S306" s="323"/>
      <c r="T306" s="38" t="s">
        <v>65</v>
      </c>
      <c r="U306" s="307">
        <f>IFERROR(U305/H305,"0")</f>
        <v>11.538461538461538</v>
      </c>
      <c r="V306" s="307">
        <f>IFERROR(V305/H305,"0")</f>
        <v>12</v>
      </c>
      <c r="W306" s="307">
        <f>IFERROR(IF(W305="",0,W305),"0")</f>
        <v>0.26100000000000001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64</v>
      </c>
      <c r="N307" s="322"/>
      <c r="O307" s="322"/>
      <c r="P307" s="322"/>
      <c r="Q307" s="322"/>
      <c r="R307" s="322"/>
      <c r="S307" s="323"/>
      <c r="T307" s="38" t="s">
        <v>63</v>
      </c>
      <c r="U307" s="307">
        <f>IFERROR(SUM(U305:U305),"0")</f>
        <v>90</v>
      </c>
      <c r="V307" s="307">
        <f>IFERROR(SUM(V305:V305),"0")</f>
        <v>93.6</v>
      </c>
      <c r="W307" s="38"/>
      <c r="X307" s="308"/>
      <c r="Y307" s="308"/>
    </row>
    <row r="308" spans="1:52" ht="16.5" customHeight="1" x14ac:dyDescent="0.25">
      <c r="A308" s="332" t="s">
        <v>436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100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63</v>
      </c>
      <c r="U310" s="305">
        <v>110</v>
      </c>
      <c r="V310" s="306">
        <f>IFERROR(IF(U310="",0,CEILING((U310/$H310),1)*$H310),"")</f>
        <v>120</v>
      </c>
      <c r="W310" s="37">
        <f>IFERROR(IF(V310=0,"",ROUNDUP(V310/H310,0)*0.02175),"")</f>
        <v>0.21749999999999997</v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64</v>
      </c>
      <c r="N314" s="322"/>
      <c r="O314" s="322"/>
      <c r="P314" s="322"/>
      <c r="Q314" s="322"/>
      <c r="R314" s="322"/>
      <c r="S314" s="323"/>
      <c r="T314" s="38" t="s">
        <v>65</v>
      </c>
      <c r="U314" s="307">
        <f>IFERROR(U310/H310,"0")+IFERROR(U311/H311,"0")+IFERROR(U312/H312,"0")+IFERROR(U313/H313,"0")</f>
        <v>9.1666666666666661</v>
      </c>
      <c r="V314" s="307">
        <f>IFERROR(V310/H310,"0")+IFERROR(V311/H311,"0")+IFERROR(V312/H312,"0")+IFERROR(V313/H313,"0")</f>
        <v>10</v>
      </c>
      <c r="W314" s="307">
        <f>IFERROR(IF(W310="",0,W310),"0")+IFERROR(IF(W311="",0,W311),"0")+IFERROR(IF(W312="",0,W312),"0")+IFERROR(IF(W313="",0,W313),"0")</f>
        <v>0.21749999999999997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64</v>
      </c>
      <c r="N315" s="322"/>
      <c r="O315" s="322"/>
      <c r="P315" s="322"/>
      <c r="Q315" s="322"/>
      <c r="R315" s="322"/>
      <c r="S315" s="323"/>
      <c r="T315" s="38" t="s">
        <v>63</v>
      </c>
      <c r="U315" s="307">
        <f>IFERROR(SUM(U310:U313),"0")</f>
        <v>110</v>
      </c>
      <c r="V315" s="307">
        <f>IFERROR(SUM(V310:V313),"0")</f>
        <v>120</v>
      </c>
      <c r="W315" s="38"/>
      <c r="X315" s="308"/>
      <c r="Y315" s="308"/>
    </row>
    <row r="316" spans="1:52" ht="14.25" customHeight="1" x14ac:dyDescent="0.25">
      <c r="A316" s="326" t="s">
        <v>59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64</v>
      </c>
      <c r="N319" s="322"/>
      <c r="O319" s="322"/>
      <c r="P319" s="322"/>
      <c r="Q319" s="322"/>
      <c r="R319" s="322"/>
      <c r="S319" s="323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64</v>
      </c>
      <c r="N320" s="322"/>
      <c r="O320" s="322"/>
      <c r="P320" s="322"/>
      <c r="Q320" s="322"/>
      <c r="R320" s="322"/>
      <c r="S320" s="323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66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26" t="s">
        <v>202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64</v>
      </c>
      <c r="N330" s="322"/>
      <c r="O330" s="322"/>
      <c r="P330" s="322"/>
      <c r="Q330" s="322"/>
      <c r="R330" s="322"/>
      <c r="S330" s="323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64</v>
      </c>
      <c r="N331" s="322"/>
      <c r="O331" s="322"/>
      <c r="P331" s="322"/>
      <c r="Q331" s="322"/>
      <c r="R331" s="322"/>
      <c r="S331" s="323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100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63</v>
      </c>
      <c r="U336" s="305">
        <v>31.5</v>
      </c>
      <c r="V336" s="306">
        <f>IFERROR(IF(U336="",0,CEILING((U336/$H336),1)*$H336),"")</f>
        <v>32.400000000000006</v>
      </c>
      <c r="W336" s="37">
        <f>IFERROR(IF(V336=0,"",ROUNDUP(V336/H336,0)*0.00753),"")</f>
        <v>9.0359999999999996E-2</v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07">
        <f>IFERROR(U335/H335,"0")+IFERROR(U336/H336,"0")</f>
        <v>11.666666666666666</v>
      </c>
      <c r="V337" s="307">
        <f>IFERROR(V335/H335,"0")+IFERROR(V336/H336,"0")</f>
        <v>12.000000000000002</v>
      </c>
      <c r="W337" s="307">
        <f>IFERROR(IF(W335="",0,W335),"0")+IFERROR(IF(W336="",0,W336),"0")</f>
        <v>9.0359999999999996E-2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07">
        <f>IFERROR(SUM(U335:U336),"0")</f>
        <v>31.5</v>
      </c>
      <c r="V338" s="307">
        <f>IFERROR(SUM(V335:V336),"0")</f>
        <v>32.400000000000006</v>
      </c>
      <c r="W338" s="38"/>
      <c r="X338" s="308"/>
      <c r="Y338" s="308"/>
    </row>
    <row r="339" spans="1:52" ht="14.25" customHeight="1" x14ac:dyDescent="0.25">
      <c r="A339" s="326" t="s">
        <v>59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63</v>
      </c>
      <c r="U340" s="305">
        <v>100</v>
      </c>
      <c r="V340" s="306">
        <f t="shared" ref="V340:V352" si="15">IFERROR(IF(U340="",0,CEILING((U340/$H340),1)*$H340),"")</f>
        <v>100.80000000000001</v>
      </c>
      <c r="W340" s="37">
        <f>IFERROR(IF(V340=0,"",ROUNDUP(V340/H340,0)*0.00753),"")</f>
        <v>0.18071999999999999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63</v>
      </c>
      <c r="U342" s="305">
        <v>200</v>
      </c>
      <c r="V342" s="306">
        <f t="shared" si="15"/>
        <v>201.60000000000002</v>
      </c>
      <c r="W342" s="37">
        <f>IFERROR(IF(V342=0,"",ROUNDUP(V342/H342,0)*0.00753),"")</f>
        <v>0.36143999999999998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63</v>
      </c>
      <c r="U351" s="305">
        <v>140</v>
      </c>
      <c r="V351" s="306">
        <f t="shared" si="15"/>
        <v>140.70000000000002</v>
      </c>
      <c r="W351" s="37">
        <f t="shared" si="16"/>
        <v>0.33634000000000003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30"/>
      <c r="O352" s="330"/>
      <c r="P352" s="330"/>
      <c r="Q352" s="328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64</v>
      </c>
      <c r="N353" s="322"/>
      <c r="O353" s="322"/>
      <c r="P353" s="322"/>
      <c r="Q353" s="322"/>
      <c r="R353" s="322"/>
      <c r="S353" s="323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138.09523809523807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139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0.87850000000000006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64</v>
      </c>
      <c r="N354" s="322"/>
      <c r="O354" s="322"/>
      <c r="P354" s="322"/>
      <c r="Q354" s="322"/>
      <c r="R354" s="322"/>
      <c r="S354" s="323"/>
      <c r="T354" s="38" t="s">
        <v>63</v>
      </c>
      <c r="U354" s="307">
        <f>IFERROR(SUM(U340:U352),"0")</f>
        <v>440</v>
      </c>
      <c r="V354" s="307">
        <f>IFERROR(SUM(V340:V352),"0")</f>
        <v>443.1</v>
      </c>
      <c r="W354" s="38"/>
      <c r="X354" s="308"/>
      <c r="Y354" s="308"/>
    </row>
    <row r="355" spans="1:52" ht="14.25" customHeight="1" x14ac:dyDescent="0.25">
      <c r="A355" s="326" t="s">
        <v>66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202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64</v>
      </c>
      <c r="N364" s="322"/>
      <c r="O364" s="322"/>
      <c r="P364" s="322"/>
      <c r="Q364" s="322"/>
      <c r="R364" s="322"/>
      <c r="S364" s="323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64</v>
      </c>
      <c r="N365" s="322"/>
      <c r="O365" s="322"/>
      <c r="P365" s="322"/>
      <c r="Q365" s="322"/>
      <c r="R365" s="322"/>
      <c r="S365" s="323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79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63</v>
      </c>
      <c r="U367" s="305">
        <v>9</v>
      </c>
      <c r="V367" s="306">
        <f>IFERROR(IF(U367="",0,CEILING((U367/$H367),1)*$H367),"")</f>
        <v>9</v>
      </c>
      <c r="W367" s="37">
        <f>IFERROR(IF(V367=0,"",ROUNDUP(V367/H367,0)*0.00349),"")</f>
        <v>5.2350000000000001E-2</v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63</v>
      </c>
      <c r="U368" s="305">
        <v>9</v>
      </c>
      <c r="V368" s="306">
        <f>IFERROR(IF(U368="",0,CEILING((U368/$H368),1)*$H368),"")</f>
        <v>9</v>
      </c>
      <c r="W368" s="37">
        <f>IFERROR(IF(V368=0,"",ROUNDUP(V368/H368,0)*0.00349),"")</f>
        <v>5.2350000000000001E-2</v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64</v>
      </c>
      <c r="N370" s="322"/>
      <c r="O370" s="322"/>
      <c r="P370" s="322"/>
      <c r="Q370" s="322"/>
      <c r="R370" s="322"/>
      <c r="S370" s="323"/>
      <c r="T370" s="38" t="s">
        <v>65</v>
      </c>
      <c r="U370" s="307">
        <f>IFERROR(U367/H367,"0")+IFERROR(U368/H368,"0")+IFERROR(U369/H369,"0")</f>
        <v>30</v>
      </c>
      <c r="V370" s="307">
        <f>IFERROR(V367/H367,"0")+IFERROR(V368/H368,"0")+IFERROR(V369/H369,"0")</f>
        <v>30</v>
      </c>
      <c r="W370" s="307">
        <f>IFERROR(IF(W367="",0,W367),"0")+IFERROR(IF(W368="",0,W368),"0")+IFERROR(IF(W369="",0,W369),"0")</f>
        <v>0.1047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64</v>
      </c>
      <c r="N371" s="322"/>
      <c r="O371" s="322"/>
      <c r="P371" s="322"/>
      <c r="Q371" s="322"/>
      <c r="R371" s="322"/>
      <c r="S371" s="323"/>
      <c r="T371" s="38" t="s">
        <v>63</v>
      </c>
      <c r="U371" s="307">
        <f>IFERROR(SUM(U367:U369),"0")</f>
        <v>18</v>
      </c>
      <c r="V371" s="307">
        <f>IFERROR(SUM(V367:V369),"0")</f>
        <v>18</v>
      </c>
      <c r="W371" s="38"/>
      <c r="X371" s="308"/>
      <c r="Y371" s="308"/>
    </row>
    <row r="372" spans="1:52" ht="14.25" customHeight="1" x14ac:dyDescent="0.25">
      <c r="A372" s="326" t="s">
        <v>509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30"/>
      <c r="O373" s="330"/>
      <c r="P373" s="330"/>
      <c r="Q373" s="328"/>
      <c r="R373" s="35"/>
      <c r="S373" s="35"/>
      <c r="T373" s="36" t="s">
        <v>63</v>
      </c>
      <c r="U373" s="305">
        <v>39</v>
      </c>
      <c r="V373" s="306">
        <f>IFERROR(IF(U373="",0,CEILING((U373/$H373),1)*$H373),"")</f>
        <v>39</v>
      </c>
      <c r="W373" s="37">
        <f>IFERROR(IF(V373=0,"",ROUNDUP(V373/H373,0)*0.00673),"")</f>
        <v>0.2019</v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64</v>
      </c>
      <c r="N374" s="322"/>
      <c r="O374" s="322"/>
      <c r="P374" s="322"/>
      <c r="Q374" s="322"/>
      <c r="R374" s="322"/>
      <c r="S374" s="323"/>
      <c r="T374" s="38" t="s">
        <v>65</v>
      </c>
      <c r="U374" s="307">
        <f>IFERROR(U373/H373,"0")</f>
        <v>30</v>
      </c>
      <c r="V374" s="307">
        <f>IFERROR(V373/H373,"0")</f>
        <v>30</v>
      </c>
      <c r="W374" s="307">
        <f>IFERROR(IF(W373="",0,W373),"0")</f>
        <v>0.2019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64</v>
      </c>
      <c r="N375" s="322"/>
      <c r="O375" s="322"/>
      <c r="P375" s="322"/>
      <c r="Q375" s="322"/>
      <c r="R375" s="322"/>
      <c r="S375" s="323"/>
      <c r="T375" s="38" t="s">
        <v>63</v>
      </c>
      <c r="U375" s="307">
        <f>IFERROR(SUM(U373:U373),"0")</f>
        <v>39</v>
      </c>
      <c r="V375" s="307">
        <f>IFERROR(SUM(V373:V373),"0")</f>
        <v>39</v>
      </c>
      <c r="W375" s="38"/>
      <c r="X375" s="308"/>
      <c r="Y375" s="308"/>
    </row>
    <row r="376" spans="1:52" ht="16.5" customHeight="1" x14ac:dyDescent="0.25">
      <c r="A376" s="332" t="s">
        <v>513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93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64</v>
      </c>
      <c r="N380" s="322"/>
      <c r="O380" s="322"/>
      <c r="P380" s="322"/>
      <c r="Q380" s="322"/>
      <c r="R380" s="322"/>
      <c r="S380" s="323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64</v>
      </c>
      <c r="N381" s="322"/>
      <c r="O381" s="322"/>
      <c r="P381" s="322"/>
      <c r="Q381" s="322"/>
      <c r="R381" s="322"/>
      <c r="S381" s="323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59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63</v>
      </c>
      <c r="U383" s="305">
        <v>100</v>
      </c>
      <c r="V383" s="306">
        <f t="shared" ref="V383:V389" si="17">IFERROR(IF(U383="",0,CEILING((U383/$H383),1)*$H383),"")</f>
        <v>100.80000000000001</v>
      </c>
      <c r="W383" s="37">
        <f>IFERROR(IF(V383=0,"",ROUNDUP(V383/H383,0)*0.00753),"")</f>
        <v>0.18071999999999999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30"/>
      <c r="O386" s="330"/>
      <c r="P386" s="330"/>
      <c r="Q386" s="328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63</v>
      </c>
      <c r="U388" s="305">
        <v>70</v>
      </c>
      <c r="V388" s="306">
        <f t="shared" si="17"/>
        <v>71.400000000000006</v>
      </c>
      <c r="W388" s="37">
        <f>IFERROR(IF(V388=0,"",ROUNDUP(V388/H388,0)*0.00502),"")</f>
        <v>0.17068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64</v>
      </c>
      <c r="N390" s="322"/>
      <c r="O390" s="322"/>
      <c r="P390" s="322"/>
      <c r="Q390" s="322"/>
      <c r="R390" s="322"/>
      <c r="S390" s="323"/>
      <c r="T390" s="38" t="s">
        <v>65</v>
      </c>
      <c r="U390" s="307">
        <f>IFERROR(U383/H383,"0")+IFERROR(U384/H384,"0")+IFERROR(U385/H385,"0")+IFERROR(U386/H386,"0")+IFERROR(U387/H387,"0")+IFERROR(U388/H388,"0")+IFERROR(U389/H389,"0")</f>
        <v>57.142857142857139</v>
      </c>
      <c r="V390" s="307">
        <f>IFERROR(V383/H383,"0")+IFERROR(V384/H384,"0")+IFERROR(V385/H385,"0")+IFERROR(V386/H386,"0")+IFERROR(V387/H387,"0")+IFERROR(V388/H388,"0")+IFERROR(V389/H389,"0")</f>
        <v>58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0.35139999999999999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64</v>
      </c>
      <c r="N391" s="322"/>
      <c r="O391" s="322"/>
      <c r="P391" s="322"/>
      <c r="Q391" s="322"/>
      <c r="R391" s="322"/>
      <c r="S391" s="323"/>
      <c r="T391" s="38" t="s">
        <v>63</v>
      </c>
      <c r="U391" s="307">
        <f>IFERROR(SUM(U383:U389),"0")</f>
        <v>170</v>
      </c>
      <c r="V391" s="307">
        <f>IFERROR(SUM(V383:V389),"0")</f>
        <v>172.20000000000002</v>
      </c>
      <c r="W391" s="38"/>
      <c r="X391" s="308"/>
      <c r="Y391" s="308"/>
    </row>
    <row r="392" spans="1:52" ht="14.25" customHeight="1" x14ac:dyDescent="0.25">
      <c r="A392" s="326" t="s">
        <v>79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63</v>
      </c>
      <c r="U393" s="305">
        <v>9</v>
      </c>
      <c r="V393" s="306">
        <f>IFERROR(IF(U393="",0,CEILING((U393/$H393),1)*$H393),"")</f>
        <v>9</v>
      </c>
      <c r="W393" s="37">
        <f>IFERROR(IF(V393=0,"",ROUNDUP(V393/H393,0)*0.00349),"")</f>
        <v>5.2350000000000001E-2</v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64</v>
      </c>
      <c r="N394" s="322"/>
      <c r="O394" s="322"/>
      <c r="P394" s="322"/>
      <c r="Q394" s="322"/>
      <c r="R394" s="322"/>
      <c r="S394" s="323"/>
      <c r="T394" s="38" t="s">
        <v>65</v>
      </c>
      <c r="U394" s="307">
        <f>IFERROR(U393/H393,"0")</f>
        <v>15</v>
      </c>
      <c r="V394" s="307">
        <f>IFERROR(V393/H393,"0")</f>
        <v>15</v>
      </c>
      <c r="W394" s="307">
        <f>IFERROR(IF(W393="",0,W393),"0")</f>
        <v>5.2350000000000001E-2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64</v>
      </c>
      <c r="N395" s="322"/>
      <c r="O395" s="322"/>
      <c r="P395" s="322"/>
      <c r="Q395" s="322"/>
      <c r="R395" s="322"/>
      <c r="S395" s="323"/>
      <c r="T395" s="38" t="s">
        <v>63</v>
      </c>
      <c r="U395" s="307">
        <f>IFERROR(SUM(U393:U393),"0")</f>
        <v>9</v>
      </c>
      <c r="V395" s="307">
        <f>IFERROR(SUM(V393:V393),"0")</f>
        <v>9</v>
      </c>
      <c r="W395" s="38"/>
      <c r="X395" s="308"/>
      <c r="Y395" s="308"/>
    </row>
    <row r="396" spans="1:52" ht="14.25" customHeight="1" x14ac:dyDescent="0.25">
      <c r="A396" s="326" t="s">
        <v>509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63</v>
      </c>
      <c r="U397" s="305">
        <v>39</v>
      </c>
      <c r="V397" s="306">
        <f>IFERROR(IF(U397="",0,CEILING((U397/$H397),1)*$H397),"")</f>
        <v>39</v>
      </c>
      <c r="W397" s="37">
        <f>IFERROR(IF(V397=0,"",ROUNDUP(V397/H397,0)*0.00673),"")</f>
        <v>0.2019</v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64</v>
      </c>
      <c r="N398" s="322"/>
      <c r="O398" s="322"/>
      <c r="P398" s="322"/>
      <c r="Q398" s="322"/>
      <c r="R398" s="322"/>
      <c r="S398" s="323"/>
      <c r="T398" s="38" t="s">
        <v>65</v>
      </c>
      <c r="U398" s="307">
        <f>IFERROR(U397/H397,"0")</f>
        <v>30</v>
      </c>
      <c r="V398" s="307">
        <f>IFERROR(V397/H397,"0")</f>
        <v>30</v>
      </c>
      <c r="W398" s="307">
        <f>IFERROR(IF(W397="",0,W397),"0")</f>
        <v>0.2019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64</v>
      </c>
      <c r="N399" s="322"/>
      <c r="O399" s="322"/>
      <c r="P399" s="322"/>
      <c r="Q399" s="322"/>
      <c r="R399" s="322"/>
      <c r="S399" s="323"/>
      <c r="T399" s="38" t="s">
        <v>63</v>
      </c>
      <c r="U399" s="307">
        <f>IFERROR(SUM(U397:U397),"0")</f>
        <v>39</v>
      </c>
      <c r="V399" s="307">
        <f>IFERROR(SUM(V397:V397),"0")</f>
        <v>39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100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63</v>
      </c>
      <c r="U403" s="305">
        <v>150</v>
      </c>
      <c r="V403" s="306">
        <f t="shared" ref="V403:V411" si="18">IFERROR(IF(U403="",0,CEILING((U403/$H403),1)*$H403),"")</f>
        <v>153.12</v>
      </c>
      <c r="W403" s="37">
        <f>IFERROR(IF(V403=0,"",ROUNDUP(V403/H403,0)*0.01196),"")</f>
        <v>0.34683999999999998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63</v>
      </c>
      <c r="U404" s="305">
        <v>200</v>
      </c>
      <c r="V404" s="306">
        <f t="shared" si="18"/>
        <v>200.64000000000001</v>
      </c>
      <c r="W404" s="37">
        <f>IFERROR(IF(V404=0,"",ROUNDUP(V404/H404,0)*0.01196),"")</f>
        <v>0.45448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63</v>
      </c>
      <c r="U405" s="305">
        <v>50</v>
      </c>
      <c r="V405" s="306">
        <f t="shared" si="18"/>
        <v>52.800000000000004</v>
      </c>
      <c r="W405" s="37">
        <f>IFERROR(IF(V405=0,"",ROUNDUP(V405/H405,0)*0.01196),"")</f>
        <v>0.1196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63</v>
      </c>
      <c r="U406" s="305">
        <v>170</v>
      </c>
      <c r="V406" s="306">
        <f t="shared" si="18"/>
        <v>174.24</v>
      </c>
      <c r="W406" s="37">
        <f>IFERROR(IF(V406=0,"",ROUNDUP(V406/H406,0)*0.01196),"")</f>
        <v>0.39468000000000003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63</v>
      </c>
      <c r="U407" s="305">
        <v>12</v>
      </c>
      <c r="V407" s="306">
        <f t="shared" si="18"/>
        <v>14.4</v>
      </c>
      <c r="W407" s="37">
        <f>IFERROR(IF(V407=0,"",ROUNDUP(V407/H407,0)*0.00937),"")</f>
        <v>3.7479999999999999E-2</v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63</v>
      </c>
      <c r="U411" s="305">
        <v>24</v>
      </c>
      <c r="V411" s="306">
        <f t="shared" si="18"/>
        <v>25.2</v>
      </c>
      <c r="W411" s="37">
        <f>IFERROR(IF(V411=0,"",ROUNDUP(V411/H411,0)*0.00937),"")</f>
        <v>6.5589999999999996E-2</v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64</v>
      </c>
      <c r="N412" s="322"/>
      <c r="O412" s="322"/>
      <c r="P412" s="322"/>
      <c r="Q412" s="322"/>
      <c r="R412" s="322"/>
      <c r="S412" s="323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117.95454545454544</v>
      </c>
      <c r="V412" s="307">
        <f>IFERROR(V403/H403,"0")+IFERROR(V404/H404,"0")+IFERROR(V405/H405,"0")+IFERROR(V406/H406,"0")+IFERROR(V407/H407,"0")+IFERROR(V408/H408,"0")+IFERROR(V409/H409,"0")+IFERROR(V410/H410,"0")+IFERROR(V411/H411,"0")</f>
        <v>121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1.4186700000000001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64</v>
      </c>
      <c r="N413" s="322"/>
      <c r="O413" s="322"/>
      <c r="P413" s="322"/>
      <c r="Q413" s="322"/>
      <c r="R413" s="322"/>
      <c r="S413" s="323"/>
      <c r="T413" s="38" t="s">
        <v>63</v>
      </c>
      <c r="U413" s="307">
        <f>IFERROR(SUM(U403:U411),"0")</f>
        <v>606</v>
      </c>
      <c r="V413" s="307">
        <f>IFERROR(SUM(V403:V411),"0")</f>
        <v>620.4</v>
      </c>
      <c r="W413" s="38"/>
      <c r="X413" s="308"/>
      <c r="Y413" s="308"/>
    </row>
    <row r="414" spans="1:52" ht="14.25" customHeight="1" x14ac:dyDescent="0.25">
      <c r="A414" s="326" t="s">
        <v>93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63</v>
      </c>
      <c r="U415" s="305">
        <v>120</v>
      </c>
      <c r="V415" s="306">
        <f>IFERROR(IF(U415="",0,CEILING((U415/$H415),1)*$H415),"")</f>
        <v>121.44000000000001</v>
      </c>
      <c r="W415" s="37">
        <f>IFERROR(IF(V415=0,"",ROUNDUP(V415/H415,0)*0.01196),"")</f>
        <v>0.27507999999999999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64</v>
      </c>
      <c r="N417" s="322"/>
      <c r="O417" s="322"/>
      <c r="P417" s="322"/>
      <c r="Q417" s="322"/>
      <c r="R417" s="322"/>
      <c r="S417" s="323"/>
      <c r="T417" s="38" t="s">
        <v>65</v>
      </c>
      <c r="U417" s="307">
        <f>IFERROR(U415/H415,"0")+IFERROR(U416/H416,"0")</f>
        <v>22.727272727272727</v>
      </c>
      <c r="V417" s="307">
        <f>IFERROR(V415/H415,"0")+IFERROR(V416/H416,"0")</f>
        <v>23</v>
      </c>
      <c r="W417" s="307">
        <f>IFERROR(IF(W415="",0,W415),"0")+IFERROR(IF(W416="",0,W416),"0")</f>
        <v>0.27507999999999999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64</v>
      </c>
      <c r="N418" s="322"/>
      <c r="O418" s="322"/>
      <c r="P418" s="322"/>
      <c r="Q418" s="322"/>
      <c r="R418" s="322"/>
      <c r="S418" s="323"/>
      <c r="T418" s="38" t="s">
        <v>63</v>
      </c>
      <c r="U418" s="307">
        <f>IFERROR(SUM(U415:U416),"0")</f>
        <v>120</v>
      </c>
      <c r="V418" s="307">
        <f>IFERROR(SUM(V415:V416),"0")</f>
        <v>121.44000000000001</v>
      </c>
      <c r="W418" s="38"/>
      <c r="X418" s="308"/>
      <c r="Y418" s="308"/>
    </row>
    <row r="419" spans="1:52" ht="14.25" customHeight="1" x14ac:dyDescent="0.25">
      <c r="A419" s="326" t="s">
        <v>59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63</v>
      </c>
      <c r="U420" s="305">
        <v>50</v>
      </c>
      <c r="V420" s="306">
        <f t="shared" ref="V420:V425" si="19">IFERROR(IF(U420="",0,CEILING((U420/$H420),1)*$H420),"")</f>
        <v>52.800000000000004</v>
      </c>
      <c r="W420" s="37">
        <f>IFERROR(IF(V420=0,"",ROUNDUP(V420/H420,0)*0.01196),"")</f>
        <v>0.1196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63</v>
      </c>
      <c r="U421" s="305">
        <v>80</v>
      </c>
      <c r="V421" s="306">
        <f t="shared" si="19"/>
        <v>84.48</v>
      </c>
      <c r="W421" s="37">
        <f>IFERROR(IF(V421=0,"",ROUNDUP(V421/H421,0)*0.01196),"")</f>
        <v>0.19136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63</v>
      </c>
      <c r="U422" s="305">
        <v>350</v>
      </c>
      <c r="V422" s="306">
        <f t="shared" si="19"/>
        <v>353.76</v>
      </c>
      <c r="W422" s="37">
        <f>IFERROR(IF(V422=0,"",ROUNDUP(V422/H422,0)*0.01196),"")</f>
        <v>0.80132000000000003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30"/>
      <c r="O423" s="330"/>
      <c r="P423" s="330"/>
      <c r="Q423" s="328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30"/>
      <c r="O424" s="330"/>
      <c r="P424" s="330"/>
      <c r="Q424" s="328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30"/>
      <c r="O425" s="330"/>
      <c r="P425" s="330"/>
      <c r="Q425" s="328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64</v>
      </c>
      <c r="N426" s="322"/>
      <c r="O426" s="322"/>
      <c r="P426" s="322"/>
      <c r="Q426" s="322"/>
      <c r="R426" s="322"/>
      <c r="S426" s="323"/>
      <c r="T426" s="38" t="s">
        <v>65</v>
      </c>
      <c r="U426" s="307">
        <f>IFERROR(U420/H420,"0")+IFERROR(U421/H421,"0")+IFERROR(U422/H422,"0")+IFERROR(U423/H423,"0")+IFERROR(U424/H424,"0")+IFERROR(U425/H425,"0")</f>
        <v>90.909090909090907</v>
      </c>
      <c r="V426" s="307">
        <f>IFERROR(V420/H420,"0")+IFERROR(V421/H421,"0")+IFERROR(V422/H422,"0")+IFERROR(V423/H423,"0")+IFERROR(V424/H424,"0")+IFERROR(V425/H425,"0")</f>
        <v>93</v>
      </c>
      <c r="W426" s="307">
        <f>IFERROR(IF(W420="",0,W420),"0")+IFERROR(IF(W421="",0,W421),"0")+IFERROR(IF(W422="",0,W422),"0")+IFERROR(IF(W423="",0,W423),"0")+IFERROR(IF(W424="",0,W424),"0")+IFERROR(IF(W425="",0,W425),"0")</f>
        <v>1.1122800000000002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64</v>
      </c>
      <c r="N427" s="322"/>
      <c r="O427" s="322"/>
      <c r="P427" s="322"/>
      <c r="Q427" s="322"/>
      <c r="R427" s="322"/>
      <c r="S427" s="323"/>
      <c r="T427" s="38" t="s">
        <v>63</v>
      </c>
      <c r="U427" s="307">
        <f>IFERROR(SUM(U420:U425),"0")</f>
        <v>480</v>
      </c>
      <c r="V427" s="307">
        <f>IFERROR(SUM(V420:V425),"0")</f>
        <v>491.03999999999996</v>
      </c>
      <c r="W427" s="38"/>
      <c r="X427" s="308"/>
      <c r="Y427" s="308"/>
    </row>
    <row r="428" spans="1:52" ht="14.25" customHeight="1" x14ac:dyDescent="0.25">
      <c r="A428" s="326" t="s">
        <v>66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64</v>
      </c>
      <c r="N431" s="322"/>
      <c r="O431" s="322"/>
      <c r="P431" s="322"/>
      <c r="Q431" s="322"/>
      <c r="R431" s="322"/>
      <c r="S431" s="323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64</v>
      </c>
      <c r="N432" s="322"/>
      <c r="O432" s="322"/>
      <c r="P432" s="322"/>
      <c r="Q432" s="322"/>
      <c r="R432" s="322"/>
      <c r="S432" s="323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100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63</v>
      </c>
      <c r="U437" s="305">
        <v>30</v>
      </c>
      <c r="V437" s="306">
        <f>IFERROR(IF(U437="",0,CEILING((U437/$H437),1)*$H437),"")</f>
        <v>36</v>
      </c>
      <c r="W437" s="37">
        <f>IFERROR(IF(V437=0,"",ROUNDUP(V437/H437,0)*0.02175),"")</f>
        <v>6.5250000000000002E-2</v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07">
        <f>IFERROR(U436/H436,"0")+IFERROR(U437/H437,"0")</f>
        <v>2.5</v>
      </c>
      <c r="V438" s="307">
        <f>IFERROR(V436/H436,"0")+IFERROR(V437/H437,"0")</f>
        <v>3</v>
      </c>
      <c r="W438" s="307">
        <f>IFERROR(IF(W436="",0,W436),"0")+IFERROR(IF(W437="",0,W437),"0")</f>
        <v>6.5250000000000002E-2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07">
        <f>IFERROR(SUM(U436:U437),"0")</f>
        <v>30</v>
      </c>
      <c r="V439" s="307">
        <f>IFERROR(SUM(V436:V437),"0")</f>
        <v>36</v>
      </c>
      <c r="W439" s="38"/>
      <c r="X439" s="308"/>
      <c r="Y439" s="308"/>
    </row>
    <row r="440" spans="1:52" ht="14.25" customHeight="1" x14ac:dyDescent="0.25">
      <c r="A440" s="326" t="s">
        <v>93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64</v>
      </c>
      <c r="N443" s="322"/>
      <c r="O443" s="322"/>
      <c r="P443" s="322"/>
      <c r="Q443" s="322"/>
      <c r="R443" s="322"/>
      <c r="S443" s="323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64</v>
      </c>
      <c r="N444" s="322"/>
      <c r="O444" s="322"/>
      <c r="P444" s="322"/>
      <c r="Q444" s="322"/>
      <c r="R444" s="322"/>
      <c r="S444" s="323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59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64</v>
      </c>
      <c r="N447" s="322"/>
      <c r="O447" s="322"/>
      <c r="P447" s="322"/>
      <c r="Q447" s="322"/>
      <c r="R447" s="322"/>
      <c r="S447" s="323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64</v>
      </c>
      <c r="N448" s="322"/>
      <c r="O448" s="322"/>
      <c r="P448" s="322"/>
      <c r="Q448" s="322"/>
      <c r="R448" s="322"/>
      <c r="S448" s="323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66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64</v>
      </c>
      <c r="N452" s="322"/>
      <c r="O452" s="322"/>
      <c r="P452" s="322"/>
      <c r="Q452" s="322"/>
      <c r="R452" s="322"/>
      <c r="S452" s="323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64</v>
      </c>
      <c r="N453" s="322"/>
      <c r="O453" s="322"/>
      <c r="P453" s="322"/>
      <c r="Q453" s="322"/>
      <c r="R453" s="322"/>
      <c r="S453" s="323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595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59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64</v>
      </c>
      <c r="N457" s="322"/>
      <c r="O457" s="322"/>
      <c r="P457" s="322"/>
      <c r="Q457" s="322"/>
      <c r="R457" s="322"/>
      <c r="S457" s="323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64</v>
      </c>
      <c r="N458" s="322"/>
      <c r="O458" s="322"/>
      <c r="P458" s="322"/>
      <c r="Q458" s="322"/>
      <c r="R458" s="322"/>
      <c r="S458" s="323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26" t="s">
        <v>66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63</v>
      </c>
      <c r="U460" s="305">
        <v>400</v>
      </c>
      <c r="V460" s="306">
        <f>IFERROR(IF(U460="",0,CEILING((U460/$H460),1)*$H460),"")</f>
        <v>405.59999999999997</v>
      </c>
      <c r="W460" s="37">
        <f>IFERROR(IF(V460=0,"",ROUNDUP(V460/H460,0)*0.02175),"")</f>
        <v>1.131</v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07">
        <f>IFERROR(U460/H460,"0")</f>
        <v>51.282051282051285</v>
      </c>
      <c r="V461" s="307">
        <f>IFERROR(V460/H460,"0")</f>
        <v>52</v>
      </c>
      <c r="W461" s="307">
        <f>IFERROR(IF(W460="",0,W460),"0")</f>
        <v>1.131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07">
        <f>IFERROR(SUM(U460:U460),"0")</f>
        <v>400</v>
      </c>
      <c r="V462" s="307">
        <f>IFERROR(SUM(V460:V460),"0")</f>
        <v>405.59999999999997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600</v>
      </c>
      <c r="N463" s="314"/>
      <c r="O463" s="314"/>
      <c r="P463" s="314"/>
      <c r="Q463" s="314"/>
      <c r="R463" s="314"/>
      <c r="S463" s="315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17510.2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17680.740000000002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601</v>
      </c>
      <c r="N464" s="314"/>
      <c r="O464" s="314"/>
      <c r="P464" s="314"/>
      <c r="Q464" s="314"/>
      <c r="R464" s="314"/>
      <c r="S464" s="315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18531.72928516466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18712.102000000006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602</v>
      </c>
      <c r="N465" s="314"/>
      <c r="O465" s="314"/>
      <c r="P465" s="314"/>
      <c r="Q465" s="314"/>
      <c r="R465" s="314"/>
      <c r="S465" s="315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33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604</v>
      </c>
      <c r="N466" s="314"/>
      <c r="O466" s="314"/>
      <c r="P466" s="314"/>
      <c r="Q466" s="314"/>
      <c r="R466" s="314"/>
      <c r="S466" s="315"/>
      <c r="T466" s="38" t="s">
        <v>63</v>
      </c>
      <c r="U466" s="307">
        <f>GrossWeightTotal+PalletQtyTotal*25</f>
        <v>19356.72928516466</v>
      </c>
      <c r="V466" s="307">
        <f>GrossWeightTotalR+PalletQtyTotalR*25</f>
        <v>19537.102000000006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605</v>
      </c>
      <c r="N467" s="314"/>
      <c r="O467" s="314"/>
      <c r="P467" s="314"/>
      <c r="Q467" s="314"/>
      <c r="R467" s="314"/>
      <c r="S467" s="315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3509.6803196691276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3537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606</v>
      </c>
      <c r="N468" s="314"/>
      <c r="O468" s="314"/>
      <c r="P468" s="314"/>
      <c r="Q468" s="314"/>
      <c r="R468" s="314"/>
      <c r="S468" s="315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37.685120000000005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309" t="s">
        <v>91</v>
      </c>
      <c r="D470" s="319"/>
      <c r="E470" s="319"/>
      <c r="F470" s="320"/>
      <c r="G470" s="309" t="s">
        <v>224</v>
      </c>
      <c r="H470" s="319"/>
      <c r="I470" s="319"/>
      <c r="J470" s="319"/>
      <c r="K470" s="319"/>
      <c r="L470" s="320"/>
      <c r="M470" s="309" t="s">
        <v>412</v>
      </c>
      <c r="N470" s="320"/>
      <c r="O470" s="309" t="s">
        <v>459</v>
      </c>
      <c r="P470" s="320"/>
      <c r="Q470" s="303" t="s">
        <v>537</v>
      </c>
      <c r="R470" s="309" t="s">
        <v>579</v>
      </c>
      <c r="S470" s="320"/>
      <c r="T470" s="1"/>
      <c r="Y470" s="53"/>
      <c r="AB470" s="1"/>
    </row>
    <row r="471" spans="1:28" ht="14.25" customHeight="1" thickTop="1" x14ac:dyDescent="0.2">
      <c r="A471" s="311" t="s">
        <v>609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215</v>
      </c>
      <c r="G471" s="309" t="s">
        <v>225</v>
      </c>
      <c r="H471" s="309" t="s">
        <v>232</v>
      </c>
      <c r="I471" s="309" t="s">
        <v>249</v>
      </c>
      <c r="J471" s="309" t="s">
        <v>305</v>
      </c>
      <c r="K471" s="309" t="s">
        <v>381</v>
      </c>
      <c r="L471" s="309" t="s">
        <v>399</v>
      </c>
      <c r="M471" s="309" t="s">
        <v>413</v>
      </c>
      <c r="N471" s="309" t="s">
        <v>436</v>
      </c>
      <c r="O471" s="309" t="s">
        <v>460</v>
      </c>
      <c r="P471" s="309" t="s">
        <v>513</v>
      </c>
      <c r="Q471" s="309" t="s">
        <v>537</v>
      </c>
      <c r="R471" s="309" t="s">
        <v>580</v>
      </c>
      <c r="S471" s="309" t="s">
        <v>595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151.20000000000002</v>
      </c>
      <c r="D473" s="47">
        <f>IFERROR(V52*1,"0")+IFERROR(V53*1,"0")+IFERROR(V54*1,"0")</f>
        <v>205.20000000000002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1995.2</v>
      </c>
      <c r="F473" s="47">
        <f>IFERROR(V120*1,"0")+IFERROR(V121*1,"0")+IFERROR(V122*1,"0")+IFERROR(V123*1,"0")</f>
        <v>588.6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537.6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2824.5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723.5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1121.76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6986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120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532.50000000000011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220.20000000000002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1232.8800000000001</v>
      </c>
      <c r="R473" s="47">
        <f>IFERROR(V436*1,"0")+IFERROR(V437*1,"0")+IFERROR(V441*1,"0")+IFERROR(V442*1,"0")+IFERROR(V446*1,"0")+IFERROR(V450*1,"0")+IFERROR(V451*1,"0")</f>
        <v>36</v>
      </c>
      <c r="S473" s="47">
        <f>IFERROR(V456*1,"0")+IFERROR(V460*1,"0")</f>
        <v>405.59999999999997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2023-10-05T10:26:44Z</dcterms:modified>
</cp:coreProperties>
</file>