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<sst xmlns="http://schemas.openxmlformats.org/spreadsheetml/2006/main" count="782" uniqueCount="322">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</sst>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20</v>
      </c>
      <c r="V30" s="155">
        <f>IFERROR(IF(U30="","",U30),"")</f>
        <v>20</v>
      </c>
      <c r="W30" s="37">
        <f>IFERROR(IF(U30="","",U30*0.00936),"")</f>
        <v>0.18720000000000001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20</v>
      </c>
      <c r="V32" s="156">
        <f>IFERROR(SUM(V28:V31),"0")</f>
        <v>20</v>
      </c>
      <c r="W32" s="156">
        <f>IFERROR(IF(W28="",0,W28),"0")+IFERROR(IF(W29="",0,W29),"0")+IFERROR(IF(W30="",0,W30),"0")+IFERROR(IF(W31="",0,W31),"0")</f>
        <v>0.18720000000000001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30</v>
      </c>
      <c r="V33" s="156">
        <f>IFERROR(SUMPRODUCT(V28:V31*H28:H31),"0")</f>
        <v>30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5</v>
      </c>
      <c r="V53" s="155">
        <f t="shared" si="0"/>
        <v>5</v>
      </c>
      <c r="W53" s="37">
        <f t="shared" si="1"/>
        <v>7.7499999999999999E-2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15</v>
      </c>
      <c r="V55" s="155">
        <f t="shared" si="0"/>
        <v>15</v>
      </c>
      <c r="W55" s="37">
        <f t="shared" si="1"/>
        <v>0.23249999999999998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20</v>
      </c>
      <c r="V56" s="156">
        <f>IFERROR(SUM(V50:V55),"0")</f>
        <v>20</v>
      </c>
      <c r="W56" s="156">
        <f>IFERROR(IF(W50="",0,W50),"0")+IFERROR(IF(W51="",0,W51),"0")+IFERROR(IF(W52="",0,W52),"0")+IFERROR(IF(W53="",0,W53),"0")+IFERROR(IF(W54="",0,W54),"0")+IFERROR(IF(W55="",0,W55),"0")</f>
        <v>0.31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144</v>
      </c>
      <c r="V57" s="156">
        <f>IFERROR(SUMPRODUCT(V50:V55*H50:H55),"0")</f>
        <v>144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35</v>
      </c>
      <c r="V62" s="155">
        <f>IFERROR(IF(U62="","",U62),"")</f>
        <v>35</v>
      </c>
      <c r="W62" s="37">
        <f>IFERROR(IF(U62="","",U62*0.00866),"")</f>
        <v>0.30309999999999998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35</v>
      </c>
      <c r="V63" s="156">
        <f>IFERROR(SUM(V60:V62),"0")</f>
        <v>35</v>
      </c>
      <c r="W63" s="156">
        <f>IFERROR(IF(W60="",0,W60),"0")+IFERROR(IF(W61="",0,W61),"0")+IFERROR(IF(W62="",0,W62),"0")</f>
        <v>0.30309999999999998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175</v>
      </c>
      <c r="V64" s="156">
        <f>IFERROR(SUMPRODUCT(V60:V62*H60:H62),"0")</f>
        <v>175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4</v>
      </c>
      <c r="V72" s="155">
        <f>IFERROR(IF(U72="","",U72),"")</f>
        <v>4</v>
      </c>
      <c r="W72" s="37">
        <f>IFERROR(IF(U72="","",U72*0.01788),"")</f>
        <v>7.152E-2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3</v>
      </c>
      <c r="V73" s="155">
        <f>IFERROR(IF(U73="","",U73),"")</f>
        <v>3</v>
      </c>
      <c r="W73" s="37">
        <f>IFERROR(IF(U73="","",U73*0.01788),"")</f>
        <v>5.364E-2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7</v>
      </c>
      <c r="V74" s="156">
        <f>IFERROR(SUM(V72:V73),"0")</f>
        <v>7</v>
      </c>
      <c r="W74" s="156">
        <f>IFERROR(IF(W72="",0,W72),"0")+IFERROR(IF(W73="",0,W73),"0")</f>
        <v>0.12515999999999999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25.200000000000003</v>
      </c>
      <c r="V75" s="156">
        <f>IFERROR(SUMPRODUCT(V72:V73*H72:H73),"0")</f>
        <v>25.200000000000003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4</v>
      </c>
      <c r="V79" s="155">
        <f t="shared" si="2"/>
        <v>4</v>
      </c>
      <c r="W79" s="37">
        <f t="shared" si="3"/>
        <v>7.152E-2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2</v>
      </c>
      <c r="V80" s="155">
        <f t="shared" si="2"/>
        <v>2</v>
      </c>
      <c r="W80" s="37">
        <f t="shared" si="3"/>
        <v>3.576E-2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2</v>
      </c>
      <c r="V83" s="155">
        <f t="shared" si="2"/>
        <v>2</v>
      </c>
      <c r="W83" s="37">
        <f t="shared" si="3"/>
        <v>3.576E-2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8</v>
      </c>
      <c r="V84" s="156">
        <f>IFERROR(SUM(V78:V83),"0")</f>
        <v>8</v>
      </c>
      <c r="W84" s="156">
        <f>IFERROR(IF(W78="",0,W78),"0")+IFERROR(IF(W79="",0,W79),"0")+IFERROR(IF(W80="",0,W80),"0")+IFERROR(IF(W81="",0,W81),"0")+IFERROR(IF(W82="",0,W82),"0")+IFERROR(IF(W83="",0,W83),"0")</f>
        <v>0.14304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28.8</v>
      </c>
      <c r="V85" s="156">
        <f>IFERROR(SUMPRODUCT(V78:V83*H78:H83),"0")</f>
        <v>28.8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11</v>
      </c>
      <c r="V90" s="155">
        <f>IFERROR(IF(U90="","",U90),"")</f>
        <v>11</v>
      </c>
      <c r="W90" s="37">
        <f>IFERROR(IF(U90="","",U90*0.0155),"")</f>
        <v>0.17049999999999998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11</v>
      </c>
      <c r="V91" s="156">
        <f>IFERROR(SUM(V88:V90),"0")</f>
        <v>11</v>
      </c>
      <c r="W91" s="156">
        <f>IFERROR(IF(W88="",0,W88),"0")+IFERROR(IF(W89="",0,W89),"0")+IFERROR(IF(W90="",0,W90),"0")</f>
        <v>0.17049999999999998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33.880000000000003</v>
      </c>
      <c r="V92" s="156">
        <f>IFERROR(SUMPRODUCT(V88:V90*H88:H90),"0")</f>
        <v>33.880000000000003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2</v>
      </c>
      <c r="V97" s="155">
        <f>IFERROR(IF(U97="","",U97),"")</f>
        <v>2</v>
      </c>
      <c r="W97" s="37">
        <f>IFERROR(IF(U97="","",U97*0.0155),"")</f>
        <v>3.1E-2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</v>
      </c>
      <c r="V99" s="156">
        <f>IFERROR(SUM(V95:V98),"0")</f>
        <v>2</v>
      </c>
      <c r="W99" s="156">
        <f>IFERROR(IF(W95="",0,W95),"0")+IFERROR(IF(W96="",0,W96),"0")+IFERROR(IF(W97="",0,W97),"0")+IFERROR(IF(W98="",0,W98),"0")</f>
        <v>3.1E-2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13.76</v>
      </c>
      <c r="V100" s="156">
        <f>IFERROR(SUMPRODUCT(V95:V98*H95:H98),"0")</f>
        <v>13.76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4</v>
      </c>
      <c r="V109" s="155">
        <f>IFERROR(IF(U109="","",U109),"")</f>
        <v>4</v>
      </c>
      <c r="W109" s="37">
        <f>IFERROR(IF(U109="","",U109*0.01788),"")</f>
        <v>7.152E-2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4</v>
      </c>
      <c r="V110" s="156">
        <f>IFERROR(SUM(V109:V109),"0")</f>
        <v>4</v>
      </c>
      <c r="W110" s="156">
        <f>IFERROR(IF(W109="",0,W109),"0")</f>
        <v>7.152E-2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12</v>
      </c>
      <c r="V111" s="156">
        <f>IFERROR(SUMPRODUCT(V109:V109*H109:H109),"0")</f>
        <v>12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50</v>
      </c>
      <c r="V149" s="155">
        <f>IFERROR(IF(U149="","",U149),"")</f>
        <v>50</v>
      </c>
      <c r="W149" s="37">
        <f>IFERROR(IF(U149="","",U149*0.0155),"")</f>
        <v>0.77500000000000002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50</v>
      </c>
      <c r="V151" s="156">
        <f>IFERROR(SUM(V147:V150),"0")</f>
        <v>50</v>
      </c>
      <c r="W151" s="156">
        <f>IFERROR(IF(W147="",0,W147),"0")+IFERROR(IF(W148="",0,W148),"0")+IFERROR(IF(W149="",0,W149),"0")+IFERROR(IF(W150="",0,W150),"0")</f>
        <v>0.77500000000000002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250</v>
      </c>
      <c r="V152" s="156">
        <f>IFERROR(SUMPRODUCT(V147:V150*H147:H150),"0")</f>
        <v>250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1</v>
      </c>
      <c r="V154" s="155">
        <f t="shared" ref="V154:V163" si="4">IFERROR(IF(U154="","",U154),"")</f>
        <v>1</v>
      </c>
      <c r="W154" s="37">
        <f t="shared" ref="W154:W159" si="5">IFERROR(IF(U154="","",U154*0.00936),"")</f>
        <v>9.3600000000000003E-3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3</v>
      </c>
      <c r="V159" s="155">
        <f t="shared" si="4"/>
        <v>3</v>
      </c>
      <c r="W159" s="37">
        <f t="shared" si="5"/>
        <v>2.8080000000000001E-2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4</v>
      </c>
      <c r="V164" s="156">
        <f>IFERROR(SUM(V154:V163),"0")</f>
        <v>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3.7440000000000001E-2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14.100000000000001</v>
      </c>
      <c r="V165" s="156">
        <f>IFERROR(SUMPRODUCT(V154:V163*H154:H163),"0")</f>
        <v>14.100000000000001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14</v>
      </c>
      <c r="V175" s="155">
        <f>IFERROR(IF(U175="","",U175),"")</f>
        <v>14</v>
      </c>
      <c r="W175" s="37">
        <f>IFERROR(IF(U175="","",U175*0.00866),"")</f>
        <v>0.12123999999999999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14</v>
      </c>
      <c r="V177" s="156">
        <f>IFERROR(SUM(V173:V176),"0")</f>
        <v>14</v>
      </c>
      <c r="W177" s="156">
        <f>IFERROR(IF(W173="",0,W173),"0")+IFERROR(IF(W174="",0,W174),"0")+IFERROR(IF(W175="",0,W175),"0")+IFERROR(IF(W176="",0,W176),"0")</f>
        <v>0.12123999999999999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70</v>
      </c>
      <c r="V178" s="156">
        <f>IFERROR(SUMPRODUCT(V173:V176*H173:H176),"0")</f>
        <v>70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29</v>
      </c>
      <c r="V187" s="155">
        <f>IFERROR(IF(U187="","",U187),"")</f>
        <v>29</v>
      </c>
      <c r="W187" s="37">
        <f>IFERROR(IF(U187="","",U187*0.01788),"")</f>
        <v>0.51851999999999998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29</v>
      </c>
      <c r="V189" s="156">
        <f>IFERROR(SUM(V187:V188),"0")</f>
        <v>29</v>
      </c>
      <c r="W189" s="156">
        <f>IFERROR(IF(W187="",0,W187),"0")+IFERROR(IF(W188="",0,W188),"0")</f>
        <v>0.51851999999999998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87</v>
      </c>
      <c r="V190" s="156">
        <f>IFERROR(SUMPRODUCT(V187:V188*H187:H188),"0")</f>
        <v>87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2</v>
      </c>
      <c r="V209" s="155">
        <f>IFERROR(IF(U209="","",U209),"")</f>
        <v>2</v>
      </c>
      <c r="W209" s="37">
        <f>IFERROR(IF(U209="","",U209*0.0155),"")</f>
        <v>3.1E-2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2</v>
      </c>
      <c r="V211" s="155">
        <f>IFERROR(IF(U211="","",U211),"")</f>
        <v>2</v>
      </c>
      <c r="W211" s="37">
        <f>IFERROR(IF(U211="","",U211*0.0155),"")</f>
        <v>3.1E-2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4</v>
      </c>
      <c r="V213" s="156">
        <f>IFERROR(SUM(V209:V212),"0")</f>
        <v>4</v>
      </c>
      <c r="W213" s="156">
        <f>IFERROR(IF(W209="",0,W209),"0")+IFERROR(IF(W210="",0,W210),"0")+IFERROR(IF(W211="",0,W211),"0")+IFERROR(IF(W212="",0,W212),"0")</f>
        <v>6.2E-2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27.52</v>
      </c>
      <c r="V214" s="156">
        <f>IFERROR(SUMPRODUCT(V209:V212*H209:H212),"0")</f>
        <v>27.52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911.26</v>
      </c>
      <c r="V243" s="156">
        <f>IFERROR(V24+V33+V41+V47+V57+V64+V69+V75+V85+V92+V100+V106+V111+V119+V124+V130+V135+V141+V145+V152+V165+V170+V178+V183+V190+V195+V200+V206+V214+V219+V225+V231+V237+V242,"0")</f>
        <v>911.26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979.56359999999995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979.56359999999995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1054.5636</v>
      </c>
      <c r="V246" s="156">
        <f>GrossWeightTotalR+PalletQtyTotalR*25</f>
        <v>1054.5636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208</v>
      </c>
      <c r="V247" s="156">
        <f>IFERROR(V23+V32+V40+V46+V56+V63+V68+V74+V84+V91+V99+V105+V110+V118+V123+V129+V134+V140+V144+V151+V164+V169+V177+V182+V189+V194+V199+V205+V213+V218+V224+V230+V236+V241,"0")</f>
        <v>208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2.8557199999999998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30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144</v>
      </c>
      <c r="G253" s="47">
        <f>IFERROR(U60*H60,"0")+IFERROR(U61*H61,"0")+IFERROR(U62*H62,"0")</f>
        <v>175</v>
      </c>
      <c r="H253" s="47">
        <f>IFERROR(U67*H67,"0")</f>
        <v>0</v>
      </c>
      <c r="I253" s="47">
        <f>IFERROR(U72*H72,"0")+IFERROR(U73*H73,"0")</f>
        <v>25.200000000000003</v>
      </c>
      <c r="J253" s="47">
        <f>IFERROR(U78*H78,"0")+IFERROR(U79*H79,"0")+IFERROR(U80*H80,"0")+IFERROR(U81*H81,"0")+IFERROR(U82*H82,"0")+IFERROR(U83*H83,"0")</f>
        <v>28.8</v>
      </c>
      <c r="K253" s="47">
        <f>IFERROR(U88*H88,"0")+IFERROR(U89*H89,"0")+IFERROR(U90*H90,"0")</f>
        <v>33.880000000000003</v>
      </c>
      <c r="L253" s="47">
        <f>IFERROR(U95*H95,"0")+IFERROR(U96*H96,"0")+IFERROR(U97*H97,"0")+IFERROR(U98*H98,"0")</f>
        <v>13.76</v>
      </c>
      <c r="M253" s="47">
        <f>IFERROR(U103*H103,"0")+IFERROR(U104*H104,"0")</f>
        <v>0</v>
      </c>
      <c r="N253" s="47">
        <f>IFERROR(U109*H109,"0")</f>
        <v>12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264.10000000000002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70</v>
      </c>
      <c r="V253" s="47">
        <f>IFERROR(U187*H187,"0")+IFERROR(U188*H188,"0")</f>
        <v>87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27.52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430.28</v>
      </c>
      <c r="B256" s="61">
        <f>SUMPRODUCT(--(AZ:AZ="ПГП"),--(T:T="кор"),H:H,V:V)+SUMPRODUCT(--(AZ:AZ="ПГП"),--(T:T="кг"),V:V)</f>
        <v>480.98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2023-10-06T11:45:12Z</dcterms:modified>
</cp:coreProperties>
</file>