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заказа'!$B$70:$B$70</definedName>
    <definedName name="ProductId240">'Бланк заказа'!$B$457:$B$457</definedName>
    <definedName name="ProductId241">'Бланк заказа'!$B$462:$B$462</definedName>
    <definedName name="ProductId242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заказа'!$U$456:$U$456</definedName>
    <definedName name="SalesQty24">'Бланк заказа'!$U$70:$U$70</definedName>
    <definedName name="SalesQty240">'Бланк заказа'!$U$457:$U$457</definedName>
    <definedName name="SalesQty241">'Бланк заказа'!$U$462:$U$462</definedName>
    <definedName name="SalesQty242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заказа'!$V$456:$V$456</definedName>
    <definedName name="SalesRoundBox24">'Бланк заказа'!$V$70:$V$70</definedName>
    <definedName name="SalesRoundBox240">'Бланк заказа'!$V$457:$V$457</definedName>
    <definedName name="SalesRoundBox241">'Бланк заказа'!$V$462:$V$462</definedName>
    <definedName name="SalesRoundBox242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заказа'!$T$456:$T$456</definedName>
    <definedName name="UnitOfMeasure24">'Бланк заказа'!$T$70:$T$70</definedName>
    <definedName name="UnitOfMeasure240">'Бланк заказа'!$T$457:$T$457</definedName>
    <definedName name="UnitOfMeasure241">'Бланк заказа'!$T$462:$T$462</definedName>
    <definedName name="UnitOfMeasure242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D479" i="1" l="1"/>
  <c r="U471" i="1"/>
  <c r="U470" i="1"/>
  <c r="U472" i="1" s="1"/>
  <c r="U468" i="1"/>
  <c r="V467" i="1"/>
  <c r="U467" i="1"/>
  <c r="V466" i="1"/>
  <c r="M466" i="1"/>
  <c r="U464" i="1"/>
  <c r="U463" i="1"/>
  <c r="V462" i="1"/>
  <c r="V463" i="1" s="1"/>
  <c r="M462" i="1"/>
  <c r="U459" i="1"/>
  <c r="V458" i="1"/>
  <c r="U458" i="1"/>
  <c r="V457" i="1"/>
  <c r="W457" i="1" s="1"/>
  <c r="M457" i="1"/>
  <c r="V456" i="1"/>
  <c r="V459" i="1" s="1"/>
  <c r="M456" i="1"/>
  <c r="U454" i="1"/>
  <c r="U453" i="1"/>
  <c r="V452" i="1"/>
  <c r="W452" i="1" s="1"/>
  <c r="W451" i="1"/>
  <c r="W453" i="1" s="1"/>
  <c r="V451" i="1"/>
  <c r="V453" i="1" s="1"/>
  <c r="M451" i="1"/>
  <c r="U449" i="1"/>
  <c r="U448" i="1"/>
  <c r="V447" i="1"/>
  <c r="W447" i="1" s="1"/>
  <c r="M447" i="1"/>
  <c r="V446" i="1"/>
  <c r="W446" i="1" s="1"/>
  <c r="M446" i="1"/>
  <c r="V445" i="1"/>
  <c r="V448" i="1" s="1"/>
  <c r="V443" i="1"/>
  <c r="U443" i="1"/>
  <c r="U442" i="1"/>
  <c r="W441" i="1"/>
  <c r="V441" i="1"/>
  <c r="M441" i="1"/>
  <c r="V440" i="1"/>
  <c r="M440" i="1"/>
  <c r="U436" i="1"/>
  <c r="U435" i="1"/>
  <c r="W434" i="1"/>
  <c r="V434" i="1"/>
  <c r="M434" i="1"/>
  <c r="V433" i="1"/>
  <c r="M433" i="1"/>
  <c r="U431" i="1"/>
  <c r="U430" i="1"/>
  <c r="V429" i="1"/>
  <c r="W429" i="1" s="1"/>
  <c r="W428" i="1"/>
  <c r="V428" i="1"/>
  <c r="V427" i="1"/>
  <c r="W427" i="1" s="1"/>
  <c r="W426" i="1"/>
  <c r="V426" i="1"/>
  <c r="M426" i="1"/>
  <c r="W425" i="1"/>
  <c r="V425" i="1"/>
  <c r="M425" i="1"/>
  <c r="V424" i="1"/>
  <c r="M424" i="1"/>
  <c r="U422" i="1"/>
  <c r="U421" i="1"/>
  <c r="V420" i="1"/>
  <c r="W420" i="1" s="1"/>
  <c r="M420" i="1"/>
  <c r="V419" i="1"/>
  <c r="M419" i="1"/>
  <c r="U417" i="1"/>
  <c r="U416" i="1"/>
  <c r="V415" i="1"/>
  <c r="W415" i="1" s="1"/>
  <c r="M415" i="1"/>
  <c r="W414" i="1"/>
  <c r="V414" i="1"/>
  <c r="M414" i="1"/>
  <c r="V413" i="1"/>
  <c r="W413" i="1" s="1"/>
  <c r="M413" i="1"/>
  <c r="V412" i="1"/>
  <c r="W412" i="1" s="1"/>
  <c r="M412" i="1"/>
  <c r="V411" i="1"/>
  <c r="W411" i="1" s="1"/>
  <c r="M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V403" i="1"/>
  <c r="U403" i="1"/>
  <c r="V402" i="1"/>
  <c r="U402" i="1"/>
  <c r="V401" i="1"/>
  <c r="W401" i="1" s="1"/>
  <c r="W402" i="1" s="1"/>
  <c r="M401" i="1"/>
  <c r="V399" i="1"/>
  <c r="U399" i="1"/>
  <c r="V398" i="1"/>
  <c r="U398" i="1"/>
  <c r="V397" i="1"/>
  <c r="W397" i="1" s="1"/>
  <c r="W398" i="1" s="1"/>
  <c r="M397" i="1"/>
  <c r="U395" i="1"/>
  <c r="U394" i="1"/>
  <c r="V393" i="1"/>
  <c r="W393" i="1" s="1"/>
  <c r="M393" i="1"/>
  <c r="W392" i="1"/>
  <c r="V392" i="1"/>
  <c r="M392" i="1"/>
  <c r="W391" i="1"/>
  <c r="V391" i="1"/>
  <c r="M391" i="1"/>
  <c r="V390" i="1"/>
  <c r="W390" i="1" s="1"/>
  <c r="W389" i="1"/>
  <c r="V389" i="1"/>
  <c r="M389" i="1"/>
  <c r="V388" i="1"/>
  <c r="V394" i="1" s="1"/>
  <c r="M388" i="1"/>
  <c r="V387" i="1"/>
  <c r="W387" i="1" s="1"/>
  <c r="M387" i="1"/>
  <c r="U385" i="1"/>
  <c r="U384" i="1"/>
  <c r="V383" i="1"/>
  <c r="W383" i="1" s="1"/>
  <c r="M383" i="1"/>
  <c r="V382" i="1"/>
  <c r="M382" i="1"/>
  <c r="V379" i="1"/>
  <c r="U379" i="1"/>
  <c r="V378" i="1"/>
  <c r="U378" i="1"/>
  <c r="V377" i="1"/>
  <c r="W377" i="1" s="1"/>
  <c r="W378" i="1" s="1"/>
  <c r="U375" i="1"/>
  <c r="U374" i="1"/>
  <c r="W373" i="1"/>
  <c r="V373" i="1"/>
  <c r="M373" i="1"/>
  <c r="V372" i="1"/>
  <c r="V375" i="1" s="1"/>
  <c r="M372" i="1"/>
  <c r="V371" i="1"/>
  <c r="M371" i="1"/>
  <c r="U369" i="1"/>
  <c r="U368" i="1"/>
  <c r="V367" i="1"/>
  <c r="M367" i="1"/>
  <c r="U365" i="1"/>
  <c r="V364" i="1"/>
  <c r="U364" i="1"/>
  <c r="V363" i="1"/>
  <c r="W363" i="1" s="1"/>
  <c r="M363" i="1"/>
  <c r="V362" i="1"/>
  <c r="W362" i="1" s="1"/>
  <c r="M362" i="1"/>
  <c r="W361" i="1"/>
  <c r="V361" i="1"/>
  <c r="M361" i="1"/>
  <c r="W360" i="1"/>
  <c r="W364" i="1" s="1"/>
  <c r="V360" i="1"/>
  <c r="V365" i="1" s="1"/>
  <c r="M360" i="1"/>
  <c r="U358" i="1"/>
  <c r="U357" i="1"/>
  <c r="V356" i="1"/>
  <c r="W356" i="1" s="1"/>
  <c r="V355" i="1"/>
  <c r="W355" i="1" s="1"/>
  <c r="M355" i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M344" i="1"/>
  <c r="U342" i="1"/>
  <c r="V341" i="1"/>
  <c r="U341" i="1"/>
  <c r="V340" i="1"/>
  <c r="W340" i="1" s="1"/>
  <c r="M340" i="1"/>
  <c r="V339" i="1"/>
  <c r="M339" i="1"/>
  <c r="V335" i="1"/>
  <c r="U335" i="1"/>
  <c r="V334" i="1"/>
  <c r="U334" i="1"/>
  <c r="V333" i="1"/>
  <c r="W333" i="1" s="1"/>
  <c r="W334" i="1" s="1"/>
  <c r="M333" i="1"/>
  <c r="U331" i="1"/>
  <c r="U330" i="1"/>
  <c r="V329" i="1"/>
  <c r="W329" i="1" s="1"/>
  <c r="M329" i="1"/>
  <c r="W328" i="1"/>
  <c r="V328" i="1"/>
  <c r="M328" i="1"/>
  <c r="V327" i="1"/>
  <c r="W327" i="1" s="1"/>
  <c r="M327" i="1"/>
  <c r="V326" i="1"/>
  <c r="W326" i="1" s="1"/>
  <c r="M326" i="1"/>
  <c r="U324" i="1"/>
  <c r="V323" i="1"/>
  <c r="U323" i="1"/>
  <c r="V322" i="1"/>
  <c r="W322" i="1" s="1"/>
  <c r="M322" i="1"/>
  <c r="V321" i="1"/>
  <c r="V324" i="1" s="1"/>
  <c r="M321" i="1"/>
  <c r="U319" i="1"/>
  <c r="U318" i="1"/>
  <c r="V317" i="1"/>
  <c r="W317" i="1" s="1"/>
  <c r="M317" i="1"/>
  <c r="W316" i="1"/>
  <c r="V316" i="1"/>
  <c r="M316" i="1"/>
  <c r="W315" i="1"/>
  <c r="V315" i="1"/>
  <c r="V318" i="1" s="1"/>
  <c r="M315" i="1"/>
  <c r="V314" i="1"/>
  <c r="M314" i="1"/>
  <c r="U311" i="1"/>
  <c r="U310" i="1"/>
  <c r="V309" i="1"/>
  <c r="V310" i="1" s="1"/>
  <c r="M309" i="1"/>
  <c r="U307" i="1"/>
  <c r="V306" i="1"/>
  <c r="U306" i="1"/>
  <c r="V305" i="1"/>
  <c r="M305" i="1"/>
  <c r="U303" i="1"/>
  <c r="U302" i="1"/>
  <c r="V301" i="1"/>
  <c r="W301" i="1" s="1"/>
  <c r="M301" i="1"/>
  <c r="V300" i="1"/>
  <c r="M300" i="1"/>
  <c r="U298" i="1"/>
  <c r="U297" i="1"/>
  <c r="V296" i="1"/>
  <c r="W296" i="1" s="1"/>
  <c r="M296" i="1"/>
  <c r="W295" i="1"/>
  <c r="V295" i="1"/>
  <c r="M295" i="1"/>
  <c r="V294" i="1"/>
  <c r="W294" i="1" s="1"/>
  <c r="V293" i="1"/>
  <c r="W293" i="1" s="1"/>
  <c r="M293" i="1"/>
  <c r="W292" i="1"/>
  <c r="V292" i="1"/>
  <c r="M292" i="1"/>
  <c r="W291" i="1"/>
  <c r="V291" i="1"/>
  <c r="M291" i="1"/>
  <c r="V290" i="1"/>
  <c r="W290" i="1" s="1"/>
  <c r="M290" i="1"/>
  <c r="V289" i="1"/>
  <c r="W289" i="1" s="1"/>
  <c r="M289" i="1"/>
  <c r="V285" i="1"/>
  <c r="U285" i="1"/>
  <c r="V284" i="1"/>
  <c r="U284" i="1"/>
  <c r="V283" i="1"/>
  <c r="W283" i="1" s="1"/>
  <c r="W284" i="1" s="1"/>
  <c r="M283" i="1"/>
  <c r="V281" i="1"/>
  <c r="U281" i="1"/>
  <c r="V280" i="1"/>
  <c r="U280" i="1"/>
  <c r="V279" i="1"/>
  <c r="W279" i="1" s="1"/>
  <c r="W280" i="1" s="1"/>
  <c r="M279" i="1"/>
  <c r="V277" i="1"/>
  <c r="U277" i="1"/>
  <c r="U276" i="1"/>
  <c r="V275" i="1"/>
  <c r="W275" i="1" s="1"/>
  <c r="M275" i="1"/>
  <c r="W274" i="1"/>
  <c r="V274" i="1"/>
  <c r="M274" i="1"/>
  <c r="W273" i="1"/>
  <c r="V273" i="1"/>
  <c r="V276" i="1" s="1"/>
  <c r="M273" i="1"/>
  <c r="U271" i="1"/>
  <c r="U270" i="1"/>
  <c r="V269" i="1"/>
  <c r="M269" i="1"/>
  <c r="U266" i="1"/>
  <c r="U265" i="1"/>
  <c r="W264" i="1"/>
  <c r="V264" i="1"/>
  <c r="M264" i="1"/>
  <c r="V263" i="1"/>
  <c r="M263" i="1"/>
  <c r="U261" i="1"/>
  <c r="U260" i="1"/>
  <c r="V259" i="1"/>
  <c r="W259" i="1" s="1"/>
  <c r="M259" i="1"/>
  <c r="V258" i="1"/>
  <c r="W258" i="1" s="1"/>
  <c r="M258" i="1"/>
  <c r="W257" i="1"/>
  <c r="V257" i="1"/>
  <c r="M257" i="1"/>
  <c r="W256" i="1"/>
  <c r="V256" i="1"/>
  <c r="M256" i="1"/>
  <c r="V255" i="1"/>
  <c r="W255" i="1" s="1"/>
  <c r="W254" i="1"/>
  <c r="V254" i="1"/>
  <c r="M254" i="1"/>
  <c r="W253" i="1"/>
  <c r="W260" i="1" s="1"/>
  <c r="V253" i="1"/>
  <c r="M253" i="1"/>
  <c r="U250" i="1"/>
  <c r="U249" i="1"/>
  <c r="V248" i="1"/>
  <c r="W248" i="1" s="1"/>
  <c r="M248" i="1"/>
  <c r="V247" i="1"/>
  <c r="W247" i="1" s="1"/>
  <c r="M247" i="1"/>
  <c r="V246" i="1"/>
  <c r="M246" i="1"/>
  <c r="U244" i="1"/>
  <c r="U243" i="1"/>
  <c r="V242" i="1"/>
  <c r="W242" i="1" s="1"/>
  <c r="M242" i="1"/>
  <c r="W241" i="1"/>
  <c r="V241" i="1"/>
  <c r="V240" i="1"/>
  <c r="W240" i="1" s="1"/>
  <c r="W243" i="1" s="1"/>
  <c r="U238" i="1"/>
  <c r="U237" i="1"/>
  <c r="V236" i="1"/>
  <c r="W236" i="1" s="1"/>
  <c r="M236" i="1"/>
  <c r="W235" i="1"/>
  <c r="V235" i="1"/>
  <c r="M235" i="1"/>
  <c r="V234" i="1"/>
  <c r="V237" i="1" s="1"/>
  <c r="M234" i="1"/>
  <c r="V233" i="1"/>
  <c r="W233" i="1" s="1"/>
  <c r="M233" i="1"/>
  <c r="U231" i="1"/>
  <c r="U230" i="1"/>
  <c r="V229" i="1"/>
  <c r="W229" i="1" s="1"/>
  <c r="M229" i="1"/>
  <c r="V228" i="1"/>
  <c r="W228" i="1" s="1"/>
  <c r="M228" i="1"/>
  <c r="W227" i="1"/>
  <c r="V227" i="1"/>
  <c r="M227" i="1"/>
  <c r="V226" i="1"/>
  <c r="W226" i="1" s="1"/>
  <c r="M226" i="1"/>
  <c r="V225" i="1"/>
  <c r="W225" i="1" s="1"/>
  <c r="M225" i="1"/>
  <c r="V224" i="1"/>
  <c r="V231" i="1" s="1"/>
  <c r="M224" i="1"/>
  <c r="U222" i="1"/>
  <c r="U221" i="1"/>
  <c r="V220" i="1"/>
  <c r="W220" i="1" s="1"/>
  <c r="M220" i="1"/>
  <c r="W219" i="1"/>
  <c r="V219" i="1"/>
  <c r="M219" i="1"/>
  <c r="V218" i="1"/>
  <c r="W218" i="1" s="1"/>
  <c r="M218" i="1"/>
  <c r="V217" i="1"/>
  <c r="W217" i="1" s="1"/>
  <c r="M217" i="1"/>
  <c r="U215" i="1"/>
  <c r="U214" i="1"/>
  <c r="V213" i="1"/>
  <c r="M213" i="1"/>
  <c r="U211" i="1"/>
  <c r="U210" i="1"/>
  <c r="V209" i="1"/>
  <c r="W209" i="1" s="1"/>
  <c r="M209" i="1"/>
  <c r="V208" i="1"/>
  <c r="W208" i="1" s="1"/>
  <c r="M208" i="1"/>
  <c r="W207" i="1"/>
  <c r="V207" i="1"/>
  <c r="M207" i="1"/>
  <c r="W206" i="1"/>
  <c r="V206" i="1"/>
  <c r="M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W210" i="1" s="1"/>
  <c r="V195" i="1"/>
  <c r="M195" i="1"/>
  <c r="U192" i="1"/>
  <c r="U191" i="1"/>
  <c r="W190" i="1"/>
  <c r="V190" i="1"/>
  <c r="M190" i="1"/>
  <c r="W189" i="1"/>
  <c r="W191" i="1" s="1"/>
  <c r="V189" i="1"/>
  <c r="V191" i="1" s="1"/>
  <c r="M189" i="1"/>
  <c r="U187" i="1"/>
  <c r="U186" i="1"/>
  <c r="V185" i="1"/>
  <c r="W185" i="1" s="1"/>
  <c r="M185" i="1"/>
  <c r="V184" i="1"/>
  <c r="W184" i="1" s="1"/>
  <c r="M184" i="1"/>
  <c r="V183" i="1"/>
  <c r="W183" i="1" s="1"/>
  <c r="M183" i="1"/>
  <c r="W182" i="1"/>
  <c r="V182" i="1"/>
  <c r="M182" i="1"/>
  <c r="W181" i="1"/>
  <c r="V181" i="1"/>
  <c r="M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V170" i="1"/>
  <c r="M170" i="1"/>
  <c r="U168" i="1"/>
  <c r="U167" i="1"/>
  <c r="W166" i="1"/>
  <c r="V166" i="1"/>
  <c r="M166" i="1"/>
  <c r="V165" i="1"/>
  <c r="W165" i="1" s="1"/>
  <c r="M165" i="1"/>
  <c r="V164" i="1"/>
  <c r="W164" i="1" s="1"/>
  <c r="M164" i="1"/>
  <c r="W163" i="1"/>
  <c r="W167" i="1" s="1"/>
  <c r="V163" i="1"/>
  <c r="M163" i="1"/>
  <c r="U161" i="1"/>
  <c r="V160" i="1"/>
  <c r="U160" i="1"/>
  <c r="W159" i="1"/>
  <c r="V159" i="1"/>
  <c r="M159" i="1"/>
  <c r="W158" i="1"/>
  <c r="W160" i="1" s="1"/>
  <c r="V158" i="1"/>
  <c r="V161" i="1" s="1"/>
  <c r="U156" i="1"/>
  <c r="U155" i="1"/>
  <c r="W154" i="1"/>
  <c r="V154" i="1"/>
  <c r="V155" i="1" s="1"/>
  <c r="M154" i="1"/>
  <c r="V153" i="1"/>
  <c r="M153" i="1"/>
  <c r="U150" i="1"/>
  <c r="U149" i="1"/>
  <c r="V148" i="1"/>
  <c r="W148" i="1" s="1"/>
  <c r="M148" i="1"/>
  <c r="W147" i="1"/>
  <c r="V147" i="1"/>
  <c r="M147" i="1"/>
  <c r="V146" i="1"/>
  <c r="W146" i="1" s="1"/>
  <c r="M146" i="1"/>
  <c r="W145" i="1"/>
  <c r="V145" i="1"/>
  <c r="M145" i="1"/>
  <c r="V144" i="1"/>
  <c r="W144" i="1" s="1"/>
  <c r="M144" i="1"/>
  <c r="W143" i="1"/>
  <c r="V143" i="1"/>
  <c r="M143" i="1"/>
  <c r="W142" i="1"/>
  <c r="V142" i="1"/>
  <c r="M142" i="1"/>
  <c r="W141" i="1"/>
  <c r="W149" i="1" s="1"/>
  <c r="V141" i="1"/>
  <c r="V150" i="1" s="1"/>
  <c r="M141" i="1"/>
  <c r="U138" i="1"/>
  <c r="U137" i="1"/>
  <c r="W136" i="1"/>
  <c r="V136" i="1"/>
  <c r="M136" i="1"/>
  <c r="V135" i="1"/>
  <c r="V137" i="1" s="1"/>
  <c r="M135" i="1"/>
  <c r="W134" i="1"/>
  <c r="V134" i="1"/>
  <c r="M134" i="1"/>
  <c r="U130" i="1"/>
  <c r="U129" i="1"/>
  <c r="W128" i="1"/>
  <c r="V128" i="1"/>
  <c r="M128" i="1"/>
  <c r="W127" i="1"/>
  <c r="V127" i="1"/>
  <c r="M127" i="1"/>
  <c r="W126" i="1"/>
  <c r="V126" i="1"/>
  <c r="M126" i="1"/>
  <c r="V125" i="1"/>
  <c r="F479" i="1" s="1"/>
  <c r="M125" i="1"/>
  <c r="U122" i="1"/>
  <c r="U121" i="1"/>
  <c r="V120" i="1"/>
  <c r="W120" i="1" s="1"/>
  <c r="W119" i="1"/>
  <c r="V119" i="1"/>
  <c r="M119" i="1"/>
  <c r="W118" i="1"/>
  <c r="V118" i="1"/>
  <c r="W117" i="1"/>
  <c r="V117" i="1"/>
  <c r="M117" i="1"/>
  <c r="V116" i="1"/>
  <c r="V121" i="1" s="1"/>
  <c r="M116" i="1"/>
  <c r="U114" i="1"/>
  <c r="U113" i="1"/>
  <c r="V112" i="1"/>
  <c r="W112" i="1" s="1"/>
  <c r="V111" i="1"/>
  <c r="V114" i="1" s="1"/>
  <c r="M111" i="1"/>
  <c r="W110" i="1"/>
  <c r="V110" i="1"/>
  <c r="W109" i="1"/>
  <c r="V109" i="1"/>
  <c r="W108" i="1"/>
  <c r="V108" i="1"/>
  <c r="W107" i="1"/>
  <c r="V107" i="1"/>
  <c r="W106" i="1"/>
  <c r="V106" i="1"/>
  <c r="M106" i="1"/>
  <c r="V105" i="1"/>
  <c r="W105" i="1" s="1"/>
  <c r="M105" i="1"/>
  <c r="W104" i="1"/>
  <c r="V104" i="1"/>
  <c r="W103" i="1"/>
  <c r="V103" i="1"/>
  <c r="V113" i="1" s="1"/>
  <c r="U101" i="1"/>
  <c r="U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V91" i="1"/>
  <c r="W91" i="1" s="1"/>
  <c r="M91" i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V83" i="1"/>
  <c r="V89" i="1" s="1"/>
  <c r="M83" i="1"/>
  <c r="W82" i="1"/>
  <c r="V82" i="1"/>
  <c r="V88" i="1" s="1"/>
  <c r="U80" i="1"/>
  <c r="U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V79" i="1" s="1"/>
  <c r="U60" i="1"/>
  <c r="U59" i="1"/>
  <c r="W58" i="1"/>
  <c r="V58" i="1"/>
  <c r="W57" i="1"/>
  <c r="V57" i="1"/>
  <c r="M57" i="1"/>
  <c r="V56" i="1"/>
  <c r="W56" i="1" s="1"/>
  <c r="M56" i="1"/>
  <c r="W55" i="1"/>
  <c r="V55" i="1"/>
  <c r="V60" i="1" s="1"/>
  <c r="U52" i="1"/>
  <c r="U51" i="1"/>
  <c r="V50" i="1"/>
  <c r="V51" i="1" s="1"/>
  <c r="M50" i="1"/>
  <c r="W49" i="1"/>
  <c r="V49" i="1"/>
  <c r="M49" i="1"/>
  <c r="V45" i="1"/>
  <c r="U45" i="1"/>
  <c r="V44" i="1"/>
  <c r="U44" i="1"/>
  <c r="W43" i="1"/>
  <c r="W44" i="1" s="1"/>
  <c r="V43" i="1"/>
  <c r="M43" i="1"/>
  <c r="V41" i="1"/>
  <c r="U41" i="1"/>
  <c r="V40" i="1"/>
  <c r="U40" i="1"/>
  <c r="W39" i="1"/>
  <c r="W40" i="1" s="1"/>
  <c r="V39" i="1"/>
  <c r="M39" i="1"/>
  <c r="V37" i="1"/>
  <c r="U37" i="1"/>
  <c r="V36" i="1"/>
  <c r="U36" i="1"/>
  <c r="W35" i="1"/>
  <c r="W36" i="1" s="1"/>
  <c r="V35" i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V32" i="1" s="1"/>
  <c r="M28" i="1"/>
  <c r="W27" i="1"/>
  <c r="V27" i="1"/>
  <c r="M27" i="1"/>
  <c r="V26" i="1"/>
  <c r="V33" i="1" s="1"/>
  <c r="M26" i="1"/>
  <c r="V24" i="1"/>
  <c r="U24" i="1"/>
  <c r="U469" i="1" s="1"/>
  <c r="U23" i="1"/>
  <c r="U473" i="1" s="1"/>
  <c r="V22" i="1"/>
  <c r="V23" i="1" s="1"/>
  <c r="M22" i="1"/>
  <c r="H10" i="1"/>
  <c r="H9" i="1"/>
  <c r="A9" i="1"/>
  <c r="F10" i="1" s="1"/>
  <c r="D7" i="1"/>
  <c r="N6" i="1"/>
  <c r="M2" i="1"/>
  <c r="W100" i="1" l="1"/>
  <c r="W59" i="1"/>
  <c r="V80" i="1"/>
  <c r="V101" i="1"/>
  <c r="V149" i="1"/>
  <c r="V186" i="1"/>
  <c r="V187" i="1"/>
  <c r="V221" i="1"/>
  <c r="V270" i="1"/>
  <c r="V271" i="1"/>
  <c r="V369" i="1"/>
  <c r="W367" i="1"/>
  <c r="W368" i="1" s="1"/>
  <c r="J9" i="1"/>
  <c r="W28" i="1"/>
  <c r="C479" i="1"/>
  <c r="W50" i="1"/>
  <c r="W51" i="1" s="1"/>
  <c r="W83" i="1"/>
  <c r="W88" i="1" s="1"/>
  <c r="V100" i="1"/>
  <c r="W111" i="1"/>
  <c r="W113" i="1" s="1"/>
  <c r="W125" i="1"/>
  <c r="W129" i="1" s="1"/>
  <c r="G479" i="1"/>
  <c r="V138" i="1"/>
  <c r="W135" i="1"/>
  <c r="W137" i="1" s="1"/>
  <c r="V156" i="1"/>
  <c r="W153" i="1"/>
  <c r="W155" i="1" s="1"/>
  <c r="I479" i="1"/>
  <c r="W170" i="1"/>
  <c r="W186" i="1" s="1"/>
  <c r="V192" i="1"/>
  <c r="W234" i="1"/>
  <c r="V243" i="1"/>
  <c r="V249" i="1"/>
  <c r="W269" i="1"/>
  <c r="W270" i="1" s="1"/>
  <c r="V297" i="1"/>
  <c r="V303" i="1"/>
  <c r="V302" i="1"/>
  <c r="V307" i="1"/>
  <c r="W305" i="1"/>
  <c r="W306" i="1" s="1"/>
  <c r="N479" i="1"/>
  <c r="W314" i="1"/>
  <c r="W318" i="1" s="1"/>
  <c r="V319" i="1"/>
  <c r="V330" i="1"/>
  <c r="W372" i="1"/>
  <c r="W388" i="1"/>
  <c r="V395" i="1"/>
  <c r="V416" i="1"/>
  <c r="V422" i="1"/>
  <c r="V421" i="1"/>
  <c r="V431" i="1"/>
  <c r="W424" i="1"/>
  <c r="W430" i="1" s="1"/>
  <c r="V430" i="1"/>
  <c r="V435" i="1"/>
  <c r="V436" i="1"/>
  <c r="W433" i="1"/>
  <c r="W435" i="1" s="1"/>
  <c r="R479" i="1"/>
  <c r="V442" i="1"/>
  <c r="V454" i="1"/>
  <c r="V468" i="1"/>
  <c r="W466" i="1"/>
  <c r="W467" i="1" s="1"/>
  <c r="H479" i="1"/>
  <c r="V129" i="1"/>
  <c r="V215" i="1"/>
  <c r="W213" i="1"/>
  <c r="W214" i="1" s="1"/>
  <c r="V265" i="1"/>
  <c r="V266" i="1"/>
  <c r="W263" i="1"/>
  <c r="W265" i="1" s="1"/>
  <c r="A10" i="1"/>
  <c r="B479" i="1"/>
  <c r="V470" i="1"/>
  <c r="V52" i="1"/>
  <c r="V469" i="1" s="1"/>
  <c r="V59" i="1"/>
  <c r="V473" i="1" s="1"/>
  <c r="E479" i="1"/>
  <c r="V122" i="1"/>
  <c r="V214" i="1"/>
  <c r="W221" i="1"/>
  <c r="V222" i="1"/>
  <c r="V230" i="1"/>
  <c r="W237" i="1"/>
  <c r="V238" i="1"/>
  <c r="W297" i="1"/>
  <c r="V368" i="1"/>
  <c r="V374" i="1"/>
  <c r="W371" i="1"/>
  <c r="W374" i="1" s="1"/>
  <c r="V385" i="1"/>
  <c r="V384" i="1"/>
  <c r="W394" i="1"/>
  <c r="W440" i="1"/>
  <c r="W442" i="1" s="1"/>
  <c r="V471" i="1"/>
  <c r="L479" i="1"/>
  <c r="V210" i="1"/>
  <c r="V260" i="1"/>
  <c r="F9" i="1"/>
  <c r="W22" i="1"/>
  <c r="W23" i="1" s="1"/>
  <c r="W26" i="1"/>
  <c r="W32" i="1" s="1"/>
  <c r="W63" i="1"/>
  <c r="W79" i="1" s="1"/>
  <c r="W116" i="1"/>
  <c r="W121" i="1" s="1"/>
  <c r="V130" i="1"/>
  <c r="V167" i="1"/>
  <c r="J479" i="1"/>
  <c r="V244" i="1"/>
  <c r="K479" i="1"/>
  <c r="V261" i="1"/>
  <c r="W276" i="1"/>
  <c r="V298" i="1"/>
  <c r="V311" i="1"/>
  <c r="W309" i="1"/>
  <c r="W310" i="1" s="1"/>
  <c r="W330" i="1"/>
  <c r="V331" i="1"/>
  <c r="O479" i="1"/>
  <c r="V357" i="1"/>
  <c r="V358" i="1"/>
  <c r="W344" i="1"/>
  <c r="W357" i="1" s="1"/>
  <c r="W416" i="1"/>
  <c r="V417" i="1"/>
  <c r="S479" i="1"/>
  <c r="V464" i="1"/>
  <c r="W462" i="1"/>
  <c r="W463" i="1" s="1"/>
  <c r="P479" i="1"/>
  <c r="V168" i="1"/>
  <c r="V250" i="1"/>
  <c r="V449" i="1"/>
  <c r="M479" i="1"/>
  <c r="Q479" i="1"/>
  <c r="V211" i="1"/>
  <c r="W224" i="1"/>
  <c r="W230" i="1" s="1"/>
  <c r="W246" i="1"/>
  <c r="W249" i="1" s="1"/>
  <c r="W300" i="1"/>
  <c r="W302" i="1" s="1"/>
  <c r="W321" i="1"/>
  <c r="W323" i="1" s="1"/>
  <c r="W339" i="1"/>
  <c r="W341" i="1" s="1"/>
  <c r="V342" i="1"/>
  <c r="W382" i="1"/>
  <c r="W384" i="1" s="1"/>
  <c r="W419" i="1"/>
  <c r="W421" i="1" s="1"/>
  <c r="W445" i="1"/>
  <c r="W448" i="1" s="1"/>
  <c r="W456" i="1"/>
  <c r="W458" i="1" s="1"/>
  <c r="W474" i="1" l="1"/>
  <c r="V472" i="1"/>
</calcChain>
</file>

<file path=xl/sharedStrings.xml><?xml version="1.0" encoding="utf-8"?>
<sst xmlns="http://schemas.openxmlformats.org/spreadsheetml/2006/main" count="1693" uniqueCount="637">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</sst>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/>
      <c r="I5" s="323"/>
      <c r="J5" s="323"/>
      <c r="K5" s="321"/>
      <c r="M5" s="25" t="s">
        <v>10</v>
      </c>
      <c r="N5" s="324">
        <v>45208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14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Понедельник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0.5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/>
      <c r="AZ17" s="383" t="s">
        <v>55</v>
      </c>
    </row>
    <row r="18" spans="1:52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  <c r="AZ18" s="316"/>
    </row>
    <row r="19" spans="1:52" ht="27.75" customHeight="1" x14ac:dyDescent="0.2">
      <c r="A19" s="384" t="s">
        <v>58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49"/>
      <c r="Y19" s="49"/>
    </row>
    <row r="20" spans="1:52" ht="16.5" customHeight="1" x14ac:dyDescent="0.25">
      <c r="A20" s="386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52" ht="14.25" customHeight="1" x14ac:dyDescent="0.25">
      <c r="A21" s="387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8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0"/>
      <c r="O22" s="390"/>
      <c r="P22" s="390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2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3"/>
      <c r="M23" s="391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3"/>
      <c r="M24" s="391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87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8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0"/>
      <c r="O26" s="390"/>
      <c r="P26" s="390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8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0"/>
      <c r="O27" s="390"/>
      <c r="P27" s="390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8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0"/>
      <c r="O28" s="390"/>
      <c r="P28" s="390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8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0"/>
      <c r="O29" s="390"/>
      <c r="P29" s="390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8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0"/>
      <c r="O30" s="390"/>
      <c r="P30" s="390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8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0"/>
      <c r="O31" s="390"/>
      <c r="P31" s="390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2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3"/>
      <c r="M32" s="391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3"/>
      <c r="M33" s="391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 x14ac:dyDescent="0.25">
      <c r="A34" s="387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8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4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0"/>
      <c r="O35" s="390"/>
      <c r="P35" s="390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2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93"/>
      <c r="M36" s="391" t="s">
        <v>64</v>
      </c>
      <c r="N36" s="344"/>
      <c r="O36" s="344"/>
      <c r="P36" s="344"/>
      <c r="Q36" s="344"/>
      <c r="R36" s="344"/>
      <c r="S36" s="345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3"/>
      <c r="M37" s="391" t="s">
        <v>64</v>
      </c>
      <c r="N37" s="344"/>
      <c r="O37" s="344"/>
      <c r="P37" s="344"/>
      <c r="Q37" s="344"/>
      <c r="R37" s="344"/>
      <c r="S37" s="345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87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88">
        <v>4607091388282</v>
      </c>
      <c r="E39" s="33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0"/>
      <c r="O39" s="390"/>
      <c r="P39" s="390"/>
      <c r="Q39" s="33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2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93"/>
      <c r="M40" s="391" t="s">
        <v>64</v>
      </c>
      <c r="N40" s="344"/>
      <c r="O40" s="344"/>
      <c r="P40" s="344"/>
      <c r="Q40" s="344"/>
      <c r="R40" s="344"/>
      <c r="S40" s="345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3"/>
      <c r="M41" s="391" t="s">
        <v>64</v>
      </c>
      <c r="N41" s="344"/>
      <c r="O41" s="344"/>
      <c r="P41" s="344"/>
      <c r="Q41" s="344"/>
      <c r="R41" s="344"/>
      <c r="S41" s="345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87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88">
        <v>4607091389111</v>
      </c>
      <c r="E43" s="33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0"/>
      <c r="O43" s="390"/>
      <c r="P43" s="390"/>
      <c r="Q43" s="33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2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93"/>
      <c r="M44" s="391" t="s">
        <v>64</v>
      </c>
      <c r="N44" s="344"/>
      <c r="O44" s="344"/>
      <c r="P44" s="344"/>
      <c r="Q44" s="344"/>
      <c r="R44" s="344"/>
      <c r="S44" s="345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3"/>
      <c r="M45" s="391" t="s">
        <v>64</v>
      </c>
      <c r="N45" s="344"/>
      <c r="O45" s="344"/>
      <c r="P45" s="344"/>
      <c r="Q45" s="344"/>
      <c r="R45" s="344"/>
      <c r="S45" s="345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84" t="s">
        <v>91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49"/>
      <c r="Y46" s="49"/>
    </row>
    <row r="47" spans="1:52" ht="16.5" customHeight="1" x14ac:dyDescent="0.25">
      <c r="A47" s="386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4"/>
      <c r="Y47" s="304"/>
    </row>
    <row r="48" spans="1:52" ht="14.25" customHeight="1" x14ac:dyDescent="0.25">
      <c r="A48" s="387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88">
        <v>4680115881440</v>
      </c>
      <c r="E49" s="33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0"/>
      <c r="O49" s="390"/>
      <c r="P49" s="390"/>
      <c r="Q49" s="332"/>
      <c r="R49" s="35"/>
      <c r="S49" s="35"/>
      <c r="T49" s="36" t="s">
        <v>63</v>
      </c>
      <c r="U49" s="308">
        <v>130.19999999999999</v>
      </c>
      <c r="V49" s="309">
        <f>IFERROR(IF(U49="",0,CEILING((U49/$H49),1)*$H49),"")</f>
        <v>140.4</v>
      </c>
      <c r="W49" s="37">
        <f>IFERROR(IF(V49=0,"",ROUNDUP(V49/H49,0)*0.02175),"")</f>
        <v>0.28275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88">
        <v>4680115881433</v>
      </c>
      <c r="E50" s="33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0"/>
      <c r="O50" s="390"/>
      <c r="P50" s="390"/>
      <c r="Q50" s="332"/>
      <c r="R50" s="35"/>
      <c r="S50" s="35"/>
      <c r="T50" s="36" t="s">
        <v>63</v>
      </c>
      <c r="U50" s="308">
        <v>60.075000000000003</v>
      </c>
      <c r="V50" s="309">
        <f>IFERROR(IF(U50="",0,CEILING((U50/$H50),1)*$H50),"")</f>
        <v>62.1</v>
      </c>
      <c r="W50" s="37">
        <f>IFERROR(IF(V50=0,"",ROUNDUP(V50/H50,0)*0.00753),"")</f>
        <v>0.17319000000000001</v>
      </c>
      <c r="X50" s="57"/>
      <c r="Y50" s="58"/>
      <c r="AC50" s="59"/>
      <c r="AZ50" s="71" t="s">
        <v>1</v>
      </c>
    </row>
    <row r="51" spans="1:52" x14ac:dyDescent="0.2">
      <c r="A51" s="392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93"/>
      <c r="M51" s="391" t="s">
        <v>64</v>
      </c>
      <c r="N51" s="344"/>
      <c r="O51" s="344"/>
      <c r="P51" s="344"/>
      <c r="Q51" s="344"/>
      <c r="R51" s="344"/>
      <c r="S51" s="345"/>
      <c r="T51" s="38" t="s">
        <v>65</v>
      </c>
      <c r="U51" s="310">
        <f>IFERROR(U49/H49,"0")+IFERROR(U50/H50,"0")</f>
        <v>34.305555555555557</v>
      </c>
      <c r="V51" s="310">
        <f>IFERROR(V49/H49,"0")+IFERROR(V50/H50,"0")</f>
        <v>36</v>
      </c>
      <c r="W51" s="310">
        <f>IFERROR(IF(W49="",0,W49),"0")+IFERROR(IF(W50="",0,W50),"0")</f>
        <v>0.45594000000000001</v>
      </c>
      <c r="X51" s="311"/>
      <c r="Y51" s="311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3"/>
      <c r="M52" s="391" t="s">
        <v>64</v>
      </c>
      <c r="N52" s="344"/>
      <c r="O52" s="344"/>
      <c r="P52" s="344"/>
      <c r="Q52" s="344"/>
      <c r="R52" s="344"/>
      <c r="S52" s="345"/>
      <c r="T52" s="38" t="s">
        <v>63</v>
      </c>
      <c r="U52" s="310">
        <f>IFERROR(SUM(U49:U50),"0")</f>
        <v>190.27499999999998</v>
      </c>
      <c r="V52" s="310">
        <f>IFERROR(SUM(V49:V50),"0")</f>
        <v>202.5</v>
      </c>
      <c r="W52" s="38"/>
      <c r="X52" s="311"/>
      <c r="Y52" s="311"/>
    </row>
    <row r="53" spans="1:52" ht="16.5" customHeight="1" x14ac:dyDescent="0.25">
      <c r="A53" s="386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4"/>
      <c r="Y53" s="304"/>
    </row>
    <row r="54" spans="1:52" ht="14.25" customHeight="1" x14ac:dyDescent="0.25">
      <c r="A54" s="387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88">
        <v>4680115881426</v>
      </c>
      <c r="E55" s="33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405" t="s">
        <v>104</v>
      </c>
      <c r="N55" s="390"/>
      <c r="O55" s="390"/>
      <c r="P55" s="390"/>
      <c r="Q55" s="33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88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0"/>
      <c r="O56" s="390"/>
      <c r="P56" s="390"/>
      <c r="Q56" s="332"/>
      <c r="R56" s="35"/>
      <c r="S56" s="35"/>
      <c r="T56" s="36" t="s">
        <v>63</v>
      </c>
      <c r="U56" s="308">
        <v>285.89999999999998</v>
      </c>
      <c r="V56" s="309">
        <f>IFERROR(IF(U56="",0,CEILING((U56/$H56),1)*$H56),"")</f>
        <v>291.60000000000002</v>
      </c>
      <c r="W56" s="37">
        <f>IFERROR(IF(V56=0,"",ROUNDUP(V56/H56,0)*0.02175),"")</f>
        <v>0.58724999999999994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8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4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0"/>
      <c r="O57" s="390"/>
      <c r="P57" s="390"/>
      <c r="Q57" s="332"/>
      <c r="R57" s="35"/>
      <c r="S57" s="35"/>
      <c r="T57" s="36" t="s">
        <v>63</v>
      </c>
      <c r="U57" s="308">
        <v>411.75</v>
      </c>
      <c r="V57" s="309">
        <f>IFERROR(IF(U57="",0,CEILING((U57/$H57),1)*$H57),"")</f>
        <v>414</v>
      </c>
      <c r="W57" s="37">
        <f>IFERROR(IF(V57=0,"",ROUNDUP(V57/H57,0)*0.00937),"")</f>
        <v>0.86204000000000003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8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408" t="s">
        <v>110</v>
      </c>
      <c r="N58" s="390"/>
      <c r="O58" s="390"/>
      <c r="P58" s="390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2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3"/>
      <c r="M59" s="391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IFERROR(U55/H55,"0")+IFERROR(U56/H56,"0")+IFERROR(U57/H57,"0")+IFERROR(U58/H58,"0")</f>
        <v>117.97222222222221</v>
      </c>
      <c r="V59" s="310">
        <f>IFERROR(V55/H55,"0")+IFERROR(V56/H56,"0")+IFERROR(V57/H57,"0")+IFERROR(V58/H58,"0")</f>
        <v>119</v>
      </c>
      <c r="W59" s="310">
        <f>IFERROR(IF(W55="",0,W55),"0")+IFERROR(IF(W56="",0,W56),"0")+IFERROR(IF(W57="",0,W57),"0")+IFERROR(IF(W58="",0,W58),"0")</f>
        <v>1.44929</v>
      </c>
      <c r="X59" s="311"/>
      <c r="Y59" s="311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3"/>
      <c r="M60" s="391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IFERROR(SUM(U55:U58),"0")</f>
        <v>697.65</v>
      </c>
      <c r="V60" s="310">
        <f>IFERROR(SUM(V55:V58),"0")</f>
        <v>705.6</v>
      </c>
      <c r="W60" s="38"/>
      <c r="X60" s="311"/>
      <c r="Y60" s="311"/>
    </row>
    <row r="61" spans="1:52" ht="16.5" customHeight="1" x14ac:dyDescent="0.25">
      <c r="A61" s="386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52" ht="14.25" customHeight="1" x14ac:dyDescent="0.25">
      <c r="A62" s="387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88">
        <v>4607091382945</v>
      </c>
      <c r="E63" s="33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409" t="s">
        <v>113</v>
      </c>
      <c r="N63" s="390"/>
      <c r="O63" s="390"/>
      <c r="P63" s="390"/>
      <c r="Q63" s="332"/>
      <c r="R63" s="35"/>
      <c r="S63" s="35"/>
      <c r="T63" s="36" t="s">
        <v>63</v>
      </c>
      <c r="U63" s="308">
        <v>20.100000000000001</v>
      </c>
      <c r="V63" s="309">
        <f t="shared" ref="V63:V78" si="2">IFERROR(IF(U63="",0,CEILING((U63/$H63),1)*$H63),"")</f>
        <v>22.4</v>
      </c>
      <c r="W63" s="37">
        <f>IFERROR(IF(V63=0,"",ROUNDUP(V63/H63,0)*0.02175),"")</f>
        <v>4.3499999999999997E-2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88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0"/>
      <c r="O64" s="390"/>
      <c r="P64" s="390"/>
      <c r="Q64" s="332"/>
      <c r="R64" s="35"/>
      <c r="S64" s="35"/>
      <c r="T64" s="36" t="s">
        <v>63</v>
      </c>
      <c r="U64" s="308">
        <v>67</v>
      </c>
      <c r="V64" s="309">
        <f t="shared" si="2"/>
        <v>75.600000000000009</v>
      </c>
      <c r="W64" s="37">
        <f>IFERROR(IF(V64=0,"",ROUNDUP(V64/H64,0)*0.02175),"")</f>
        <v>0.15225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88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0"/>
      <c r="O65" s="390"/>
      <c r="P65" s="390"/>
      <c r="Q65" s="332"/>
      <c r="R65" s="35"/>
      <c r="S65" s="35"/>
      <c r="T65" s="36" t="s">
        <v>63</v>
      </c>
      <c r="U65" s="308">
        <v>167.2</v>
      </c>
      <c r="V65" s="309">
        <f t="shared" si="2"/>
        <v>172.8</v>
      </c>
      <c r="W65" s="37">
        <f>IFERROR(IF(V65=0,"",ROUNDUP(V65/H65,0)*0.02175),"")</f>
        <v>0.34799999999999998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88">
        <v>4680115882133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4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0"/>
      <c r="O66" s="390"/>
      <c r="P66" s="390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88">
        <v>4607091382952</v>
      </c>
      <c r="E67" s="33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0"/>
      <c r="O67" s="390"/>
      <c r="P67" s="390"/>
      <c r="Q67" s="332"/>
      <c r="R67" s="35"/>
      <c r="S67" s="35"/>
      <c r="T67" s="36" t="s">
        <v>63</v>
      </c>
      <c r="U67" s="308">
        <v>104.75</v>
      </c>
      <c r="V67" s="309">
        <f t="shared" si="2"/>
        <v>105</v>
      </c>
      <c r="W67" s="37">
        <f>IFERROR(IF(V67=0,"",ROUNDUP(V67/H67,0)*0.00753),"")</f>
        <v>0.26355000000000001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88">
        <v>4680115882539</v>
      </c>
      <c r="E68" s="33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4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0"/>
      <c r="O68" s="390"/>
      <c r="P68" s="390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88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4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0"/>
      <c r="O69" s="390"/>
      <c r="P69" s="390"/>
      <c r="Q69" s="332"/>
      <c r="R69" s="35"/>
      <c r="S69" s="35"/>
      <c r="T69" s="36" t="s">
        <v>63</v>
      </c>
      <c r="U69" s="308">
        <v>160.80000000000001</v>
      </c>
      <c r="V69" s="309">
        <f t="shared" si="2"/>
        <v>164</v>
      </c>
      <c r="W69" s="37">
        <f t="shared" si="3"/>
        <v>0.38417000000000001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88">
        <v>4607091384604</v>
      </c>
      <c r="E70" s="33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0"/>
      <c r="O70" s="390"/>
      <c r="P70" s="390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88">
        <v>4680115880283</v>
      </c>
      <c r="E71" s="33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0"/>
      <c r="O71" s="390"/>
      <c r="P71" s="390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88">
        <v>4680115881518</v>
      </c>
      <c r="E72" s="33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0"/>
      <c r="O72" s="390"/>
      <c r="P72" s="390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88">
        <v>4680115881303</v>
      </c>
      <c r="E73" s="33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0"/>
      <c r="O73" s="390"/>
      <c r="P73" s="390"/>
      <c r="Q73" s="332"/>
      <c r="R73" s="35"/>
      <c r="S73" s="35"/>
      <c r="T73" s="36" t="s">
        <v>63</v>
      </c>
      <c r="U73" s="308">
        <v>315.45</v>
      </c>
      <c r="V73" s="309">
        <f t="shared" si="2"/>
        <v>319.5</v>
      </c>
      <c r="W73" s="37">
        <f t="shared" si="3"/>
        <v>0.66527000000000003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88">
        <v>4680115882577</v>
      </c>
      <c r="E74" s="33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420" t="s">
        <v>138</v>
      </c>
      <c r="N74" s="390"/>
      <c r="O74" s="390"/>
      <c r="P74" s="390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88">
        <v>4607091388466</v>
      </c>
      <c r="E75" s="33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90"/>
      <c r="O75" s="390"/>
      <c r="P75" s="390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88">
        <v>4680115880269</v>
      </c>
      <c r="E76" s="33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90"/>
      <c r="O76" s="390"/>
      <c r="P76" s="390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88">
        <v>4680115880429</v>
      </c>
      <c r="E77" s="33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90"/>
      <c r="O77" s="390"/>
      <c r="P77" s="390"/>
      <c r="Q77" s="332"/>
      <c r="R77" s="35"/>
      <c r="S77" s="35"/>
      <c r="T77" s="36" t="s">
        <v>63</v>
      </c>
      <c r="U77" s="308">
        <v>282.60000000000002</v>
      </c>
      <c r="V77" s="309">
        <f t="shared" si="2"/>
        <v>283.5</v>
      </c>
      <c r="W77" s="37">
        <f>IFERROR(IF(V77=0,"",ROUNDUP(V77/H77,0)*0.00937),"")</f>
        <v>0.59031</v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88">
        <v>4680115881457</v>
      </c>
      <c r="E78" s="33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90"/>
      <c r="O78" s="390"/>
      <c r="P78" s="390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92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93"/>
      <c r="M79" s="391" t="s">
        <v>64</v>
      </c>
      <c r="N79" s="344"/>
      <c r="O79" s="344"/>
      <c r="P79" s="344"/>
      <c r="Q79" s="344"/>
      <c r="R79" s="344"/>
      <c r="S79" s="345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231.4964947089947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235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2.4470499999999999</v>
      </c>
      <c r="X79" s="311"/>
      <c r="Y79" s="311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3"/>
      <c r="M80" s="391" t="s">
        <v>64</v>
      </c>
      <c r="N80" s="344"/>
      <c r="O80" s="344"/>
      <c r="P80" s="344"/>
      <c r="Q80" s="344"/>
      <c r="R80" s="344"/>
      <c r="S80" s="345"/>
      <c r="T80" s="38" t="s">
        <v>63</v>
      </c>
      <c r="U80" s="310">
        <f>IFERROR(SUM(U63:U78),"0")</f>
        <v>1117.9000000000001</v>
      </c>
      <c r="V80" s="310">
        <f>IFERROR(SUM(V63:V78),"0")</f>
        <v>1142.8</v>
      </c>
      <c r="W80" s="38"/>
      <c r="X80" s="311"/>
      <c r="Y80" s="311"/>
    </row>
    <row r="81" spans="1:52" ht="14.25" customHeight="1" x14ac:dyDescent="0.25">
      <c r="A81" s="387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3"/>
      <c r="Y81" s="303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88">
        <v>4607091384789</v>
      </c>
      <c r="E82" s="33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425" t="s">
        <v>149</v>
      </c>
      <c r="N82" s="390"/>
      <c r="O82" s="390"/>
      <c r="P82" s="390"/>
      <c r="Q82" s="33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88">
        <v>4680115881488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90"/>
      <c r="O83" s="390"/>
      <c r="P83" s="390"/>
      <c r="Q83" s="332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88">
        <v>4607091384765</v>
      </c>
      <c r="E84" s="33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427" t="s">
        <v>154</v>
      </c>
      <c r="N84" s="390"/>
      <c r="O84" s="390"/>
      <c r="P84" s="390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88">
        <v>4680115882775</v>
      </c>
      <c r="E85" s="33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428" t="s">
        <v>157</v>
      </c>
      <c r="N85" s="390"/>
      <c r="O85" s="390"/>
      <c r="P85" s="390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88">
        <v>4680115880658</v>
      </c>
      <c r="E86" s="33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90"/>
      <c r="O86" s="390"/>
      <c r="P86" s="390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88">
        <v>4607091381962</v>
      </c>
      <c r="E87" s="33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90"/>
      <c r="O87" s="390"/>
      <c r="P87" s="390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92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93"/>
      <c r="M88" s="391" t="s">
        <v>64</v>
      </c>
      <c r="N88" s="344"/>
      <c r="O88" s="344"/>
      <c r="P88" s="344"/>
      <c r="Q88" s="344"/>
      <c r="R88" s="344"/>
      <c r="S88" s="345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3"/>
      <c r="M89" s="391" t="s">
        <v>64</v>
      </c>
      <c r="N89" s="344"/>
      <c r="O89" s="344"/>
      <c r="P89" s="344"/>
      <c r="Q89" s="344"/>
      <c r="R89" s="344"/>
      <c r="S89" s="345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 x14ac:dyDescent="0.25">
      <c r="A90" s="387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3"/>
      <c r="Y90" s="303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88">
        <v>4607091387667</v>
      </c>
      <c r="E91" s="33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90"/>
      <c r="O91" s="390"/>
      <c r="P91" s="390"/>
      <c r="Q91" s="33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88">
        <v>4607091387636</v>
      </c>
      <c r="E92" s="33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90"/>
      <c r="O92" s="390"/>
      <c r="P92" s="390"/>
      <c r="Q92" s="33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88">
        <v>4607091384727</v>
      </c>
      <c r="E93" s="33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90"/>
      <c r="O93" s="390"/>
      <c r="P93" s="390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88">
        <v>4607091386745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90"/>
      <c r="O94" s="390"/>
      <c r="P94" s="390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88">
        <v>4607091382426</v>
      </c>
      <c r="E95" s="33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90"/>
      <c r="O95" s="390"/>
      <c r="P95" s="390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88">
        <v>4607091386547</v>
      </c>
      <c r="E96" s="33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90"/>
      <c r="O96" s="390"/>
      <c r="P96" s="390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88">
        <v>4607091384703</v>
      </c>
      <c r="E97" s="33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90"/>
      <c r="O97" s="390"/>
      <c r="P97" s="390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88">
        <v>4607091384734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90"/>
      <c r="O98" s="390"/>
      <c r="P98" s="390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88">
        <v>4607091382464</v>
      </c>
      <c r="E99" s="33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90"/>
      <c r="O99" s="390"/>
      <c r="P99" s="390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x14ac:dyDescent="0.2">
      <c r="A100" s="392"/>
      <c r="B100" s="316"/>
      <c r="C100" s="316"/>
      <c r="D100" s="316"/>
      <c r="E100" s="316"/>
      <c r="F100" s="316"/>
      <c r="G100" s="316"/>
      <c r="H100" s="316"/>
      <c r="I100" s="316"/>
      <c r="J100" s="316"/>
      <c r="K100" s="316"/>
      <c r="L100" s="393"/>
      <c r="M100" s="391" t="s">
        <v>64</v>
      </c>
      <c r="N100" s="344"/>
      <c r="O100" s="344"/>
      <c r="P100" s="344"/>
      <c r="Q100" s="344"/>
      <c r="R100" s="344"/>
      <c r="S100" s="345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 x14ac:dyDescent="0.2">
      <c r="A101" s="316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3"/>
      <c r="M101" s="391" t="s">
        <v>64</v>
      </c>
      <c r="N101" s="344"/>
      <c r="O101" s="344"/>
      <c r="P101" s="344"/>
      <c r="Q101" s="344"/>
      <c r="R101" s="344"/>
      <c r="S101" s="345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 x14ac:dyDescent="0.25">
      <c r="A102" s="387" t="s">
        <v>66</v>
      </c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6"/>
      <c r="M102" s="316"/>
      <c r="N102" s="316"/>
      <c r="O102" s="316"/>
      <c r="P102" s="316"/>
      <c r="Q102" s="316"/>
      <c r="R102" s="316"/>
      <c r="S102" s="316"/>
      <c r="T102" s="316"/>
      <c r="U102" s="316"/>
      <c r="V102" s="316"/>
      <c r="W102" s="316"/>
      <c r="X102" s="303"/>
      <c r="Y102" s="303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88">
        <v>4607091386967</v>
      </c>
      <c r="E103" s="33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440" t="s">
        <v>182</v>
      </c>
      <c r="N103" s="390"/>
      <c r="O103" s="390"/>
      <c r="P103" s="390"/>
      <c r="Q103" s="332"/>
      <c r="R103" s="35"/>
      <c r="S103" s="35"/>
      <c r="T103" s="36" t="s">
        <v>63</v>
      </c>
      <c r="U103" s="308">
        <v>280.5</v>
      </c>
      <c r="V103" s="309">
        <f t="shared" ref="V103:V112" si="6">IFERROR(IF(U103="",0,CEILING((U103/$H103),1)*$H103),"")</f>
        <v>285.60000000000002</v>
      </c>
      <c r="W103" s="37">
        <f>IFERROR(IF(V103=0,"",ROUNDUP(V103/H103,0)*0.02175),"")</f>
        <v>0.73949999999999994</v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88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441" t="s">
        <v>184</v>
      </c>
      <c r="N104" s="390"/>
      <c r="O104" s="390"/>
      <c r="P104" s="390"/>
      <c r="Q104" s="332"/>
      <c r="R104" s="35"/>
      <c r="S104" s="35"/>
      <c r="T104" s="36" t="s">
        <v>63</v>
      </c>
      <c r="U104" s="308">
        <v>0</v>
      </c>
      <c r="V104" s="309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88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90"/>
      <c r="O105" s="390"/>
      <c r="P105" s="390"/>
      <c r="Q105" s="332"/>
      <c r="R105" s="35"/>
      <c r="S105" s="35"/>
      <c r="T105" s="36" t="s">
        <v>63</v>
      </c>
      <c r="U105" s="308">
        <v>123.6</v>
      </c>
      <c r="V105" s="309">
        <f t="shared" si="6"/>
        <v>129.6</v>
      </c>
      <c r="W105" s="37">
        <f>IFERROR(IF(V105=0,"",ROUNDUP(V105/H105,0)*0.02175),"")</f>
        <v>0.34799999999999998</v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88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90"/>
      <c r="O106" s="390"/>
      <c r="P106" s="390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88">
        <v>4680115882584</v>
      </c>
      <c r="E107" s="33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444" t="s">
        <v>191</v>
      </c>
      <c r="N107" s="390"/>
      <c r="O107" s="390"/>
      <c r="P107" s="390"/>
      <c r="Q107" s="33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88">
        <v>4607091385731</v>
      </c>
      <c r="E108" s="33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445" t="s">
        <v>194</v>
      </c>
      <c r="N108" s="390"/>
      <c r="O108" s="390"/>
      <c r="P108" s="390"/>
      <c r="Q108" s="332"/>
      <c r="R108" s="35"/>
      <c r="S108" s="35"/>
      <c r="T108" s="36" t="s">
        <v>63</v>
      </c>
      <c r="U108" s="308">
        <v>135.44999999999999</v>
      </c>
      <c r="V108" s="309">
        <f t="shared" si="6"/>
        <v>137.70000000000002</v>
      </c>
      <c r="W108" s="37">
        <f>IFERROR(IF(V108=0,"",ROUNDUP(V108/H108,0)*0.00753),"")</f>
        <v>0.38403000000000004</v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88">
        <v>4680115880214</v>
      </c>
      <c r="E109" s="33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446" t="s">
        <v>197</v>
      </c>
      <c r="N109" s="390"/>
      <c r="O109" s="390"/>
      <c r="P109" s="390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88">
        <v>4680115880894</v>
      </c>
      <c r="E110" s="33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447" t="s">
        <v>200</v>
      </c>
      <c r="N110" s="390"/>
      <c r="O110" s="390"/>
      <c r="P110" s="390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88">
        <v>4607091385427</v>
      </c>
      <c r="E111" s="33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4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90"/>
      <c r="O111" s="390"/>
      <c r="P111" s="390"/>
      <c r="Q111" s="332"/>
      <c r="R111" s="35"/>
      <c r="S111" s="35"/>
      <c r="T111" s="36" t="s">
        <v>63</v>
      </c>
      <c r="U111" s="308">
        <v>55.2</v>
      </c>
      <c r="V111" s="309">
        <f t="shared" si="6"/>
        <v>57</v>
      </c>
      <c r="W111" s="37">
        <f>IFERROR(IF(V111=0,"",ROUNDUP(V111/H111,0)*0.00753),"")</f>
        <v>0.14307</v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88">
        <v>4680115882645</v>
      </c>
      <c r="E112" s="33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449" t="s">
        <v>205</v>
      </c>
      <c r="N112" s="390"/>
      <c r="O112" s="390"/>
      <c r="P112" s="390"/>
      <c r="Q112" s="33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92"/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93"/>
      <c r="M113" s="391" t="s">
        <v>64</v>
      </c>
      <c r="N113" s="344"/>
      <c r="O113" s="344"/>
      <c r="P113" s="344"/>
      <c r="Q113" s="344"/>
      <c r="R113" s="344"/>
      <c r="S113" s="345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117.21878306878307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120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1.6146</v>
      </c>
      <c r="X113" s="311"/>
      <c r="Y113" s="311"/>
    </row>
    <row r="114" spans="1:52" x14ac:dyDescent="0.2">
      <c r="A114" s="316"/>
      <c r="B114" s="316"/>
      <c r="C114" s="316"/>
      <c r="D114" s="316"/>
      <c r="E114" s="316"/>
      <c r="F114" s="316"/>
      <c r="G114" s="316"/>
      <c r="H114" s="316"/>
      <c r="I114" s="316"/>
      <c r="J114" s="316"/>
      <c r="K114" s="316"/>
      <c r="L114" s="393"/>
      <c r="M114" s="391" t="s">
        <v>64</v>
      </c>
      <c r="N114" s="344"/>
      <c r="O114" s="344"/>
      <c r="P114" s="344"/>
      <c r="Q114" s="344"/>
      <c r="R114" s="344"/>
      <c r="S114" s="345"/>
      <c r="T114" s="38" t="s">
        <v>63</v>
      </c>
      <c r="U114" s="310">
        <f>IFERROR(SUM(U103:U112),"0")</f>
        <v>594.75</v>
      </c>
      <c r="V114" s="310">
        <f>IFERROR(SUM(V103:V112),"0")</f>
        <v>609.90000000000009</v>
      </c>
      <c r="W114" s="38"/>
      <c r="X114" s="311"/>
      <c r="Y114" s="311"/>
    </row>
    <row r="115" spans="1:52" ht="14.25" customHeight="1" x14ac:dyDescent="0.25">
      <c r="A115" s="387" t="s">
        <v>206</v>
      </c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6"/>
      <c r="M115" s="316"/>
      <c r="N115" s="316"/>
      <c r="O115" s="316"/>
      <c r="P115" s="316"/>
      <c r="Q115" s="316"/>
      <c r="R115" s="316"/>
      <c r="S115" s="316"/>
      <c r="T115" s="316"/>
      <c r="U115" s="316"/>
      <c r="V115" s="316"/>
      <c r="W115" s="316"/>
      <c r="X115" s="303"/>
      <c r="Y115" s="303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88">
        <v>4607091383065</v>
      </c>
      <c r="E116" s="33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4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90"/>
      <c r="O116" s="390"/>
      <c r="P116" s="390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88">
        <v>4680115881532</v>
      </c>
      <c r="E117" s="33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45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90"/>
      <c r="O117" s="390"/>
      <c r="P117" s="390"/>
      <c r="Q117" s="332"/>
      <c r="R117" s="35"/>
      <c r="S117" s="35"/>
      <c r="T117" s="36" t="s">
        <v>63</v>
      </c>
      <c r="U117" s="308">
        <v>190.2</v>
      </c>
      <c r="V117" s="309">
        <f>IFERROR(IF(U117="",0,CEILING((U117/$H117),1)*$H117),"")</f>
        <v>194.39999999999998</v>
      </c>
      <c r="W117" s="37">
        <f>IFERROR(IF(V117=0,"",ROUNDUP(V117/H117,0)*0.02175),"")</f>
        <v>0.52200000000000002</v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88">
        <v>4680115882652</v>
      </c>
      <c r="E118" s="33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452" t="s">
        <v>213</v>
      </c>
      <c r="N118" s="390"/>
      <c r="O118" s="390"/>
      <c r="P118" s="390"/>
      <c r="Q118" s="33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88">
        <v>4680115880238</v>
      </c>
      <c r="E119" s="33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45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90"/>
      <c r="O119" s="390"/>
      <c r="P119" s="390"/>
      <c r="Q119" s="33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88">
        <v>4680115881464</v>
      </c>
      <c r="E120" s="33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454" t="s">
        <v>218</v>
      </c>
      <c r="N120" s="390"/>
      <c r="O120" s="390"/>
      <c r="P120" s="390"/>
      <c r="Q120" s="33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92"/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93"/>
      <c r="M121" s="391" t="s">
        <v>64</v>
      </c>
      <c r="N121" s="344"/>
      <c r="O121" s="344"/>
      <c r="P121" s="344"/>
      <c r="Q121" s="344"/>
      <c r="R121" s="344"/>
      <c r="S121" s="345"/>
      <c r="T121" s="38" t="s">
        <v>65</v>
      </c>
      <c r="U121" s="310">
        <f>IFERROR(U116/H116,"0")+IFERROR(U117/H117,"0")+IFERROR(U118/H118,"0")+IFERROR(U119/H119,"0")+IFERROR(U120/H120,"0")</f>
        <v>23.481481481481481</v>
      </c>
      <c r="V121" s="310">
        <f>IFERROR(V116/H116,"0")+IFERROR(V117/H117,"0")+IFERROR(V118/H118,"0")+IFERROR(V119/H119,"0")+IFERROR(V120/H120,"0")</f>
        <v>24</v>
      </c>
      <c r="W121" s="310">
        <f>IFERROR(IF(W116="",0,W116),"0")+IFERROR(IF(W117="",0,W117),"0")+IFERROR(IF(W118="",0,W118),"0")+IFERROR(IF(W119="",0,W119),"0")+IFERROR(IF(W120="",0,W120),"0")</f>
        <v>0.52200000000000002</v>
      </c>
      <c r="X121" s="311"/>
      <c r="Y121" s="311"/>
    </row>
    <row r="122" spans="1:52" x14ac:dyDescent="0.2">
      <c r="A122" s="316"/>
      <c r="B122" s="316"/>
      <c r="C122" s="316"/>
      <c r="D122" s="316"/>
      <c r="E122" s="316"/>
      <c r="F122" s="316"/>
      <c r="G122" s="316"/>
      <c r="H122" s="316"/>
      <c r="I122" s="316"/>
      <c r="J122" s="316"/>
      <c r="K122" s="316"/>
      <c r="L122" s="393"/>
      <c r="M122" s="391" t="s">
        <v>64</v>
      </c>
      <c r="N122" s="344"/>
      <c r="O122" s="344"/>
      <c r="P122" s="344"/>
      <c r="Q122" s="344"/>
      <c r="R122" s="344"/>
      <c r="S122" s="345"/>
      <c r="T122" s="38" t="s">
        <v>63</v>
      </c>
      <c r="U122" s="310">
        <f>IFERROR(SUM(U116:U120),"0")</f>
        <v>190.2</v>
      </c>
      <c r="V122" s="310">
        <f>IFERROR(SUM(V116:V120),"0")</f>
        <v>194.39999999999998</v>
      </c>
      <c r="W122" s="38"/>
      <c r="X122" s="311"/>
      <c r="Y122" s="311"/>
    </row>
    <row r="123" spans="1:52" ht="16.5" customHeight="1" x14ac:dyDescent="0.25">
      <c r="A123" s="386" t="s">
        <v>219</v>
      </c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6"/>
      <c r="M123" s="316"/>
      <c r="N123" s="316"/>
      <c r="O123" s="316"/>
      <c r="P123" s="316"/>
      <c r="Q123" s="316"/>
      <c r="R123" s="316"/>
      <c r="S123" s="316"/>
      <c r="T123" s="316"/>
      <c r="U123" s="316"/>
      <c r="V123" s="316"/>
      <c r="W123" s="316"/>
      <c r="X123" s="304"/>
      <c r="Y123" s="304"/>
    </row>
    <row r="124" spans="1:52" ht="14.25" customHeight="1" x14ac:dyDescent="0.25">
      <c r="A124" s="387" t="s">
        <v>66</v>
      </c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16"/>
      <c r="N124" s="316"/>
      <c r="O124" s="316"/>
      <c r="P124" s="316"/>
      <c r="Q124" s="316"/>
      <c r="R124" s="316"/>
      <c r="S124" s="316"/>
      <c r="T124" s="316"/>
      <c r="U124" s="316"/>
      <c r="V124" s="316"/>
      <c r="W124" s="316"/>
      <c r="X124" s="303"/>
      <c r="Y124" s="303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88">
        <v>4607091385168</v>
      </c>
      <c r="E125" s="33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4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90"/>
      <c r="O125" s="390"/>
      <c r="P125" s="390"/>
      <c r="Q125" s="332"/>
      <c r="R125" s="35"/>
      <c r="S125" s="35"/>
      <c r="T125" s="36" t="s">
        <v>63</v>
      </c>
      <c r="U125" s="308">
        <v>380.5</v>
      </c>
      <c r="V125" s="309">
        <f>IFERROR(IF(U125="",0,CEILING((U125/$H125),1)*$H125),"")</f>
        <v>380.7</v>
      </c>
      <c r="W125" s="37">
        <f>IFERROR(IF(V125=0,"",ROUNDUP(V125/H125,0)*0.02175),"")</f>
        <v>1.0222499999999999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88">
        <v>4607091383256</v>
      </c>
      <c r="E126" s="33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4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90"/>
      <c r="O126" s="390"/>
      <c r="P126" s="390"/>
      <c r="Q126" s="33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88">
        <v>4607091385748</v>
      </c>
      <c r="E127" s="33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4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90"/>
      <c r="O127" s="390"/>
      <c r="P127" s="390"/>
      <c r="Q127" s="332"/>
      <c r="R127" s="35"/>
      <c r="S127" s="35"/>
      <c r="T127" s="36" t="s">
        <v>63</v>
      </c>
      <c r="U127" s="308">
        <v>135.44999999999999</v>
      </c>
      <c r="V127" s="309">
        <f>IFERROR(IF(U127="",0,CEILING((U127/$H127),1)*$H127),"")</f>
        <v>137.70000000000002</v>
      </c>
      <c r="W127" s="37">
        <f>IFERROR(IF(V127=0,"",ROUNDUP(V127/H127,0)*0.00753),"")</f>
        <v>0.38403000000000004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88">
        <v>4607091384581</v>
      </c>
      <c r="E128" s="33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45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90"/>
      <c r="O128" s="390"/>
      <c r="P128" s="390"/>
      <c r="Q128" s="33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92"/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93"/>
      <c r="M129" s="391" t="s">
        <v>64</v>
      </c>
      <c r="N129" s="344"/>
      <c r="O129" s="344"/>
      <c r="P129" s="344"/>
      <c r="Q129" s="344"/>
      <c r="R129" s="344"/>
      <c r="S129" s="345"/>
      <c r="T129" s="38" t="s">
        <v>65</v>
      </c>
      <c r="U129" s="310">
        <f>IFERROR(U125/H125,"0")+IFERROR(U126/H126,"0")+IFERROR(U127/H127,"0")+IFERROR(U128/H128,"0")</f>
        <v>97.141975308641975</v>
      </c>
      <c r="V129" s="310">
        <f>IFERROR(V125/H125,"0")+IFERROR(V126/H126,"0")+IFERROR(V127/H127,"0")+IFERROR(V128/H128,"0")</f>
        <v>98</v>
      </c>
      <c r="W129" s="310">
        <f>IFERROR(IF(W125="",0,W125),"0")+IFERROR(IF(W126="",0,W126),"0")+IFERROR(IF(W127="",0,W127),"0")+IFERROR(IF(W128="",0,W128),"0")</f>
        <v>1.40628</v>
      </c>
      <c r="X129" s="311"/>
      <c r="Y129" s="311"/>
    </row>
    <row r="130" spans="1:52" x14ac:dyDescent="0.2">
      <c r="A130" s="316"/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93"/>
      <c r="M130" s="391" t="s">
        <v>64</v>
      </c>
      <c r="N130" s="344"/>
      <c r="O130" s="344"/>
      <c r="P130" s="344"/>
      <c r="Q130" s="344"/>
      <c r="R130" s="344"/>
      <c r="S130" s="345"/>
      <c r="T130" s="38" t="s">
        <v>63</v>
      </c>
      <c r="U130" s="310">
        <f>IFERROR(SUM(U125:U128),"0")</f>
        <v>515.95000000000005</v>
      </c>
      <c r="V130" s="310">
        <f>IFERROR(SUM(V125:V128),"0")</f>
        <v>518.4</v>
      </c>
      <c r="W130" s="38"/>
      <c r="X130" s="311"/>
      <c r="Y130" s="311"/>
    </row>
    <row r="131" spans="1:52" ht="27.75" customHeight="1" x14ac:dyDescent="0.2">
      <c r="A131" s="384" t="s">
        <v>228</v>
      </c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85"/>
      <c r="O131" s="385"/>
      <c r="P131" s="385"/>
      <c r="Q131" s="385"/>
      <c r="R131" s="385"/>
      <c r="S131" s="385"/>
      <c r="T131" s="385"/>
      <c r="U131" s="385"/>
      <c r="V131" s="385"/>
      <c r="W131" s="385"/>
      <c r="X131" s="49"/>
      <c r="Y131" s="49"/>
    </row>
    <row r="132" spans="1:52" ht="16.5" customHeight="1" x14ac:dyDescent="0.25">
      <c r="A132" s="386" t="s">
        <v>229</v>
      </c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16"/>
      <c r="N132" s="316"/>
      <c r="O132" s="316"/>
      <c r="P132" s="316"/>
      <c r="Q132" s="316"/>
      <c r="R132" s="316"/>
      <c r="S132" s="316"/>
      <c r="T132" s="316"/>
      <c r="U132" s="316"/>
      <c r="V132" s="316"/>
      <c r="W132" s="316"/>
      <c r="X132" s="304"/>
      <c r="Y132" s="304"/>
    </row>
    <row r="133" spans="1:52" ht="14.25" customHeight="1" x14ac:dyDescent="0.25">
      <c r="A133" s="387" t="s">
        <v>100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3"/>
      <c r="Y133" s="303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88">
        <v>4607091383423</v>
      </c>
      <c r="E134" s="33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4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90"/>
      <c r="O134" s="390"/>
      <c r="P134" s="390"/>
      <c r="Q134" s="33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88">
        <v>4607091381405</v>
      </c>
      <c r="E135" s="33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90"/>
      <c r="O135" s="390"/>
      <c r="P135" s="390"/>
      <c r="Q135" s="33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88">
        <v>4607091386516</v>
      </c>
      <c r="E136" s="33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90"/>
      <c r="O136" s="390"/>
      <c r="P136" s="390"/>
      <c r="Q136" s="33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92"/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93"/>
      <c r="M137" s="391" t="s">
        <v>64</v>
      </c>
      <c r="N137" s="344"/>
      <c r="O137" s="344"/>
      <c r="P137" s="344"/>
      <c r="Q137" s="344"/>
      <c r="R137" s="344"/>
      <c r="S137" s="345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16"/>
      <c r="B138" s="316"/>
      <c r="C138" s="316"/>
      <c r="D138" s="316"/>
      <c r="E138" s="316"/>
      <c r="F138" s="316"/>
      <c r="G138" s="316"/>
      <c r="H138" s="316"/>
      <c r="I138" s="316"/>
      <c r="J138" s="316"/>
      <c r="K138" s="316"/>
      <c r="L138" s="393"/>
      <c r="M138" s="391" t="s">
        <v>64</v>
      </c>
      <c r="N138" s="344"/>
      <c r="O138" s="344"/>
      <c r="P138" s="344"/>
      <c r="Q138" s="344"/>
      <c r="R138" s="344"/>
      <c r="S138" s="345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86" t="s">
        <v>236</v>
      </c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16"/>
      <c r="N139" s="316"/>
      <c r="O139" s="316"/>
      <c r="P139" s="316"/>
      <c r="Q139" s="316"/>
      <c r="R139" s="316"/>
      <c r="S139" s="316"/>
      <c r="T139" s="316"/>
      <c r="U139" s="316"/>
      <c r="V139" s="316"/>
      <c r="W139" s="316"/>
      <c r="X139" s="304"/>
      <c r="Y139" s="304"/>
    </row>
    <row r="140" spans="1:52" ht="14.25" customHeight="1" x14ac:dyDescent="0.25">
      <c r="A140" s="387" t="s">
        <v>59</v>
      </c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16"/>
      <c r="N140" s="316"/>
      <c r="O140" s="316"/>
      <c r="P140" s="316"/>
      <c r="Q140" s="316"/>
      <c r="R140" s="316"/>
      <c r="S140" s="316"/>
      <c r="T140" s="316"/>
      <c r="U140" s="316"/>
      <c r="V140" s="316"/>
      <c r="W140" s="316"/>
      <c r="X140" s="303"/>
      <c r="Y140" s="303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88">
        <v>4680115880993</v>
      </c>
      <c r="E141" s="33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90"/>
      <c r="O141" s="390"/>
      <c r="P141" s="390"/>
      <c r="Q141" s="332"/>
      <c r="R141" s="35"/>
      <c r="S141" s="35"/>
      <c r="T141" s="36" t="s">
        <v>63</v>
      </c>
      <c r="U141" s="308">
        <v>24.8</v>
      </c>
      <c r="V141" s="309">
        <f t="shared" ref="V141:V148" si="7">IFERROR(IF(U141="",0,CEILING((U141/$H141),1)*$H141),"")</f>
        <v>25.200000000000003</v>
      </c>
      <c r="W141" s="37">
        <f>IFERROR(IF(V141=0,"",ROUNDUP(V141/H141,0)*0.00753),"")</f>
        <v>4.5179999999999998E-2</v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88">
        <v>4680115881761</v>
      </c>
      <c r="E142" s="33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90"/>
      <c r="O142" s="390"/>
      <c r="P142" s="390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88">
        <v>4680115881563</v>
      </c>
      <c r="E143" s="33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90"/>
      <c r="O143" s="390"/>
      <c r="P143" s="390"/>
      <c r="Q143" s="332"/>
      <c r="R143" s="35"/>
      <c r="S143" s="35"/>
      <c r="T143" s="36" t="s">
        <v>63</v>
      </c>
      <c r="U143" s="308">
        <v>17.100000000000001</v>
      </c>
      <c r="V143" s="309">
        <f t="shared" si="7"/>
        <v>21</v>
      </c>
      <c r="W143" s="37">
        <f>IFERROR(IF(V143=0,"",ROUNDUP(V143/H143,0)*0.00753),"")</f>
        <v>3.7650000000000003E-2</v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88">
        <v>4680115880986</v>
      </c>
      <c r="E144" s="33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4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90"/>
      <c r="O144" s="390"/>
      <c r="P144" s="390"/>
      <c r="Q144" s="332"/>
      <c r="R144" s="35"/>
      <c r="S144" s="35"/>
      <c r="T144" s="36" t="s">
        <v>63</v>
      </c>
      <c r="U144" s="308">
        <v>111.61499999999999</v>
      </c>
      <c r="V144" s="309">
        <f t="shared" si="7"/>
        <v>113.4</v>
      </c>
      <c r="W144" s="37">
        <f>IFERROR(IF(V144=0,"",ROUNDUP(V144/H144,0)*0.00502),"")</f>
        <v>0.27107999999999999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88">
        <v>4680115880207</v>
      </c>
      <c r="E145" s="33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4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90"/>
      <c r="O145" s="390"/>
      <c r="P145" s="390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88">
        <v>4680115881785</v>
      </c>
      <c r="E146" s="33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4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90"/>
      <c r="O146" s="390"/>
      <c r="P146" s="390"/>
      <c r="Q146" s="332"/>
      <c r="R146" s="35"/>
      <c r="S146" s="35"/>
      <c r="T146" s="36" t="s">
        <v>63</v>
      </c>
      <c r="U146" s="308">
        <v>97.789999999999992</v>
      </c>
      <c r="V146" s="309">
        <f t="shared" si="7"/>
        <v>98.7</v>
      </c>
      <c r="W146" s="37">
        <f>IFERROR(IF(V146=0,"",ROUNDUP(V146/H146,0)*0.00502),"")</f>
        <v>0.23594000000000001</v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88">
        <v>4680115881679</v>
      </c>
      <c r="E147" s="33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4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90"/>
      <c r="O147" s="390"/>
      <c r="P147" s="390"/>
      <c r="Q147" s="332"/>
      <c r="R147" s="35"/>
      <c r="S147" s="35"/>
      <c r="T147" s="36" t="s">
        <v>63</v>
      </c>
      <c r="U147" s="308">
        <v>100.13500000000001</v>
      </c>
      <c r="V147" s="309">
        <f t="shared" si="7"/>
        <v>100.80000000000001</v>
      </c>
      <c r="W147" s="37">
        <f>IFERROR(IF(V147=0,"",ROUNDUP(V147/H147,0)*0.00502),"")</f>
        <v>0.24096000000000001</v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88">
        <v>4680115880191</v>
      </c>
      <c r="E148" s="33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4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90"/>
      <c r="O148" s="390"/>
      <c r="P148" s="390"/>
      <c r="Q148" s="33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92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93"/>
      <c r="M149" s="391" t="s">
        <v>64</v>
      </c>
      <c r="N149" s="344"/>
      <c r="O149" s="344"/>
      <c r="P149" s="344"/>
      <c r="Q149" s="344"/>
      <c r="R149" s="344"/>
      <c r="S149" s="345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157.37619047619046</v>
      </c>
      <c r="V149" s="310">
        <f>IFERROR(V141/H141,"0")+IFERROR(V142/H142,"0")+IFERROR(V143/H143,"0")+IFERROR(V144/H144,"0")+IFERROR(V145/H145,"0")+IFERROR(V146/H146,"0")+IFERROR(V147/H147,"0")+IFERROR(V148/H148,"0")</f>
        <v>160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0.83081000000000005</v>
      </c>
      <c r="X149" s="311"/>
      <c r="Y149" s="311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93"/>
      <c r="M150" s="391" t="s">
        <v>64</v>
      </c>
      <c r="N150" s="344"/>
      <c r="O150" s="344"/>
      <c r="P150" s="344"/>
      <c r="Q150" s="344"/>
      <c r="R150" s="344"/>
      <c r="S150" s="345"/>
      <c r="T150" s="38" t="s">
        <v>63</v>
      </c>
      <c r="U150" s="310">
        <f>IFERROR(SUM(U141:U148),"0")</f>
        <v>351.44</v>
      </c>
      <c r="V150" s="310">
        <f>IFERROR(SUM(V141:V148),"0")</f>
        <v>359.1</v>
      </c>
      <c r="W150" s="38"/>
      <c r="X150" s="311"/>
      <c r="Y150" s="311"/>
    </row>
    <row r="151" spans="1:52" ht="16.5" customHeight="1" x14ac:dyDescent="0.25">
      <c r="A151" s="386" t="s">
        <v>253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04"/>
      <c r="Y151" s="304"/>
    </row>
    <row r="152" spans="1:52" ht="14.25" customHeight="1" x14ac:dyDescent="0.25">
      <c r="A152" s="387" t="s">
        <v>100</v>
      </c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  <c r="W152" s="316"/>
      <c r="X152" s="303"/>
      <c r="Y152" s="303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88">
        <v>4680115881402</v>
      </c>
      <c r="E153" s="33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90"/>
      <c r="O153" s="390"/>
      <c r="P153" s="390"/>
      <c r="Q153" s="332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88">
        <v>4680115881396</v>
      </c>
      <c r="E154" s="33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90"/>
      <c r="O154" s="390"/>
      <c r="P154" s="390"/>
      <c r="Q154" s="33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92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93"/>
      <c r="M155" s="391" t="s">
        <v>64</v>
      </c>
      <c r="N155" s="344"/>
      <c r="O155" s="344"/>
      <c r="P155" s="344"/>
      <c r="Q155" s="344"/>
      <c r="R155" s="344"/>
      <c r="S155" s="345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 x14ac:dyDescent="0.2">
      <c r="A156" s="316"/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93"/>
      <c r="M156" s="391" t="s">
        <v>64</v>
      </c>
      <c r="N156" s="344"/>
      <c r="O156" s="344"/>
      <c r="P156" s="344"/>
      <c r="Q156" s="344"/>
      <c r="R156" s="344"/>
      <c r="S156" s="345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 x14ac:dyDescent="0.25">
      <c r="A157" s="387" t="s">
        <v>93</v>
      </c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316"/>
      <c r="R157" s="316"/>
      <c r="S157" s="316"/>
      <c r="T157" s="316"/>
      <c r="U157" s="316"/>
      <c r="V157" s="316"/>
      <c r="W157" s="316"/>
      <c r="X157" s="303"/>
      <c r="Y157" s="303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88">
        <v>4680115882935</v>
      </c>
      <c r="E158" s="33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472" t="s">
        <v>260</v>
      </c>
      <c r="N158" s="390"/>
      <c r="O158" s="390"/>
      <c r="P158" s="390"/>
      <c r="Q158" s="33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88">
        <v>4680115880764</v>
      </c>
      <c r="E159" s="33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90"/>
      <c r="O159" s="390"/>
      <c r="P159" s="390"/>
      <c r="Q159" s="33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92"/>
      <c r="B160" s="316"/>
      <c r="C160" s="316"/>
      <c r="D160" s="316"/>
      <c r="E160" s="316"/>
      <c r="F160" s="316"/>
      <c r="G160" s="316"/>
      <c r="H160" s="316"/>
      <c r="I160" s="316"/>
      <c r="J160" s="316"/>
      <c r="K160" s="316"/>
      <c r="L160" s="393"/>
      <c r="M160" s="391" t="s">
        <v>64</v>
      </c>
      <c r="N160" s="344"/>
      <c r="O160" s="344"/>
      <c r="P160" s="344"/>
      <c r="Q160" s="344"/>
      <c r="R160" s="344"/>
      <c r="S160" s="345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 x14ac:dyDescent="0.2">
      <c r="A161" s="316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93"/>
      <c r="M161" s="391" t="s">
        <v>64</v>
      </c>
      <c r="N161" s="344"/>
      <c r="O161" s="344"/>
      <c r="P161" s="344"/>
      <c r="Q161" s="344"/>
      <c r="R161" s="344"/>
      <c r="S161" s="345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 x14ac:dyDescent="0.25">
      <c r="A162" s="387" t="s">
        <v>59</v>
      </c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16"/>
      <c r="N162" s="316"/>
      <c r="O162" s="316"/>
      <c r="P162" s="316"/>
      <c r="Q162" s="316"/>
      <c r="R162" s="316"/>
      <c r="S162" s="316"/>
      <c r="T162" s="316"/>
      <c r="U162" s="316"/>
      <c r="V162" s="316"/>
      <c r="W162" s="316"/>
      <c r="X162" s="303"/>
      <c r="Y162" s="303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88">
        <v>4680115882683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90"/>
      <c r="O163" s="390"/>
      <c r="P163" s="390"/>
      <c r="Q163" s="332"/>
      <c r="R163" s="35"/>
      <c r="S163" s="35"/>
      <c r="T163" s="36" t="s">
        <v>63</v>
      </c>
      <c r="U163" s="308">
        <v>111.5</v>
      </c>
      <c r="V163" s="309">
        <f>IFERROR(IF(U163="",0,CEILING((U163/$H163),1)*$H163),"")</f>
        <v>113.4</v>
      </c>
      <c r="W163" s="37">
        <f>IFERROR(IF(V163=0,"",ROUNDUP(V163/H163,0)*0.00937),"")</f>
        <v>0.19677</v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88">
        <v>4680115882690</v>
      </c>
      <c r="E164" s="33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90"/>
      <c r="O164" s="390"/>
      <c r="P164" s="390"/>
      <c r="Q164" s="332"/>
      <c r="R164" s="35"/>
      <c r="S164" s="35"/>
      <c r="T164" s="36" t="s">
        <v>63</v>
      </c>
      <c r="U164" s="308">
        <v>111.5</v>
      </c>
      <c r="V164" s="309">
        <f>IFERROR(IF(U164="",0,CEILING((U164/$H164),1)*$H164),"")</f>
        <v>113.4</v>
      </c>
      <c r="W164" s="37">
        <f>IFERROR(IF(V164=0,"",ROUNDUP(V164/H164,0)*0.00937),"")</f>
        <v>0.19677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88">
        <v>4680115882669</v>
      </c>
      <c r="E165" s="33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90"/>
      <c r="O165" s="390"/>
      <c r="P165" s="390"/>
      <c r="Q165" s="332"/>
      <c r="R165" s="35"/>
      <c r="S165" s="35"/>
      <c r="T165" s="36" t="s">
        <v>63</v>
      </c>
      <c r="U165" s="308">
        <v>153.5</v>
      </c>
      <c r="V165" s="309">
        <f>IFERROR(IF(U165="",0,CEILING((U165/$H165),1)*$H165),"")</f>
        <v>156.60000000000002</v>
      </c>
      <c r="W165" s="37">
        <f>IFERROR(IF(V165=0,"",ROUNDUP(V165/H165,0)*0.00937),"")</f>
        <v>0.27172999999999997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88">
        <v>4680115882676</v>
      </c>
      <c r="E166" s="33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90"/>
      <c r="O166" s="390"/>
      <c r="P166" s="390"/>
      <c r="Q166" s="332"/>
      <c r="R166" s="35"/>
      <c r="S166" s="35"/>
      <c r="T166" s="36" t="s">
        <v>63</v>
      </c>
      <c r="U166" s="308">
        <v>153.5</v>
      </c>
      <c r="V166" s="309">
        <f>IFERROR(IF(U166="",0,CEILING((U166/$H166),1)*$H166),"")</f>
        <v>156.60000000000002</v>
      </c>
      <c r="W166" s="37">
        <f>IFERROR(IF(V166=0,"",ROUNDUP(V166/H166,0)*0.00937),"")</f>
        <v>0.27172999999999997</v>
      </c>
      <c r="X166" s="57"/>
      <c r="Y166" s="58"/>
      <c r="AC166" s="59"/>
      <c r="AZ166" s="144" t="s">
        <v>1</v>
      </c>
    </row>
    <row r="167" spans="1:52" x14ac:dyDescent="0.2">
      <c r="A167" s="392"/>
      <c r="B167" s="316"/>
      <c r="C167" s="316"/>
      <c r="D167" s="316"/>
      <c r="E167" s="316"/>
      <c r="F167" s="316"/>
      <c r="G167" s="316"/>
      <c r="H167" s="316"/>
      <c r="I167" s="316"/>
      <c r="J167" s="316"/>
      <c r="K167" s="316"/>
      <c r="L167" s="393"/>
      <c r="M167" s="391" t="s">
        <v>64</v>
      </c>
      <c r="N167" s="344"/>
      <c r="O167" s="344"/>
      <c r="P167" s="344"/>
      <c r="Q167" s="344"/>
      <c r="R167" s="344"/>
      <c r="S167" s="345"/>
      <c r="T167" s="38" t="s">
        <v>65</v>
      </c>
      <c r="U167" s="310">
        <f>IFERROR(U163/H163,"0")+IFERROR(U164/H164,"0")+IFERROR(U165/H165,"0")+IFERROR(U166/H166,"0")</f>
        <v>98.148148148148138</v>
      </c>
      <c r="V167" s="310">
        <f>IFERROR(V163/H163,"0")+IFERROR(V164/H164,"0")+IFERROR(V165/H165,"0")+IFERROR(V166/H166,"0")</f>
        <v>100</v>
      </c>
      <c r="W167" s="310">
        <f>IFERROR(IF(W163="",0,W163),"0")+IFERROR(IF(W164="",0,W164),"0")+IFERROR(IF(W165="",0,W165),"0")+IFERROR(IF(W166="",0,W166),"0")</f>
        <v>0.93700000000000006</v>
      </c>
      <c r="X167" s="311"/>
      <c r="Y167" s="311"/>
    </row>
    <row r="168" spans="1:52" x14ac:dyDescent="0.2">
      <c r="A168" s="316"/>
      <c r="B168" s="316"/>
      <c r="C168" s="316"/>
      <c r="D168" s="316"/>
      <c r="E168" s="316"/>
      <c r="F168" s="316"/>
      <c r="G168" s="316"/>
      <c r="H168" s="316"/>
      <c r="I168" s="316"/>
      <c r="J168" s="316"/>
      <c r="K168" s="316"/>
      <c r="L168" s="393"/>
      <c r="M168" s="391" t="s">
        <v>64</v>
      </c>
      <c r="N168" s="344"/>
      <c r="O168" s="344"/>
      <c r="P168" s="344"/>
      <c r="Q168" s="344"/>
      <c r="R168" s="344"/>
      <c r="S168" s="345"/>
      <c r="T168" s="38" t="s">
        <v>63</v>
      </c>
      <c r="U168" s="310">
        <f>IFERROR(SUM(U163:U166),"0")</f>
        <v>530</v>
      </c>
      <c r="V168" s="310">
        <f>IFERROR(SUM(V163:V166),"0")</f>
        <v>540</v>
      </c>
      <c r="W168" s="38"/>
      <c r="X168" s="311"/>
      <c r="Y168" s="311"/>
    </row>
    <row r="169" spans="1:52" ht="14.25" customHeight="1" x14ac:dyDescent="0.25">
      <c r="A169" s="387" t="s">
        <v>66</v>
      </c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16"/>
      <c r="N169" s="316"/>
      <c r="O169" s="316"/>
      <c r="P169" s="316"/>
      <c r="Q169" s="316"/>
      <c r="R169" s="316"/>
      <c r="S169" s="316"/>
      <c r="T169" s="316"/>
      <c r="U169" s="316"/>
      <c r="V169" s="316"/>
      <c r="W169" s="316"/>
      <c r="X169" s="303"/>
      <c r="Y169" s="303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88">
        <v>4680115881556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90"/>
      <c r="O170" s="390"/>
      <c r="P170" s="390"/>
      <c r="Q170" s="332"/>
      <c r="R170" s="35"/>
      <c r="S170" s="35"/>
      <c r="T170" s="36" t="s">
        <v>63</v>
      </c>
      <c r="U170" s="308">
        <v>13.4</v>
      </c>
      <c r="V170" s="309">
        <f t="shared" ref="V170:V185" si="8">IFERROR(IF(U170="",0,CEILING((U170/$H170),1)*$H170),"")</f>
        <v>16</v>
      </c>
      <c r="W170" s="37">
        <f>IFERROR(IF(V170=0,"",ROUNDUP(V170/H170,0)*0.01196),"")</f>
        <v>4.7840000000000001E-2</v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88">
        <v>4680115880573</v>
      </c>
      <c r="E171" s="33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79" t="s">
        <v>275</v>
      </c>
      <c r="N171" s="390"/>
      <c r="O171" s="390"/>
      <c r="P171" s="390"/>
      <c r="Q171" s="332"/>
      <c r="R171" s="35"/>
      <c r="S171" s="35"/>
      <c r="T171" s="36" t="s">
        <v>63</v>
      </c>
      <c r="U171" s="308">
        <v>125.2</v>
      </c>
      <c r="V171" s="309">
        <f t="shared" si="8"/>
        <v>130.5</v>
      </c>
      <c r="W171" s="37">
        <f>IFERROR(IF(V171=0,"",ROUNDUP(V171/H171,0)*0.02175),"")</f>
        <v>0.32624999999999998</v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88">
        <v>4680115881594</v>
      </c>
      <c r="E172" s="33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90"/>
      <c r="O172" s="390"/>
      <c r="P172" s="390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88">
        <v>4680115881587</v>
      </c>
      <c r="E173" s="33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90"/>
      <c r="O173" s="390"/>
      <c r="P173" s="390"/>
      <c r="Q173" s="332"/>
      <c r="R173" s="35"/>
      <c r="S173" s="35"/>
      <c r="T173" s="36" t="s">
        <v>63</v>
      </c>
      <c r="U173" s="308">
        <v>6.7</v>
      </c>
      <c r="V173" s="309">
        <f t="shared" si="8"/>
        <v>8</v>
      </c>
      <c r="W173" s="37">
        <f>IFERROR(IF(V173=0,"",ROUNDUP(V173/H173,0)*0.01196),"")</f>
        <v>2.392E-2</v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88">
        <v>4680115880962</v>
      </c>
      <c r="E174" s="33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90"/>
      <c r="O174" s="390"/>
      <c r="P174" s="390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88">
        <v>4680115881617</v>
      </c>
      <c r="E175" s="33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90"/>
      <c r="O175" s="390"/>
      <c r="P175" s="390"/>
      <c r="Q175" s="33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88">
        <v>4680115881228</v>
      </c>
      <c r="E176" s="33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90"/>
      <c r="O176" s="390"/>
      <c r="P176" s="390"/>
      <c r="Q176" s="332"/>
      <c r="R176" s="35"/>
      <c r="S176" s="35"/>
      <c r="T176" s="36" t="s">
        <v>63</v>
      </c>
      <c r="U176" s="308">
        <v>223.6</v>
      </c>
      <c r="V176" s="309">
        <f t="shared" si="8"/>
        <v>225.6</v>
      </c>
      <c r="W176" s="37">
        <f>IFERROR(IF(V176=0,"",ROUNDUP(V176/H176,0)*0.00753),"")</f>
        <v>0.70782</v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88">
        <v>4680115881037</v>
      </c>
      <c r="E177" s="33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90"/>
      <c r="O177" s="390"/>
      <c r="P177" s="390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88">
        <v>4680115881211</v>
      </c>
      <c r="E178" s="33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90"/>
      <c r="O178" s="390"/>
      <c r="P178" s="390"/>
      <c r="Q178" s="332"/>
      <c r="R178" s="35"/>
      <c r="S178" s="35"/>
      <c r="T178" s="36" t="s">
        <v>63</v>
      </c>
      <c r="U178" s="308">
        <v>209.8</v>
      </c>
      <c r="V178" s="309">
        <f t="shared" si="8"/>
        <v>211.2</v>
      </c>
      <c r="W178" s="37">
        <f>IFERROR(IF(V178=0,"",ROUNDUP(V178/H178,0)*0.00753),"")</f>
        <v>0.66264000000000001</v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88">
        <v>4680115881020</v>
      </c>
      <c r="E179" s="33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90"/>
      <c r="O179" s="390"/>
      <c r="P179" s="390"/>
      <c r="Q179" s="33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88">
        <v>4680115882195</v>
      </c>
      <c r="E180" s="33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90"/>
      <c r="O180" s="390"/>
      <c r="P180" s="390"/>
      <c r="Q180" s="332"/>
      <c r="R180" s="35"/>
      <c r="S180" s="35"/>
      <c r="T180" s="36" t="s">
        <v>63</v>
      </c>
      <c r="U180" s="308">
        <v>153.44</v>
      </c>
      <c r="V180" s="309">
        <f t="shared" si="8"/>
        <v>153.6</v>
      </c>
      <c r="W180" s="37">
        <f t="shared" ref="W180:W185" si="9">IFERROR(IF(V180=0,"",ROUNDUP(V180/H180,0)*0.00753),"")</f>
        <v>0.48192000000000002</v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88">
        <v>4680115880092</v>
      </c>
      <c r="E181" s="33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90"/>
      <c r="O181" s="390"/>
      <c r="P181" s="390"/>
      <c r="Q181" s="332"/>
      <c r="R181" s="35"/>
      <c r="S181" s="35"/>
      <c r="T181" s="36" t="s">
        <v>63</v>
      </c>
      <c r="U181" s="308">
        <v>163.19999999999999</v>
      </c>
      <c r="V181" s="309">
        <f t="shared" si="8"/>
        <v>163.19999999999999</v>
      </c>
      <c r="W181" s="37">
        <f t="shared" si="9"/>
        <v>0.51204000000000005</v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88">
        <v>4680115880221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9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90"/>
      <c r="O182" s="390"/>
      <c r="P182" s="390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88">
        <v>4680115882942</v>
      </c>
      <c r="E183" s="33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90"/>
      <c r="O183" s="390"/>
      <c r="P183" s="390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88">
        <v>4680115880504</v>
      </c>
      <c r="E184" s="33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90"/>
      <c r="O184" s="390"/>
      <c r="P184" s="390"/>
      <c r="Q184" s="332"/>
      <c r="R184" s="35"/>
      <c r="S184" s="35"/>
      <c r="T184" s="36" t="s">
        <v>63</v>
      </c>
      <c r="U184" s="308">
        <v>126</v>
      </c>
      <c r="V184" s="309">
        <f t="shared" si="8"/>
        <v>127.19999999999999</v>
      </c>
      <c r="W184" s="37">
        <f t="shared" si="9"/>
        <v>0.39909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88">
        <v>4680115882164</v>
      </c>
      <c r="E185" s="33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90"/>
      <c r="O185" s="390"/>
      <c r="P185" s="390"/>
      <c r="Q185" s="332"/>
      <c r="R185" s="35"/>
      <c r="S185" s="35"/>
      <c r="T185" s="36" t="s">
        <v>63</v>
      </c>
      <c r="U185" s="308">
        <v>153.44</v>
      </c>
      <c r="V185" s="309">
        <f t="shared" si="8"/>
        <v>153.6</v>
      </c>
      <c r="W185" s="37">
        <f t="shared" si="9"/>
        <v>0.48192000000000002</v>
      </c>
      <c r="X185" s="57"/>
      <c r="Y185" s="58"/>
      <c r="AC185" s="59"/>
      <c r="AZ185" s="160" t="s">
        <v>1</v>
      </c>
    </row>
    <row r="186" spans="1:52" x14ac:dyDescent="0.2">
      <c r="A186" s="392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93"/>
      <c r="M186" s="391" t="s">
        <v>64</v>
      </c>
      <c r="N186" s="344"/>
      <c r="O186" s="344"/>
      <c r="P186" s="344"/>
      <c r="Q186" s="344"/>
      <c r="R186" s="344"/>
      <c r="S186" s="345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448.36580459770119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452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3.6434400000000005</v>
      </c>
      <c r="X186" s="311"/>
      <c r="Y186" s="311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93"/>
      <c r="M187" s="391" t="s">
        <v>64</v>
      </c>
      <c r="N187" s="344"/>
      <c r="O187" s="344"/>
      <c r="P187" s="344"/>
      <c r="Q187" s="344"/>
      <c r="R187" s="344"/>
      <c r="S187" s="345"/>
      <c r="T187" s="38" t="s">
        <v>63</v>
      </c>
      <c r="U187" s="310">
        <f>IFERROR(SUM(U170:U185),"0")</f>
        <v>1174.7800000000002</v>
      </c>
      <c r="V187" s="310">
        <f>IFERROR(SUM(V170:V185),"0")</f>
        <v>1188.8999999999999</v>
      </c>
      <c r="W187" s="38"/>
      <c r="X187" s="311"/>
      <c r="Y187" s="311"/>
    </row>
    <row r="188" spans="1:52" ht="14.25" customHeight="1" x14ac:dyDescent="0.25">
      <c r="A188" s="387" t="s">
        <v>206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3"/>
      <c r="Y188" s="303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88">
        <v>4680115880801</v>
      </c>
      <c r="E189" s="33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9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90"/>
      <c r="O189" s="390"/>
      <c r="P189" s="390"/>
      <c r="Q189" s="332"/>
      <c r="R189" s="35"/>
      <c r="S189" s="35"/>
      <c r="T189" s="36" t="s">
        <v>63</v>
      </c>
      <c r="U189" s="308">
        <v>0</v>
      </c>
      <c r="V189" s="309">
        <f>IFERROR(IF(U189="",0,CEILING((U189/$H189),1)*$H189),"")</f>
        <v>0</v>
      </c>
      <c r="W189" s="37" t="str">
        <f>IFERROR(IF(V189=0,"",ROUNDUP(V189/H189,0)*0.00753),"")</f>
        <v/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88">
        <v>4680115880818</v>
      </c>
      <c r="E190" s="33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90"/>
      <c r="O190" s="390"/>
      <c r="P190" s="390"/>
      <c r="Q190" s="332"/>
      <c r="R190" s="35"/>
      <c r="S190" s="35"/>
      <c r="T190" s="36" t="s">
        <v>63</v>
      </c>
      <c r="U190" s="308">
        <v>20.6</v>
      </c>
      <c r="V190" s="309">
        <f>IFERROR(IF(U190="",0,CEILING((U190/$H190),1)*$H190),"")</f>
        <v>21.599999999999998</v>
      </c>
      <c r="W190" s="37">
        <f>IFERROR(IF(V190=0,"",ROUNDUP(V190/H190,0)*0.00753),"")</f>
        <v>6.7769999999999997E-2</v>
      </c>
      <c r="X190" s="57"/>
      <c r="Y190" s="58"/>
      <c r="AC190" s="59"/>
      <c r="AZ190" s="162" t="s">
        <v>1</v>
      </c>
    </row>
    <row r="191" spans="1:52" x14ac:dyDescent="0.2">
      <c r="A191" s="392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93"/>
      <c r="M191" s="391" t="s">
        <v>64</v>
      </c>
      <c r="N191" s="344"/>
      <c r="O191" s="344"/>
      <c r="P191" s="344"/>
      <c r="Q191" s="344"/>
      <c r="R191" s="344"/>
      <c r="S191" s="345"/>
      <c r="T191" s="38" t="s">
        <v>65</v>
      </c>
      <c r="U191" s="310">
        <f>IFERROR(U189/H189,"0")+IFERROR(U190/H190,"0")</f>
        <v>8.5833333333333339</v>
      </c>
      <c r="V191" s="310">
        <f>IFERROR(V189/H189,"0")+IFERROR(V190/H190,"0")</f>
        <v>9</v>
      </c>
      <c r="W191" s="310">
        <f>IFERROR(IF(W189="",0,W189),"0")+IFERROR(IF(W190="",0,W190),"0")</f>
        <v>6.7769999999999997E-2</v>
      </c>
      <c r="X191" s="311"/>
      <c r="Y191" s="311"/>
    </row>
    <row r="192" spans="1:52" x14ac:dyDescent="0.2">
      <c r="A192" s="316"/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93"/>
      <c r="M192" s="391" t="s">
        <v>64</v>
      </c>
      <c r="N192" s="344"/>
      <c r="O192" s="344"/>
      <c r="P192" s="344"/>
      <c r="Q192" s="344"/>
      <c r="R192" s="344"/>
      <c r="S192" s="345"/>
      <c r="T192" s="38" t="s">
        <v>63</v>
      </c>
      <c r="U192" s="310">
        <f>IFERROR(SUM(U189:U190),"0")</f>
        <v>20.6</v>
      </c>
      <c r="V192" s="310">
        <f>IFERROR(SUM(V189:V190),"0")</f>
        <v>21.599999999999998</v>
      </c>
      <c r="W192" s="38"/>
      <c r="X192" s="311"/>
      <c r="Y192" s="311"/>
    </row>
    <row r="193" spans="1:52" ht="16.5" customHeight="1" x14ac:dyDescent="0.25">
      <c r="A193" s="386" t="s">
        <v>308</v>
      </c>
      <c r="B193" s="316"/>
      <c r="C193" s="316"/>
      <c r="D193" s="316"/>
      <c r="E193" s="316"/>
      <c r="F193" s="316"/>
      <c r="G193" s="316"/>
      <c r="H193" s="316"/>
      <c r="I193" s="316"/>
      <c r="J193" s="316"/>
      <c r="K193" s="316"/>
      <c r="L193" s="316"/>
      <c r="M193" s="316"/>
      <c r="N193" s="316"/>
      <c r="O193" s="316"/>
      <c r="P193" s="316"/>
      <c r="Q193" s="316"/>
      <c r="R193" s="316"/>
      <c r="S193" s="316"/>
      <c r="T193" s="316"/>
      <c r="U193" s="316"/>
      <c r="V193" s="316"/>
      <c r="W193" s="316"/>
      <c r="X193" s="304"/>
      <c r="Y193" s="304"/>
    </row>
    <row r="194" spans="1:52" ht="14.25" customHeight="1" x14ac:dyDescent="0.25">
      <c r="A194" s="387" t="s">
        <v>100</v>
      </c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16"/>
      <c r="N194" s="316"/>
      <c r="O194" s="316"/>
      <c r="P194" s="316"/>
      <c r="Q194" s="316"/>
      <c r="R194" s="316"/>
      <c r="S194" s="316"/>
      <c r="T194" s="316"/>
      <c r="U194" s="316"/>
      <c r="V194" s="316"/>
      <c r="W194" s="316"/>
      <c r="X194" s="303"/>
      <c r="Y194" s="303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88">
        <v>4607091387445</v>
      </c>
      <c r="E195" s="33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90"/>
      <c r="O195" s="390"/>
      <c r="P195" s="390"/>
      <c r="Q195" s="33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88">
        <v>4607091386004</v>
      </c>
      <c r="E196" s="33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9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90"/>
      <c r="O196" s="390"/>
      <c r="P196" s="390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88">
        <v>4607091386004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90"/>
      <c r="O197" s="390"/>
      <c r="P197" s="390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88">
        <v>4607091386073</v>
      </c>
      <c r="E198" s="33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90"/>
      <c r="O198" s="390"/>
      <c r="P198" s="390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88">
        <v>4607091387322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90"/>
      <c r="O199" s="390"/>
      <c r="P199" s="390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88">
        <v>4607091387322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90"/>
      <c r="O200" s="390"/>
      <c r="P200" s="390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88">
        <v>4607091387377</v>
      </c>
      <c r="E201" s="33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90"/>
      <c r="O201" s="390"/>
      <c r="P201" s="390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88">
        <v>4607091387353</v>
      </c>
      <c r="E202" s="33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90"/>
      <c r="O202" s="390"/>
      <c r="P202" s="390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88">
        <v>4607091386011</v>
      </c>
      <c r="E203" s="33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50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90"/>
      <c r="O203" s="390"/>
      <c r="P203" s="390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88">
        <v>4607091387308</v>
      </c>
      <c r="E204" s="33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5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90"/>
      <c r="O204" s="390"/>
      <c r="P204" s="390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88">
        <v>4607091387339</v>
      </c>
      <c r="E205" s="33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90"/>
      <c r="O205" s="390"/>
      <c r="P205" s="390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88">
        <v>4680115882638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5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90"/>
      <c r="O206" s="390"/>
      <c r="P206" s="390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88">
        <v>4680115881938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5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90"/>
      <c r="O207" s="390"/>
      <c r="P207" s="390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88">
        <v>4607091387346</v>
      </c>
      <c r="E208" s="33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90"/>
      <c r="O208" s="390"/>
      <c r="P208" s="390"/>
      <c r="Q208" s="33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88">
        <v>4607091389807</v>
      </c>
      <c r="E209" s="33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5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90"/>
      <c r="O209" s="390"/>
      <c r="P209" s="390"/>
      <c r="Q209" s="33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92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93"/>
      <c r="M210" s="391" t="s">
        <v>64</v>
      </c>
      <c r="N210" s="344"/>
      <c r="O210" s="344"/>
      <c r="P210" s="344"/>
      <c r="Q210" s="344"/>
      <c r="R210" s="344"/>
      <c r="S210" s="345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16"/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93"/>
      <c r="M211" s="391" t="s">
        <v>64</v>
      </c>
      <c r="N211" s="344"/>
      <c r="O211" s="344"/>
      <c r="P211" s="344"/>
      <c r="Q211" s="344"/>
      <c r="R211" s="344"/>
      <c r="S211" s="345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87" t="s">
        <v>93</v>
      </c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16"/>
      <c r="M212" s="316"/>
      <c r="N212" s="316"/>
      <c r="O212" s="316"/>
      <c r="P212" s="316"/>
      <c r="Q212" s="316"/>
      <c r="R212" s="316"/>
      <c r="S212" s="316"/>
      <c r="T212" s="316"/>
      <c r="U212" s="316"/>
      <c r="V212" s="316"/>
      <c r="W212" s="316"/>
      <c r="X212" s="303"/>
      <c r="Y212" s="303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88">
        <v>4680115881914</v>
      </c>
      <c r="E213" s="33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5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90"/>
      <c r="O213" s="390"/>
      <c r="P213" s="390"/>
      <c r="Q213" s="33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92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93"/>
      <c r="M214" s="391" t="s">
        <v>64</v>
      </c>
      <c r="N214" s="344"/>
      <c r="O214" s="344"/>
      <c r="P214" s="344"/>
      <c r="Q214" s="344"/>
      <c r="R214" s="344"/>
      <c r="S214" s="345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93"/>
      <c r="M215" s="391" t="s">
        <v>64</v>
      </c>
      <c r="N215" s="344"/>
      <c r="O215" s="344"/>
      <c r="P215" s="344"/>
      <c r="Q215" s="344"/>
      <c r="R215" s="344"/>
      <c r="S215" s="345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87" t="s">
        <v>59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3"/>
      <c r="Y216" s="303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88">
        <v>4607091387193</v>
      </c>
      <c r="E217" s="33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90"/>
      <c r="O217" s="390"/>
      <c r="P217" s="390"/>
      <c r="Q217" s="332"/>
      <c r="R217" s="35"/>
      <c r="S217" s="35"/>
      <c r="T217" s="36" t="s">
        <v>63</v>
      </c>
      <c r="U217" s="308">
        <v>99.6</v>
      </c>
      <c r="V217" s="309">
        <f>IFERROR(IF(U217="",0,CEILING((U217/$H217),1)*$H217),"")</f>
        <v>100.80000000000001</v>
      </c>
      <c r="W217" s="37">
        <f>IFERROR(IF(V217=0,"",ROUNDUP(V217/H217,0)*0.00753),"")</f>
        <v>0.18071999999999999</v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88">
        <v>4607091387230</v>
      </c>
      <c r="E218" s="33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5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90"/>
      <c r="O218" s="390"/>
      <c r="P218" s="390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88">
        <v>4607091387285</v>
      </c>
      <c r="E219" s="33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5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90"/>
      <c r="O219" s="390"/>
      <c r="P219" s="390"/>
      <c r="Q219" s="332"/>
      <c r="R219" s="35"/>
      <c r="S219" s="35"/>
      <c r="T219" s="36" t="s">
        <v>63</v>
      </c>
      <c r="U219" s="308">
        <v>7.0350000000000001</v>
      </c>
      <c r="V219" s="309">
        <f>IFERROR(IF(U219="",0,CEILING((U219/$H219),1)*$H219),"")</f>
        <v>8.4</v>
      </c>
      <c r="W219" s="37">
        <f>IFERROR(IF(V219=0,"",ROUNDUP(V219/H219,0)*0.00502),"")</f>
        <v>2.0080000000000001E-2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88">
        <v>4607091389845</v>
      </c>
      <c r="E220" s="33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51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90"/>
      <c r="O220" s="390"/>
      <c r="P220" s="390"/>
      <c r="Q220" s="332"/>
      <c r="R220" s="35"/>
      <c r="S220" s="35"/>
      <c r="T220" s="36" t="s">
        <v>63</v>
      </c>
      <c r="U220" s="308">
        <v>115.29</v>
      </c>
      <c r="V220" s="309">
        <f>IFERROR(IF(U220="",0,CEILING((U220/$H220),1)*$H220),"")</f>
        <v>115.5</v>
      </c>
      <c r="W220" s="37">
        <f>IFERROR(IF(V220=0,"",ROUNDUP(V220/H220,0)*0.00502),"")</f>
        <v>0.27610000000000001</v>
      </c>
      <c r="X220" s="57"/>
      <c r="Y220" s="58"/>
      <c r="AC220" s="59"/>
      <c r="AZ220" s="182" t="s">
        <v>1</v>
      </c>
    </row>
    <row r="221" spans="1:52" x14ac:dyDescent="0.2">
      <c r="A221" s="392"/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93"/>
      <c r="M221" s="391" t="s">
        <v>64</v>
      </c>
      <c r="N221" s="344"/>
      <c r="O221" s="344"/>
      <c r="P221" s="344"/>
      <c r="Q221" s="344"/>
      <c r="R221" s="344"/>
      <c r="S221" s="345"/>
      <c r="T221" s="38" t="s">
        <v>65</v>
      </c>
      <c r="U221" s="310">
        <f>IFERROR(U217/H217,"0")+IFERROR(U218/H218,"0")+IFERROR(U219/H219,"0")+IFERROR(U220/H220,"0")</f>
        <v>81.964285714285708</v>
      </c>
      <c r="V221" s="310">
        <f>IFERROR(V217/H217,"0")+IFERROR(V218/H218,"0")+IFERROR(V219/H219,"0")+IFERROR(V220/H220,"0")</f>
        <v>83</v>
      </c>
      <c r="W221" s="310">
        <f>IFERROR(IF(W217="",0,W217),"0")+IFERROR(IF(W218="",0,W218),"0")+IFERROR(IF(W219="",0,W219),"0")+IFERROR(IF(W220="",0,W220),"0")</f>
        <v>0.47689999999999999</v>
      </c>
      <c r="X221" s="311"/>
      <c r="Y221" s="311"/>
    </row>
    <row r="222" spans="1:52" x14ac:dyDescent="0.2">
      <c r="A222" s="316"/>
      <c r="B222" s="316"/>
      <c r="C222" s="316"/>
      <c r="D222" s="316"/>
      <c r="E222" s="316"/>
      <c r="F222" s="316"/>
      <c r="G222" s="316"/>
      <c r="H222" s="316"/>
      <c r="I222" s="316"/>
      <c r="J222" s="316"/>
      <c r="K222" s="316"/>
      <c r="L222" s="393"/>
      <c r="M222" s="391" t="s">
        <v>64</v>
      </c>
      <c r="N222" s="344"/>
      <c r="O222" s="344"/>
      <c r="P222" s="344"/>
      <c r="Q222" s="344"/>
      <c r="R222" s="344"/>
      <c r="S222" s="345"/>
      <c r="T222" s="38" t="s">
        <v>63</v>
      </c>
      <c r="U222" s="310">
        <f>IFERROR(SUM(U217:U220),"0")</f>
        <v>221.92500000000001</v>
      </c>
      <c r="V222" s="310">
        <f>IFERROR(SUM(V217:V220),"0")</f>
        <v>224.70000000000002</v>
      </c>
      <c r="W222" s="38"/>
      <c r="X222" s="311"/>
      <c r="Y222" s="311"/>
    </row>
    <row r="223" spans="1:52" ht="14.25" customHeight="1" x14ac:dyDescent="0.25">
      <c r="A223" s="387" t="s">
        <v>66</v>
      </c>
      <c r="B223" s="316"/>
      <c r="C223" s="316"/>
      <c r="D223" s="316"/>
      <c r="E223" s="316"/>
      <c r="F223" s="316"/>
      <c r="G223" s="316"/>
      <c r="H223" s="316"/>
      <c r="I223" s="316"/>
      <c r="J223" s="316"/>
      <c r="K223" s="316"/>
      <c r="L223" s="316"/>
      <c r="M223" s="316"/>
      <c r="N223" s="316"/>
      <c r="O223" s="316"/>
      <c r="P223" s="316"/>
      <c r="Q223" s="316"/>
      <c r="R223" s="316"/>
      <c r="S223" s="316"/>
      <c r="T223" s="316"/>
      <c r="U223" s="316"/>
      <c r="V223" s="316"/>
      <c r="W223" s="316"/>
      <c r="X223" s="303"/>
      <c r="Y223" s="303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88">
        <v>4607091387766</v>
      </c>
      <c r="E224" s="33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5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90"/>
      <c r="O224" s="390"/>
      <c r="P224" s="390"/>
      <c r="Q224" s="33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88">
        <v>4607091387957</v>
      </c>
      <c r="E225" s="33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90"/>
      <c r="O225" s="390"/>
      <c r="P225" s="390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88">
        <v>4607091387964</v>
      </c>
      <c r="E226" s="33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5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90"/>
      <c r="O226" s="390"/>
      <c r="P226" s="390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88">
        <v>4607091381672</v>
      </c>
      <c r="E227" s="33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51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90"/>
      <c r="O227" s="390"/>
      <c r="P227" s="390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88">
        <v>4607091387537</v>
      </c>
      <c r="E228" s="33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5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90"/>
      <c r="O228" s="390"/>
      <c r="P228" s="390"/>
      <c r="Q228" s="33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88">
        <v>4607091387513</v>
      </c>
      <c r="E229" s="33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5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90"/>
      <c r="O229" s="390"/>
      <c r="P229" s="390"/>
      <c r="Q229" s="33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92"/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93"/>
      <c r="M230" s="391" t="s">
        <v>64</v>
      </c>
      <c r="N230" s="344"/>
      <c r="O230" s="344"/>
      <c r="P230" s="344"/>
      <c r="Q230" s="344"/>
      <c r="R230" s="344"/>
      <c r="S230" s="345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16"/>
      <c r="B231" s="316"/>
      <c r="C231" s="316"/>
      <c r="D231" s="316"/>
      <c r="E231" s="316"/>
      <c r="F231" s="316"/>
      <c r="G231" s="316"/>
      <c r="H231" s="316"/>
      <c r="I231" s="316"/>
      <c r="J231" s="316"/>
      <c r="K231" s="316"/>
      <c r="L231" s="393"/>
      <c r="M231" s="391" t="s">
        <v>64</v>
      </c>
      <c r="N231" s="344"/>
      <c r="O231" s="344"/>
      <c r="P231" s="344"/>
      <c r="Q231" s="344"/>
      <c r="R231" s="344"/>
      <c r="S231" s="345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87" t="s">
        <v>206</v>
      </c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16"/>
      <c r="M232" s="316"/>
      <c r="N232" s="316"/>
      <c r="O232" s="316"/>
      <c r="P232" s="316"/>
      <c r="Q232" s="316"/>
      <c r="R232" s="316"/>
      <c r="S232" s="316"/>
      <c r="T232" s="316"/>
      <c r="U232" s="316"/>
      <c r="V232" s="316"/>
      <c r="W232" s="316"/>
      <c r="X232" s="303"/>
      <c r="Y232" s="303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88">
        <v>4607091380880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90"/>
      <c r="O233" s="390"/>
      <c r="P233" s="390"/>
      <c r="Q233" s="332"/>
      <c r="R233" s="35"/>
      <c r="S233" s="35"/>
      <c r="T233" s="36" t="s">
        <v>63</v>
      </c>
      <c r="U233" s="308">
        <v>134.4</v>
      </c>
      <c r="V233" s="309">
        <f>IFERROR(IF(U233="",0,CEILING((U233/$H233),1)*$H233),"")</f>
        <v>134.4</v>
      </c>
      <c r="W233" s="37">
        <f>IFERROR(IF(V233=0,"",ROUNDUP(V233/H233,0)*0.02175),"")</f>
        <v>0.34799999999999998</v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88">
        <v>4607091384482</v>
      </c>
      <c r="E234" s="33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5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90"/>
      <c r="O234" s="390"/>
      <c r="P234" s="390"/>
      <c r="Q234" s="332"/>
      <c r="R234" s="35"/>
      <c r="S234" s="35"/>
      <c r="T234" s="36" t="s">
        <v>63</v>
      </c>
      <c r="U234" s="308">
        <v>287.8</v>
      </c>
      <c r="V234" s="309">
        <f>IFERROR(IF(U234="",0,CEILING((U234/$H234),1)*$H234),"")</f>
        <v>288.59999999999997</v>
      </c>
      <c r="W234" s="37">
        <f>IFERROR(IF(V234=0,"",ROUNDUP(V234/H234,0)*0.02175),"")</f>
        <v>0.80474999999999997</v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88">
        <v>4607091380897</v>
      </c>
      <c r="E235" s="33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5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90"/>
      <c r="O235" s="390"/>
      <c r="P235" s="390"/>
      <c r="Q235" s="332"/>
      <c r="R235" s="35"/>
      <c r="S235" s="35"/>
      <c r="T235" s="36" t="s">
        <v>63</v>
      </c>
      <c r="U235" s="308">
        <v>47.6</v>
      </c>
      <c r="V235" s="309">
        <f>IFERROR(IF(U235="",0,CEILING((U235/$H235),1)*$H235),"")</f>
        <v>50.400000000000006</v>
      </c>
      <c r="W235" s="37">
        <f>IFERROR(IF(V235=0,"",ROUNDUP(V235/H235,0)*0.02175),"")</f>
        <v>0.1305</v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88">
        <v>4680115880368</v>
      </c>
      <c r="E236" s="33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52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90"/>
      <c r="O236" s="390"/>
      <c r="P236" s="390"/>
      <c r="Q236" s="33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92"/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93"/>
      <c r="M237" s="391" t="s">
        <v>64</v>
      </c>
      <c r="N237" s="344"/>
      <c r="O237" s="344"/>
      <c r="P237" s="344"/>
      <c r="Q237" s="344"/>
      <c r="R237" s="344"/>
      <c r="S237" s="345"/>
      <c r="T237" s="38" t="s">
        <v>65</v>
      </c>
      <c r="U237" s="310">
        <f>IFERROR(U233/H233,"0")+IFERROR(U234/H234,"0")+IFERROR(U235/H235,"0")+IFERROR(U236/H236,"0")</f>
        <v>58.564102564102562</v>
      </c>
      <c r="V237" s="310">
        <f>IFERROR(V233/H233,"0")+IFERROR(V234/H234,"0")+IFERROR(V235/H235,"0")+IFERROR(V236/H236,"0")</f>
        <v>59</v>
      </c>
      <c r="W237" s="310">
        <f>IFERROR(IF(W233="",0,W233),"0")+IFERROR(IF(W234="",0,W234),"0")+IFERROR(IF(W235="",0,W235),"0")+IFERROR(IF(W236="",0,W236),"0")</f>
        <v>1.28325</v>
      </c>
      <c r="X237" s="311"/>
      <c r="Y237" s="311"/>
    </row>
    <row r="238" spans="1:52" x14ac:dyDescent="0.2">
      <c r="A238" s="316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93"/>
      <c r="M238" s="391" t="s">
        <v>64</v>
      </c>
      <c r="N238" s="344"/>
      <c r="O238" s="344"/>
      <c r="P238" s="344"/>
      <c r="Q238" s="344"/>
      <c r="R238" s="344"/>
      <c r="S238" s="345"/>
      <c r="T238" s="38" t="s">
        <v>63</v>
      </c>
      <c r="U238" s="310">
        <f>IFERROR(SUM(U233:U236),"0")</f>
        <v>469.80000000000007</v>
      </c>
      <c r="V238" s="310">
        <f>IFERROR(SUM(V233:V236),"0")</f>
        <v>473.4</v>
      </c>
      <c r="W238" s="38"/>
      <c r="X238" s="311"/>
      <c r="Y238" s="311"/>
    </row>
    <row r="239" spans="1:52" ht="14.25" customHeight="1" x14ac:dyDescent="0.25">
      <c r="A239" s="387" t="s">
        <v>79</v>
      </c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16"/>
      <c r="M239" s="316"/>
      <c r="N239" s="316"/>
      <c r="O239" s="316"/>
      <c r="P239" s="316"/>
      <c r="Q239" s="316"/>
      <c r="R239" s="316"/>
      <c r="S239" s="316"/>
      <c r="T239" s="316"/>
      <c r="U239" s="316"/>
      <c r="V239" s="316"/>
      <c r="W239" s="316"/>
      <c r="X239" s="303"/>
      <c r="Y239" s="303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88">
        <v>4607091388374</v>
      </c>
      <c r="E240" s="33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526" t="s">
        <v>369</v>
      </c>
      <c r="N240" s="390"/>
      <c r="O240" s="390"/>
      <c r="P240" s="390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88">
        <v>4607091388381</v>
      </c>
      <c r="E241" s="33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527" t="s">
        <v>372</v>
      </c>
      <c r="N241" s="390"/>
      <c r="O241" s="390"/>
      <c r="P241" s="390"/>
      <c r="Q241" s="332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88">
        <v>4607091388404</v>
      </c>
      <c r="E242" s="33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5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90"/>
      <c r="O242" s="390"/>
      <c r="P242" s="390"/>
      <c r="Q242" s="332"/>
      <c r="R242" s="35"/>
      <c r="S242" s="35"/>
      <c r="T242" s="36" t="s">
        <v>63</v>
      </c>
      <c r="U242" s="308">
        <v>48.534999999999997</v>
      </c>
      <c r="V242" s="309">
        <f>IFERROR(IF(U242="",0,CEILING((U242/$H242),1)*$H242),"")</f>
        <v>51</v>
      </c>
      <c r="W242" s="37">
        <f>IFERROR(IF(V242=0,"",ROUNDUP(V242/H242,0)*0.00753),"")</f>
        <v>0.15060000000000001</v>
      </c>
      <c r="X242" s="57"/>
      <c r="Y242" s="58"/>
      <c r="AC242" s="59"/>
      <c r="AZ242" s="195" t="s">
        <v>1</v>
      </c>
    </row>
    <row r="243" spans="1:52" x14ac:dyDescent="0.2">
      <c r="A243" s="392"/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93"/>
      <c r="M243" s="391" t="s">
        <v>64</v>
      </c>
      <c r="N243" s="344"/>
      <c r="O243" s="344"/>
      <c r="P243" s="344"/>
      <c r="Q243" s="344"/>
      <c r="R243" s="344"/>
      <c r="S243" s="345"/>
      <c r="T243" s="38" t="s">
        <v>65</v>
      </c>
      <c r="U243" s="310">
        <f>IFERROR(U240/H240,"0")+IFERROR(U241/H241,"0")+IFERROR(U242/H242,"0")</f>
        <v>19.033333333333335</v>
      </c>
      <c r="V243" s="310">
        <f>IFERROR(V240/H240,"0")+IFERROR(V241/H241,"0")+IFERROR(V242/H242,"0")</f>
        <v>20</v>
      </c>
      <c r="W243" s="310">
        <f>IFERROR(IF(W240="",0,W240),"0")+IFERROR(IF(W241="",0,W241),"0")+IFERROR(IF(W242="",0,W242),"0")</f>
        <v>0.15060000000000001</v>
      </c>
      <c r="X243" s="311"/>
      <c r="Y243" s="311"/>
    </row>
    <row r="244" spans="1:52" x14ac:dyDescent="0.2">
      <c r="A244" s="316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93"/>
      <c r="M244" s="391" t="s">
        <v>64</v>
      </c>
      <c r="N244" s="344"/>
      <c r="O244" s="344"/>
      <c r="P244" s="344"/>
      <c r="Q244" s="344"/>
      <c r="R244" s="344"/>
      <c r="S244" s="345"/>
      <c r="T244" s="38" t="s">
        <v>63</v>
      </c>
      <c r="U244" s="310">
        <f>IFERROR(SUM(U240:U242),"0")</f>
        <v>48.534999999999997</v>
      </c>
      <c r="V244" s="310">
        <f>IFERROR(SUM(V240:V242),"0")</f>
        <v>51</v>
      </c>
      <c r="W244" s="38"/>
      <c r="X244" s="311"/>
      <c r="Y244" s="311"/>
    </row>
    <row r="245" spans="1:52" ht="14.25" customHeight="1" x14ac:dyDescent="0.25">
      <c r="A245" s="387" t="s">
        <v>375</v>
      </c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16"/>
      <c r="M245" s="316"/>
      <c r="N245" s="316"/>
      <c r="O245" s="316"/>
      <c r="P245" s="316"/>
      <c r="Q245" s="316"/>
      <c r="R245" s="316"/>
      <c r="S245" s="316"/>
      <c r="T245" s="316"/>
      <c r="U245" s="316"/>
      <c r="V245" s="316"/>
      <c r="W245" s="316"/>
      <c r="X245" s="303"/>
      <c r="Y245" s="303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88">
        <v>4680115881808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90"/>
      <c r="O246" s="390"/>
      <c r="P246" s="390"/>
      <c r="Q246" s="332"/>
      <c r="R246" s="35"/>
      <c r="S246" s="35"/>
      <c r="T246" s="36" t="s">
        <v>63</v>
      </c>
      <c r="U246" s="308">
        <v>2.4</v>
      </c>
      <c r="V246" s="309">
        <f>IFERROR(IF(U246="",0,CEILING((U246/$H246),1)*$H246),"")</f>
        <v>4</v>
      </c>
      <c r="W246" s="37">
        <f>IFERROR(IF(V246=0,"",ROUNDUP(V246/H246,0)*0.00474),"")</f>
        <v>9.4800000000000006E-3</v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88">
        <v>4680115881822</v>
      </c>
      <c r="E247" s="33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5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90"/>
      <c r="O247" s="390"/>
      <c r="P247" s="390"/>
      <c r="Q247" s="33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88">
        <v>4680115880016</v>
      </c>
      <c r="E248" s="33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90"/>
      <c r="O248" s="390"/>
      <c r="P248" s="390"/>
      <c r="Q248" s="33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x14ac:dyDescent="0.2">
      <c r="A249" s="392"/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93"/>
      <c r="M249" s="391" t="s">
        <v>64</v>
      </c>
      <c r="N249" s="344"/>
      <c r="O249" s="344"/>
      <c r="P249" s="344"/>
      <c r="Q249" s="344"/>
      <c r="R249" s="344"/>
      <c r="S249" s="345"/>
      <c r="T249" s="38" t="s">
        <v>65</v>
      </c>
      <c r="U249" s="310">
        <f>IFERROR(U246/H246,"0")+IFERROR(U247/H247,"0")+IFERROR(U248/H248,"0")</f>
        <v>1.2</v>
      </c>
      <c r="V249" s="310">
        <f>IFERROR(V246/H246,"0")+IFERROR(V247/H247,"0")+IFERROR(V248/H248,"0")</f>
        <v>2</v>
      </c>
      <c r="W249" s="310">
        <f>IFERROR(IF(W246="",0,W246),"0")+IFERROR(IF(W247="",0,W247),"0")+IFERROR(IF(W248="",0,W248),"0")</f>
        <v>9.4800000000000006E-3</v>
      </c>
      <c r="X249" s="311"/>
      <c r="Y249" s="311"/>
    </row>
    <row r="250" spans="1:52" x14ac:dyDescent="0.2">
      <c r="A250" s="316"/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93"/>
      <c r="M250" s="391" t="s">
        <v>64</v>
      </c>
      <c r="N250" s="344"/>
      <c r="O250" s="344"/>
      <c r="P250" s="344"/>
      <c r="Q250" s="344"/>
      <c r="R250" s="344"/>
      <c r="S250" s="345"/>
      <c r="T250" s="38" t="s">
        <v>63</v>
      </c>
      <c r="U250" s="310">
        <f>IFERROR(SUM(U246:U248),"0")</f>
        <v>2.4</v>
      </c>
      <c r="V250" s="310">
        <f>IFERROR(SUM(V246:V248),"0")</f>
        <v>4</v>
      </c>
      <c r="W250" s="38"/>
      <c r="X250" s="311"/>
      <c r="Y250" s="311"/>
    </row>
    <row r="251" spans="1:52" ht="16.5" customHeight="1" x14ac:dyDescent="0.25">
      <c r="A251" s="386" t="s">
        <v>383</v>
      </c>
      <c r="B251" s="316"/>
      <c r="C251" s="316"/>
      <c r="D251" s="316"/>
      <c r="E251" s="316"/>
      <c r="F251" s="316"/>
      <c r="G251" s="316"/>
      <c r="H251" s="316"/>
      <c r="I251" s="316"/>
      <c r="J251" s="316"/>
      <c r="K251" s="316"/>
      <c r="L251" s="316"/>
      <c r="M251" s="316"/>
      <c r="N251" s="316"/>
      <c r="O251" s="316"/>
      <c r="P251" s="316"/>
      <c r="Q251" s="316"/>
      <c r="R251" s="316"/>
      <c r="S251" s="316"/>
      <c r="T251" s="316"/>
      <c r="U251" s="316"/>
      <c r="V251" s="316"/>
      <c r="W251" s="316"/>
      <c r="X251" s="304"/>
      <c r="Y251" s="304"/>
    </row>
    <row r="252" spans="1:52" ht="14.25" customHeight="1" x14ac:dyDescent="0.25">
      <c r="A252" s="387" t="s">
        <v>100</v>
      </c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6"/>
      <c r="M252" s="316"/>
      <c r="N252" s="316"/>
      <c r="O252" s="316"/>
      <c r="P252" s="316"/>
      <c r="Q252" s="316"/>
      <c r="R252" s="316"/>
      <c r="S252" s="316"/>
      <c r="T252" s="316"/>
      <c r="U252" s="316"/>
      <c r="V252" s="316"/>
      <c r="W252" s="316"/>
      <c r="X252" s="303"/>
      <c r="Y252" s="303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88">
        <v>4607091387421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90"/>
      <c r="O253" s="390"/>
      <c r="P253" s="390"/>
      <c r="Q253" s="332"/>
      <c r="R253" s="35"/>
      <c r="S253" s="35"/>
      <c r="T253" s="36" t="s">
        <v>63</v>
      </c>
      <c r="U253" s="308">
        <v>96.2</v>
      </c>
      <c r="V253" s="309">
        <f t="shared" ref="V253:V259" si="13">IFERROR(IF(U253="",0,CEILING((U253/$H253),1)*$H253),"")</f>
        <v>97.2</v>
      </c>
      <c r="W253" s="37">
        <f>IFERROR(IF(V253=0,"",ROUNDUP(V253/H253,0)*0.02175),"")</f>
        <v>0.19574999999999998</v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88">
        <v>4607091387421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90"/>
      <c r="O254" s="390"/>
      <c r="P254" s="390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88">
        <v>4607091387452</v>
      </c>
      <c r="E255" s="33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534" t="s">
        <v>389</v>
      </c>
      <c r="N255" s="390"/>
      <c r="O255" s="390"/>
      <c r="P255" s="390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88">
        <v>4607091387452</v>
      </c>
      <c r="E256" s="33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90"/>
      <c r="O256" s="390"/>
      <c r="P256" s="390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88">
        <v>4607091385984</v>
      </c>
      <c r="E257" s="33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90"/>
      <c r="O257" s="390"/>
      <c r="P257" s="390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88">
        <v>4607091387438</v>
      </c>
      <c r="E258" s="33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5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90"/>
      <c r="O258" s="390"/>
      <c r="P258" s="390"/>
      <c r="Q258" s="33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88">
        <v>4607091387469</v>
      </c>
      <c r="E259" s="33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53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90"/>
      <c r="O259" s="390"/>
      <c r="P259" s="390"/>
      <c r="Q259" s="33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92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93"/>
      <c r="M260" s="391" t="s">
        <v>64</v>
      </c>
      <c r="N260" s="344"/>
      <c r="O260" s="344"/>
      <c r="P260" s="344"/>
      <c r="Q260" s="344"/>
      <c r="R260" s="344"/>
      <c r="S260" s="345"/>
      <c r="T260" s="38" t="s">
        <v>65</v>
      </c>
      <c r="U260" s="310">
        <f>IFERROR(U253/H253,"0")+IFERROR(U254/H254,"0")+IFERROR(U255/H255,"0")+IFERROR(U256/H256,"0")+IFERROR(U257/H257,"0")+IFERROR(U258/H258,"0")+IFERROR(U259/H259,"0")</f>
        <v>8.9074074074074066</v>
      </c>
      <c r="V260" s="310">
        <f>IFERROR(V253/H253,"0")+IFERROR(V254/H254,"0")+IFERROR(V255/H255,"0")+IFERROR(V256/H256,"0")+IFERROR(V257/H257,"0")+IFERROR(V258/H258,"0")+IFERROR(V259/H259,"0")</f>
        <v>9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0.19574999999999998</v>
      </c>
      <c r="X260" s="311"/>
      <c r="Y260" s="311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93"/>
      <c r="M261" s="391" t="s">
        <v>64</v>
      </c>
      <c r="N261" s="344"/>
      <c r="O261" s="344"/>
      <c r="P261" s="344"/>
      <c r="Q261" s="344"/>
      <c r="R261" s="344"/>
      <c r="S261" s="345"/>
      <c r="T261" s="38" t="s">
        <v>63</v>
      </c>
      <c r="U261" s="310">
        <f>IFERROR(SUM(U253:U259),"0")</f>
        <v>96.2</v>
      </c>
      <c r="V261" s="310">
        <f>IFERROR(SUM(V253:V259),"0")</f>
        <v>97.2</v>
      </c>
      <c r="W261" s="38"/>
      <c r="X261" s="311"/>
      <c r="Y261" s="311"/>
    </row>
    <row r="262" spans="1:52" ht="14.25" customHeight="1" x14ac:dyDescent="0.25">
      <c r="A262" s="387" t="s">
        <v>59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3"/>
      <c r="Y262" s="303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88">
        <v>4607091387292</v>
      </c>
      <c r="E263" s="33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5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90"/>
      <c r="O263" s="390"/>
      <c r="P263" s="390"/>
      <c r="Q263" s="33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88">
        <v>4607091387315</v>
      </c>
      <c r="E264" s="33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5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90"/>
      <c r="O264" s="390"/>
      <c r="P264" s="390"/>
      <c r="Q264" s="33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92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93"/>
      <c r="M265" s="391" t="s">
        <v>64</v>
      </c>
      <c r="N265" s="344"/>
      <c r="O265" s="344"/>
      <c r="P265" s="344"/>
      <c r="Q265" s="344"/>
      <c r="R265" s="344"/>
      <c r="S265" s="345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93"/>
      <c r="M266" s="391" t="s">
        <v>64</v>
      </c>
      <c r="N266" s="344"/>
      <c r="O266" s="344"/>
      <c r="P266" s="344"/>
      <c r="Q266" s="344"/>
      <c r="R266" s="344"/>
      <c r="S266" s="345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86" t="s">
        <v>401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04"/>
      <c r="Y267" s="304"/>
    </row>
    <row r="268" spans="1:52" ht="14.25" customHeight="1" x14ac:dyDescent="0.25">
      <c r="A268" s="387" t="s">
        <v>59</v>
      </c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6"/>
      <c r="M268" s="316"/>
      <c r="N268" s="316"/>
      <c r="O268" s="316"/>
      <c r="P268" s="316"/>
      <c r="Q268" s="316"/>
      <c r="R268" s="316"/>
      <c r="S268" s="316"/>
      <c r="T268" s="316"/>
      <c r="U268" s="316"/>
      <c r="V268" s="316"/>
      <c r="W268" s="316"/>
      <c r="X268" s="303"/>
      <c r="Y268" s="303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88">
        <v>4607091383836</v>
      </c>
      <c r="E269" s="33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90"/>
      <c r="O269" s="390"/>
      <c r="P269" s="390"/>
      <c r="Q269" s="332"/>
      <c r="R269" s="35"/>
      <c r="S269" s="35"/>
      <c r="T269" s="36" t="s">
        <v>63</v>
      </c>
      <c r="U269" s="308">
        <v>11.43</v>
      </c>
      <c r="V269" s="309">
        <f>IFERROR(IF(U269="",0,CEILING((U269/$H269),1)*$H269),"")</f>
        <v>12.6</v>
      </c>
      <c r="W269" s="37">
        <f>IFERROR(IF(V269=0,"",ROUNDUP(V269/H269,0)*0.00753),"")</f>
        <v>5.271E-2</v>
      </c>
      <c r="X269" s="57"/>
      <c r="Y269" s="58"/>
      <c r="AC269" s="59"/>
      <c r="AZ269" s="208" t="s">
        <v>1</v>
      </c>
    </row>
    <row r="270" spans="1:52" x14ac:dyDescent="0.2">
      <c r="A270" s="392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3"/>
      <c r="M270" s="391" t="s">
        <v>64</v>
      </c>
      <c r="N270" s="344"/>
      <c r="O270" s="344"/>
      <c r="P270" s="344"/>
      <c r="Q270" s="344"/>
      <c r="R270" s="344"/>
      <c r="S270" s="345"/>
      <c r="T270" s="38" t="s">
        <v>65</v>
      </c>
      <c r="U270" s="310">
        <f>IFERROR(U269/H269,"0")</f>
        <v>6.35</v>
      </c>
      <c r="V270" s="310">
        <f>IFERROR(V269/H269,"0")</f>
        <v>7</v>
      </c>
      <c r="W270" s="310">
        <f>IFERROR(IF(W269="",0,W269),"0")</f>
        <v>5.271E-2</v>
      </c>
      <c r="X270" s="311"/>
      <c r="Y270" s="311"/>
    </row>
    <row r="271" spans="1:52" x14ac:dyDescent="0.2">
      <c r="A271" s="316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93"/>
      <c r="M271" s="391" t="s">
        <v>64</v>
      </c>
      <c r="N271" s="344"/>
      <c r="O271" s="344"/>
      <c r="P271" s="344"/>
      <c r="Q271" s="344"/>
      <c r="R271" s="344"/>
      <c r="S271" s="345"/>
      <c r="T271" s="38" t="s">
        <v>63</v>
      </c>
      <c r="U271" s="310">
        <f>IFERROR(SUM(U269:U269),"0")</f>
        <v>11.43</v>
      </c>
      <c r="V271" s="310">
        <f>IFERROR(SUM(V269:V269),"0")</f>
        <v>12.6</v>
      </c>
      <c r="W271" s="38"/>
      <c r="X271" s="311"/>
      <c r="Y271" s="311"/>
    </row>
    <row r="272" spans="1:52" ht="14.25" customHeight="1" x14ac:dyDescent="0.25">
      <c r="A272" s="387" t="s">
        <v>66</v>
      </c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03"/>
      <c r="Y272" s="303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88">
        <v>4607091387919</v>
      </c>
      <c r="E273" s="33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90"/>
      <c r="O273" s="390"/>
      <c r="P273" s="390"/>
      <c r="Q273" s="33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88">
        <v>4607091383942</v>
      </c>
      <c r="E274" s="33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54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90"/>
      <c r="O274" s="390"/>
      <c r="P274" s="390"/>
      <c r="Q274" s="332"/>
      <c r="R274" s="35"/>
      <c r="S274" s="35"/>
      <c r="T274" s="36" t="s">
        <v>63</v>
      </c>
      <c r="U274" s="308">
        <v>1002.54</v>
      </c>
      <c r="V274" s="309">
        <f>IFERROR(IF(U274="",0,CEILING((U274/$H274),1)*$H274),"")</f>
        <v>1002.96</v>
      </c>
      <c r="W274" s="37">
        <f>IFERROR(IF(V274=0,"",ROUNDUP(V274/H274,0)*0.00753),"")</f>
        <v>2.9969399999999999</v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88">
        <v>4607091383959</v>
      </c>
      <c r="E275" s="33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54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90"/>
      <c r="O275" s="390"/>
      <c r="P275" s="390"/>
      <c r="Q275" s="332"/>
      <c r="R275" s="35"/>
      <c r="S275" s="35"/>
      <c r="T275" s="36" t="s">
        <v>63</v>
      </c>
      <c r="U275" s="308">
        <v>527.30999999999995</v>
      </c>
      <c r="V275" s="309">
        <f>IFERROR(IF(U275="",0,CEILING((U275/$H275),1)*$H275),"")</f>
        <v>529.20000000000005</v>
      </c>
      <c r="W275" s="37">
        <f>IFERROR(IF(V275=0,"",ROUNDUP(V275/H275,0)*0.00753),"")</f>
        <v>1.5813000000000001</v>
      </c>
      <c r="X275" s="57"/>
      <c r="Y275" s="58"/>
      <c r="AC275" s="59"/>
      <c r="AZ275" s="211" t="s">
        <v>1</v>
      </c>
    </row>
    <row r="276" spans="1:52" x14ac:dyDescent="0.2">
      <c r="A276" s="392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3"/>
      <c r="M276" s="391" t="s">
        <v>64</v>
      </c>
      <c r="N276" s="344"/>
      <c r="O276" s="344"/>
      <c r="P276" s="344"/>
      <c r="Q276" s="344"/>
      <c r="R276" s="344"/>
      <c r="S276" s="345"/>
      <c r="T276" s="38" t="s">
        <v>65</v>
      </c>
      <c r="U276" s="310">
        <f>IFERROR(U273/H273,"0")+IFERROR(U274/H274,"0")+IFERROR(U275/H275,"0")</f>
        <v>607.08333333333326</v>
      </c>
      <c r="V276" s="310">
        <f>IFERROR(V273/H273,"0")+IFERROR(V274/H274,"0")+IFERROR(V275/H275,"0")</f>
        <v>608</v>
      </c>
      <c r="W276" s="310">
        <f>IFERROR(IF(W273="",0,W273),"0")+IFERROR(IF(W274="",0,W274),"0")+IFERROR(IF(W275="",0,W275),"0")</f>
        <v>4.5782400000000001</v>
      </c>
      <c r="X276" s="311"/>
      <c r="Y276" s="311"/>
    </row>
    <row r="277" spans="1:52" x14ac:dyDescent="0.2">
      <c r="A277" s="316"/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93"/>
      <c r="M277" s="391" t="s">
        <v>64</v>
      </c>
      <c r="N277" s="344"/>
      <c r="O277" s="344"/>
      <c r="P277" s="344"/>
      <c r="Q277" s="344"/>
      <c r="R277" s="344"/>
      <c r="S277" s="345"/>
      <c r="T277" s="38" t="s">
        <v>63</v>
      </c>
      <c r="U277" s="310">
        <f>IFERROR(SUM(U273:U275),"0")</f>
        <v>1529.85</v>
      </c>
      <c r="V277" s="310">
        <f>IFERROR(SUM(V273:V275),"0")</f>
        <v>1532.16</v>
      </c>
      <c r="W277" s="38"/>
      <c r="X277" s="311"/>
      <c r="Y277" s="311"/>
    </row>
    <row r="278" spans="1:52" ht="14.25" customHeight="1" x14ac:dyDescent="0.25">
      <c r="A278" s="387" t="s">
        <v>206</v>
      </c>
      <c r="B278" s="316"/>
      <c r="C278" s="316"/>
      <c r="D278" s="316"/>
      <c r="E278" s="316"/>
      <c r="F278" s="316"/>
      <c r="G278" s="316"/>
      <c r="H278" s="316"/>
      <c r="I278" s="316"/>
      <c r="J278" s="316"/>
      <c r="K278" s="316"/>
      <c r="L278" s="316"/>
      <c r="M278" s="316"/>
      <c r="N278" s="316"/>
      <c r="O278" s="316"/>
      <c r="P278" s="316"/>
      <c r="Q278" s="316"/>
      <c r="R278" s="316"/>
      <c r="S278" s="316"/>
      <c r="T278" s="316"/>
      <c r="U278" s="316"/>
      <c r="V278" s="316"/>
      <c r="W278" s="316"/>
      <c r="X278" s="303"/>
      <c r="Y278" s="303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88">
        <v>4607091388831</v>
      </c>
      <c r="E279" s="33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5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90"/>
      <c r="O279" s="390"/>
      <c r="P279" s="390"/>
      <c r="Q279" s="332"/>
      <c r="R279" s="35"/>
      <c r="S279" s="35"/>
      <c r="T279" s="36" t="s">
        <v>63</v>
      </c>
      <c r="U279" s="308">
        <v>16.492000000000001</v>
      </c>
      <c r="V279" s="309">
        <f>IFERROR(IF(U279="",0,CEILING((U279/$H279),1)*$H279),"")</f>
        <v>18.239999999999998</v>
      </c>
      <c r="W279" s="37">
        <f>IFERROR(IF(V279=0,"",ROUNDUP(V279/H279,0)*0.00753),"")</f>
        <v>6.0240000000000002E-2</v>
      </c>
      <c r="X279" s="57"/>
      <c r="Y279" s="58"/>
      <c r="AC279" s="59"/>
      <c r="AZ279" s="212" t="s">
        <v>1</v>
      </c>
    </row>
    <row r="280" spans="1:52" x14ac:dyDescent="0.2">
      <c r="A280" s="392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3"/>
      <c r="M280" s="391" t="s">
        <v>64</v>
      </c>
      <c r="N280" s="344"/>
      <c r="O280" s="344"/>
      <c r="P280" s="344"/>
      <c r="Q280" s="344"/>
      <c r="R280" s="344"/>
      <c r="S280" s="345"/>
      <c r="T280" s="38" t="s">
        <v>65</v>
      </c>
      <c r="U280" s="310">
        <f>IFERROR(U279/H279,"0")</f>
        <v>7.2333333333333343</v>
      </c>
      <c r="V280" s="310">
        <f>IFERROR(V279/H279,"0")</f>
        <v>8</v>
      </c>
      <c r="W280" s="310">
        <f>IFERROR(IF(W279="",0,W279),"0")</f>
        <v>6.0240000000000002E-2</v>
      </c>
      <c r="X280" s="311"/>
      <c r="Y280" s="311"/>
    </row>
    <row r="281" spans="1:52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93"/>
      <c r="M281" s="391" t="s">
        <v>64</v>
      </c>
      <c r="N281" s="344"/>
      <c r="O281" s="344"/>
      <c r="P281" s="344"/>
      <c r="Q281" s="344"/>
      <c r="R281" s="344"/>
      <c r="S281" s="345"/>
      <c r="T281" s="38" t="s">
        <v>63</v>
      </c>
      <c r="U281" s="310">
        <f>IFERROR(SUM(U279:U279),"0")</f>
        <v>16.492000000000001</v>
      </c>
      <c r="V281" s="310">
        <f>IFERROR(SUM(V279:V279),"0")</f>
        <v>18.239999999999998</v>
      </c>
      <c r="W281" s="38"/>
      <c r="X281" s="311"/>
      <c r="Y281" s="311"/>
    </row>
    <row r="282" spans="1:52" ht="14.25" customHeight="1" x14ac:dyDescent="0.25">
      <c r="A282" s="387" t="s">
        <v>79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3"/>
      <c r="Y282" s="303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88">
        <v>4607091383102</v>
      </c>
      <c r="E283" s="33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54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90"/>
      <c r="O283" s="390"/>
      <c r="P283" s="390"/>
      <c r="Q283" s="332"/>
      <c r="R283" s="35"/>
      <c r="S283" s="35"/>
      <c r="T283" s="36" t="s">
        <v>63</v>
      </c>
      <c r="U283" s="308">
        <v>5.6950000000000003</v>
      </c>
      <c r="V283" s="309">
        <f>IFERROR(IF(U283="",0,CEILING((U283/$H283),1)*$H283),"")</f>
        <v>7.6499999999999995</v>
      </c>
      <c r="W283" s="37">
        <f>IFERROR(IF(V283=0,"",ROUNDUP(V283/H283,0)*0.00753),"")</f>
        <v>2.2589999999999999E-2</v>
      </c>
      <c r="X283" s="57"/>
      <c r="Y283" s="58"/>
      <c r="AC283" s="59"/>
      <c r="AZ283" s="213" t="s">
        <v>1</v>
      </c>
    </row>
    <row r="284" spans="1:52" x14ac:dyDescent="0.2">
      <c r="A284" s="392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3"/>
      <c r="M284" s="391" t="s">
        <v>64</v>
      </c>
      <c r="N284" s="344"/>
      <c r="O284" s="344"/>
      <c r="P284" s="344"/>
      <c r="Q284" s="344"/>
      <c r="R284" s="344"/>
      <c r="S284" s="345"/>
      <c r="T284" s="38" t="s">
        <v>65</v>
      </c>
      <c r="U284" s="310">
        <f>IFERROR(U283/H283,"0")</f>
        <v>2.2333333333333334</v>
      </c>
      <c r="V284" s="310">
        <f>IFERROR(V283/H283,"0")</f>
        <v>3</v>
      </c>
      <c r="W284" s="310">
        <f>IFERROR(IF(W283="",0,W283),"0")</f>
        <v>2.2589999999999999E-2</v>
      </c>
      <c r="X284" s="311"/>
      <c r="Y284" s="311"/>
    </row>
    <row r="285" spans="1:52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93"/>
      <c r="M285" s="391" t="s">
        <v>64</v>
      </c>
      <c r="N285" s="344"/>
      <c r="O285" s="344"/>
      <c r="P285" s="344"/>
      <c r="Q285" s="344"/>
      <c r="R285" s="344"/>
      <c r="S285" s="345"/>
      <c r="T285" s="38" t="s">
        <v>63</v>
      </c>
      <c r="U285" s="310">
        <f>IFERROR(SUM(U283:U283),"0")</f>
        <v>5.6950000000000003</v>
      </c>
      <c r="V285" s="310">
        <f>IFERROR(SUM(V283:V283),"0")</f>
        <v>7.6499999999999995</v>
      </c>
      <c r="W285" s="38"/>
      <c r="X285" s="311"/>
      <c r="Y285" s="311"/>
    </row>
    <row r="286" spans="1:52" ht="27.75" customHeight="1" x14ac:dyDescent="0.2">
      <c r="A286" s="384" t="s">
        <v>414</v>
      </c>
      <c r="B286" s="385"/>
      <c r="C286" s="385"/>
      <c r="D286" s="385"/>
      <c r="E286" s="385"/>
      <c r="F286" s="385"/>
      <c r="G286" s="385"/>
      <c r="H286" s="385"/>
      <c r="I286" s="385"/>
      <c r="J286" s="385"/>
      <c r="K286" s="385"/>
      <c r="L286" s="385"/>
      <c r="M286" s="385"/>
      <c r="N286" s="385"/>
      <c r="O286" s="385"/>
      <c r="P286" s="385"/>
      <c r="Q286" s="385"/>
      <c r="R286" s="385"/>
      <c r="S286" s="385"/>
      <c r="T286" s="385"/>
      <c r="U286" s="385"/>
      <c r="V286" s="385"/>
      <c r="W286" s="385"/>
      <c r="X286" s="49"/>
      <c r="Y286" s="49"/>
    </row>
    <row r="287" spans="1:52" ht="16.5" customHeight="1" x14ac:dyDescent="0.25">
      <c r="A287" s="386" t="s">
        <v>415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4"/>
      <c r="Y287" s="304"/>
    </row>
    <row r="288" spans="1:52" ht="14.25" customHeight="1" x14ac:dyDescent="0.25">
      <c r="A288" s="387" t="s">
        <v>100</v>
      </c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16"/>
      <c r="N288" s="316"/>
      <c r="O288" s="316"/>
      <c r="P288" s="316"/>
      <c r="Q288" s="316"/>
      <c r="R288" s="316"/>
      <c r="S288" s="316"/>
      <c r="T288" s="316"/>
      <c r="U288" s="316"/>
      <c r="V288" s="316"/>
      <c r="W288" s="316"/>
      <c r="X288" s="303"/>
      <c r="Y288" s="303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88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54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90"/>
      <c r="O289" s="390"/>
      <c r="P289" s="390"/>
      <c r="Q289" s="33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88">
        <v>4607091383997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90"/>
      <c r="O290" s="390"/>
      <c r="P290" s="390"/>
      <c r="Q290" s="332"/>
      <c r="R290" s="35"/>
      <c r="S290" s="35"/>
      <c r="T290" s="36" t="s">
        <v>63</v>
      </c>
      <c r="U290" s="308">
        <v>2276</v>
      </c>
      <c r="V290" s="309">
        <f t="shared" si="14"/>
        <v>2280</v>
      </c>
      <c r="W290" s="37">
        <f>IFERROR(IF(V290=0,"",ROUNDUP(V290/H290,0)*0.02175),"")</f>
        <v>3.3059999999999996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88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90"/>
      <c r="O291" s="390"/>
      <c r="P291" s="390"/>
      <c r="Q291" s="332"/>
      <c r="R291" s="35"/>
      <c r="S291" s="35"/>
      <c r="T291" s="36" t="s">
        <v>63</v>
      </c>
      <c r="U291" s="308">
        <v>1173</v>
      </c>
      <c r="V291" s="309">
        <f t="shared" si="14"/>
        <v>1185</v>
      </c>
      <c r="W291" s="37">
        <f>IFERROR(IF(V291=0,"",ROUNDUP(V291/H291,0)*0.02175),"")</f>
        <v>1.7182499999999998</v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88">
        <v>4607091384130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90"/>
      <c r="O292" s="390"/>
      <c r="P292" s="390"/>
      <c r="Q292" s="33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88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90"/>
      <c r="O293" s="390"/>
      <c r="P293" s="390"/>
      <c r="Q293" s="332"/>
      <c r="R293" s="35"/>
      <c r="S293" s="35"/>
      <c r="T293" s="36" t="s">
        <v>63</v>
      </c>
      <c r="U293" s="308">
        <v>1195</v>
      </c>
      <c r="V293" s="309">
        <f t="shared" si="14"/>
        <v>1200</v>
      </c>
      <c r="W293" s="37">
        <f>IFERROR(IF(V293=0,"",ROUNDUP(V293/H293,0)*0.02175),"")</f>
        <v>1.7399999999999998</v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88">
        <v>4607091384147</v>
      </c>
      <c r="E294" s="33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552" t="s">
        <v>425</v>
      </c>
      <c r="N294" s="390"/>
      <c r="O294" s="390"/>
      <c r="P294" s="390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88">
        <v>4607091384154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90"/>
      <c r="O295" s="390"/>
      <c r="P295" s="390"/>
      <c r="Q295" s="332"/>
      <c r="R295" s="35"/>
      <c r="S295" s="35"/>
      <c r="T295" s="36" t="s">
        <v>63</v>
      </c>
      <c r="U295" s="308">
        <v>48.5</v>
      </c>
      <c r="V295" s="309">
        <f t="shared" si="14"/>
        <v>50</v>
      </c>
      <c r="W295" s="37">
        <f>IFERROR(IF(V295=0,"",ROUNDUP(V295/H295,0)*0.00937),"")</f>
        <v>9.3700000000000006E-2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88">
        <v>4607091384161</v>
      </c>
      <c r="E296" s="33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5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90"/>
      <c r="O296" s="390"/>
      <c r="P296" s="390"/>
      <c r="Q296" s="332"/>
      <c r="R296" s="35"/>
      <c r="S296" s="35"/>
      <c r="T296" s="36" t="s">
        <v>63</v>
      </c>
      <c r="U296" s="308">
        <v>33.5</v>
      </c>
      <c r="V296" s="309">
        <f t="shared" si="14"/>
        <v>35</v>
      </c>
      <c r="W296" s="37">
        <f>IFERROR(IF(V296=0,"",ROUNDUP(V296/H296,0)*0.00937),"")</f>
        <v>6.5589999999999996E-2</v>
      </c>
      <c r="X296" s="57"/>
      <c r="Y296" s="58"/>
      <c r="AC296" s="59"/>
      <c r="AZ296" s="221" t="s">
        <v>1</v>
      </c>
    </row>
    <row r="297" spans="1:52" x14ac:dyDescent="0.2">
      <c r="A297" s="392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3"/>
      <c r="M297" s="391" t="s">
        <v>64</v>
      </c>
      <c r="N297" s="344"/>
      <c r="O297" s="344"/>
      <c r="P297" s="344"/>
      <c r="Q297" s="344"/>
      <c r="R297" s="344"/>
      <c r="S297" s="345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326</v>
      </c>
      <c r="V297" s="310">
        <f>IFERROR(V289/H289,"0")+IFERROR(V290/H290,"0")+IFERROR(V291/H291,"0")+IFERROR(V292/H292,"0")+IFERROR(V293/H293,"0")+IFERROR(V294/H294,"0")+IFERROR(V295/H295,"0")+IFERROR(V296/H296,"0")</f>
        <v>328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6.9235399999999991</v>
      </c>
      <c r="X297" s="311"/>
      <c r="Y297" s="311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93"/>
      <c r="M298" s="391" t="s">
        <v>64</v>
      </c>
      <c r="N298" s="344"/>
      <c r="O298" s="344"/>
      <c r="P298" s="344"/>
      <c r="Q298" s="344"/>
      <c r="R298" s="344"/>
      <c r="S298" s="345"/>
      <c r="T298" s="38" t="s">
        <v>63</v>
      </c>
      <c r="U298" s="310">
        <f>IFERROR(SUM(U289:U296),"0")</f>
        <v>4726</v>
      </c>
      <c r="V298" s="310">
        <f>IFERROR(SUM(V289:V296),"0")</f>
        <v>4750</v>
      </c>
      <c r="W298" s="38"/>
      <c r="X298" s="311"/>
      <c r="Y298" s="311"/>
    </row>
    <row r="299" spans="1:52" ht="14.25" customHeight="1" x14ac:dyDescent="0.25">
      <c r="A299" s="387" t="s">
        <v>93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03"/>
      <c r="Y299" s="303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88">
        <v>4607091383980</v>
      </c>
      <c r="E300" s="33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90"/>
      <c r="O300" s="390"/>
      <c r="P300" s="390"/>
      <c r="Q300" s="332"/>
      <c r="R300" s="35"/>
      <c r="S300" s="35"/>
      <c r="T300" s="36" t="s">
        <v>63</v>
      </c>
      <c r="U300" s="308">
        <v>1667</v>
      </c>
      <c r="V300" s="309">
        <f>IFERROR(IF(U300="",0,CEILING((U300/$H300),1)*$H300),"")</f>
        <v>1680</v>
      </c>
      <c r="W300" s="37">
        <f>IFERROR(IF(V300=0,"",ROUNDUP(V300/H300,0)*0.02175),"")</f>
        <v>2.4359999999999999</v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88">
        <v>4607091384178</v>
      </c>
      <c r="E301" s="33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5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90"/>
      <c r="O301" s="390"/>
      <c r="P301" s="390"/>
      <c r="Q301" s="332"/>
      <c r="R301" s="35"/>
      <c r="S301" s="35"/>
      <c r="T301" s="36" t="s">
        <v>63</v>
      </c>
      <c r="U301" s="308">
        <v>13.4</v>
      </c>
      <c r="V301" s="309">
        <f>IFERROR(IF(U301="",0,CEILING((U301/$H301),1)*$H301),"")</f>
        <v>16</v>
      </c>
      <c r="W301" s="37">
        <f>IFERROR(IF(V301=0,"",ROUNDUP(V301/H301,0)*0.00937),"")</f>
        <v>3.7479999999999999E-2</v>
      </c>
      <c r="X301" s="57"/>
      <c r="Y301" s="58"/>
      <c r="AC301" s="59"/>
      <c r="AZ301" s="223" t="s">
        <v>1</v>
      </c>
    </row>
    <row r="302" spans="1:52" x14ac:dyDescent="0.2">
      <c r="A302" s="392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3"/>
      <c r="M302" s="391" t="s">
        <v>64</v>
      </c>
      <c r="N302" s="344"/>
      <c r="O302" s="344"/>
      <c r="P302" s="344"/>
      <c r="Q302" s="344"/>
      <c r="R302" s="344"/>
      <c r="S302" s="345"/>
      <c r="T302" s="38" t="s">
        <v>65</v>
      </c>
      <c r="U302" s="310">
        <f>IFERROR(U300/H300,"0")+IFERROR(U301/H301,"0")</f>
        <v>114.48333333333333</v>
      </c>
      <c r="V302" s="310">
        <f>IFERROR(V300/H300,"0")+IFERROR(V301/H301,"0")</f>
        <v>116</v>
      </c>
      <c r="W302" s="310">
        <f>IFERROR(IF(W300="",0,W300),"0")+IFERROR(IF(W301="",0,W301),"0")</f>
        <v>2.4734799999999999</v>
      </c>
      <c r="X302" s="311"/>
      <c r="Y302" s="311"/>
    </row>
    <row r="303" spans="1:52" x14ac:dyDescent="0.2">
      <c r="A303" s="316"/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93"/>
      <c r="M303" s="391" t="s">
        <v>64</v>
      </c>
      <c r="N303" s="344"/>
      <c r="O303" s="344"/>
      <c r="P303" s="344"/>
      <c r="Q303" s="344"/>
      <c r="R303" s="344"/>
      <c r="S303" s="345"/>
      <c r="T303" s="38" t="s">
        <v>63</v>
      </c>
      <c r="U303" s="310">
        <f>IFERROR(SUM(U300:U301),"0")</f>
        <v>1680.4</v>
      </c>
      <c r="V303" s="310">
        <f>IFERROR(SUM(V300:V301),"0")</f>
        <v>1696</v>
      </c>
      <c r="W303" s="38"/>
      <c r="X303" s="311"/>
      <c r="Y303" s="311"/>
    </row>
    <row r="304" spans="1:52" ht="14.25" customHeight="1" x14ac:dyDescent="0.25">
      <c r="A304" s="387" t="s">
        <v>66</v>
      </c>
      <c r="B304" s="316"/>
      <c r="C304" s="316"/>
      <c r="D304" s="316"/>
      <c r="E304" s="316"/>
      <c r="F304" s="316"/>
      <c r="G304" s="316"/>
      <c r="H304" s="316"/>
      <c r="I304" s="316"/>
      <c r="J304" s="316"/>
      <c r="K304" s="316"/>
      <c r="L304" s="316"/>
      <c r="M304" s="316"/>
      <c r="N304" s="316"/>
      <c r="O304" s="316"/>
      <c r="P304" s="316"/>
      <c r="Q304" s="316"/>
      <c r="R304" s="316"/>
      <c r="S304" s="316"/>
      <c r="T304" s="316"/>
      <c r="U304" s="316"/>
      <c r="V304" s="316"/>
      <c r="W304" s="316"/>
      <c r="X304" s="303"/>
      <c r="Y304" s="303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88">
        <v>4607091384260</v>
      </c>
      <c r="E305" s="33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5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90"/>
      <c r="O305" s="390"/>
      <c r="P305" s="390"/>
      <c r="Q305" s="332"/>
      <c r="R305" s="35"/>
      <c r="S305" s="35"/>
      <c r="T305" s="36" t="s">
        <v>63</v>
      </c>
      <c r="U305" s="308">
        <v>72.400000000000006</v>
      </c>
      <c r="V305" s="309">
        <f>IFERROR(IF(U305="",0,CEILING((U305/$H305),1)*$H305),"")</f>
        <v>78</v>
      </c>
      <c r="W305" s="37">
        <f>IFERROR(IF(V305=0,"",ROUNDUP(V305/H305,0)*0.02175),"")</f>
        <v>0.21749999999999997</v>
      </c>
      <c r="X305" s="57"/>
      <c r="Y305" s="58"/>
      <c r="AC305" s="59"/>
      <c r="AZ305" s="224" t="s">
        <v>1</v>
      </c>
    </row>
    <row r="306" spans="1:52" x14ac:dyDescent="0.2">
      <c r="A306" s="392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3"/>
      <c r="M306" s="391" t="s">
        <v>64</v>
      </c>
      <c r="N306" s="344"/>
      <c r="O306" s="344"/>
      <c r="P306" s="344"/>
      <c r="Q306" s="344"/>
      <c r="R306" s="344"/>
      <c r="S306" s="345"/>
      <c r="T306" s="38" t="s">
        <v>65</v>
      </c>
      <c r="U306" s="310">
        <f>IFERROR(U305/H305,"0")</f>
        <v>9.2820512820512828</v>
      </c>
      <c r="V306" s="310">
        <f>IFERROR(V305/H305,"0")</f>
        <v>10</v>
      </c>
      <c r="W306" s="310">
        <f>IFERROR(IF(W305="",0,W305),"0")</f>
        <v>0.21749999999999997</v>
      </c>
      <c r="X306" s="311"/>
      <c r="Y306" s="311"/>
    </row>
    <row r="307" spans="1:52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93"/>
      <c r="M307" s="391" t="s">
        <v>64</v>
      </c>
      <c r="N307" s="344"/>
      <c r="O307" s="344"/>
      <c r="P307" s="344"/>
      <c r="Q307" s="344"/>
      <c r="R307" s="344"/>
      <c r="S307" s="345"/>
      <c r="T307" s="38" t="s">
        <v>63</v>
      </c>
      <c r="U307" s="310">
        <f>IFERROR(SUM(U305:U305),"0")</f>
        <v>72.400000000000006</v>
      </c>
      <c r="V307" s="310">
        <f>IFERROR(SUM(V305:V305),"0")</f>
        <v>78</v>
      </c>
      <c r="W307" s="38"/>
      <c r="X307" s="311"/>
      <c r="Y307" s="311"/>
    </row>
    <row r="308" spans="1:52" ht="14.25" customHeight="1" x14ac:dyDescent="0.25">
      <c r="A308" s="387" t="s">
        <v>206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03"/>
      <c r="Y308" s="303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88">
        <v>4607091384673</v>
      </c>
      <c r="E309" s="33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5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90"/>
      <c r="O309" s="390"/>
      <c r="P309" s="390"/>
      <c r="Q309" s="332"/>
      <c r="R309" s="35"/>
      <c r="S309" s="35"/>
      <c r="T309" s="36" t="s">
        <v>63</v>
      </c>
      <c r="U309" s="308">
        <v>70.2</v>
      </c>
      <c r="V309" s="309">
        <f>IFERROR(IF(U309="",0,CEILING((U309/$H309),1)*$H309),"")</f>
        <v>70.2</v>
      </c>
      <c r="W309" s="37">
        <f>IFERROR(IF(V309=0,"",ROUNDUP(V309/H309,0)*0.02175),"")</f>
        <v>0.19574999999999998</v>
      </c>
      <c r="X309" s="57"/>
      <c r="Y309" s="58"/>
      <c r="AC309" s="59"/>
      <c r="AZ309" s="225" t="s">
        <v>1</v>
      </c>
    </row>
    <row r="310" spans="1:52" x14ac:dyDescent="0.2">
      <c r="A310" s="392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3"/>
      <c r="M310" s="391" t="s">
        <v>64</v>
      </c>
      <c r="N310" s="344"/>
      <c r="O310" s="344"/>
      <c r="P310" s="344"/>
      <c r="Q310" s="344"/>
      <c r="R310" s="344"/>
      <c r="S310" s="345"/>
      <c r="T310" s="38" t="s">
        <v>65</v>
      </c>
      <c r="U310" s="310">
        <f>IFERROR(U309/H309,"0")</f>
        <v>9</v>
      </c>
      <c r="V310" s="310">
        <f>IFERROR(V309/H309,"0")</f>
        <v>9</v>
      </c>
      <c r="W310" s="310">
        <f>IFERROR(IF(W309="",0,W309),"0")</f>
        <v>0.19574999999999998</v>
      </c>
      <c r="X310" s="311"/>
      <c r="Y310" s="311"/>
    </row>
    <row r="311" spans="1:52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93"/>
      <c r="M311" s="391" t="s">
        <v>64</v>
      </c>
      <c r="N311" s="344"/>
      <c r="O311" s="344"/>
      <c r="P311" s="344"/>
      <c r="Q311" s="344"/>
      <c r="R311" s="344"/>
      <c r="S311" s="345"/>
      <c r="T311" s="38" t="s">
        <v>63</v>
      </c>
      <c r="U311" s="310">
        <f>IFERROR(SUM(U309:U309),"0")</f>
        <v>70.2</v>
      </c>
      <c r="V311" s="310">
        <f>IFERROR(SUM(V309:V309),"0")</f>
        <v>70.2</v>
      </c>
      <c r="W311" s="38"/>
      <c r="X311" s="311"/>
      <c r="Y311" s="311"/>
    </row>
    <row r="312" spans="1:52" ht="16.5" customHeight="1" x14ac:dyDescent="0.25">
      <c r="A312" s="386" t="s">
        <v>438</v>
      </c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04"/>
      <c r="Y312" s="304"/>
    </row>
    <row r="313" spans="1:52" ht="14.25" customHeight="1" x14ac:dyDescent="0.25">
      <c r="A313" s="387" t="s">
        <v>100</v>
      </c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6"/>
      <c r="M313" s="316"/>
      <c r="N313" s="316"/>
      <c r="O313" s="316"/>
      <c r="P313" s="316"/>
      <c r="Q313" s="316"/>
      <c r="R313" s="316"/>
      <c r="S313" s="316"/>
      <c r="T313" s="316"/>
      <c r="U313" s="316"/>
      <c r="V313" s="316"/>
      <c r="W313" s="316"/>
      <c r="X313" s="303"/>
      <c r="Y313" s="303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88">
        <v>4607091384185</v>
      </c>
      <c r="E314" s="33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5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90"/>
      <c r="O314" s="390"/>
      <c r="P314" s="390"/>
      <c r="Q314" s="332"/>
      <c r="R314" s="35"/>
      <c r="S314" s="35"/>
      <c r="T314" s="36" t="s">
        <v>63</v>
      </c>
      <c r="U314" s="308">
        <v>43.4</v>
      </c>
      <c r="V314" s="309">
        <f>IFERROR(IF(U314="",0,CEILING((U314/$H314),1)*$H314),"")</f>
        <v>48</v>
      </c>
      <c r="W314" s="37">
        <f>IFERROR(IF(V314=0,"",ROUNDUP(V314/H314,0)*0.02175),"")</f>
        <v>8.6999999999999994E-2</v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88">
        <v>4607091384192</v>
      </c>
      <c r="E315" s="33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5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90"/>
      <c r="O315" s="390"/>
      <c r="P315" s="390"/>
      <c r="Q315" s="33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88">
        <v>4680115881907</v>
      </c>
      <c r="E316" s="33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5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90"/>
      <c r="O316" s="390"/>
      <c r="P316" s="390"/>
      <c r="Q316" s="33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88">
        <v>4607091384680</v>
      </c>
      <c r="E317" s="33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5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90"/>
      <c r="O317" s="390"/>
      <c r="P317" s="390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92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93"/>
      <c r="M318" s="391" t="s">
        <v>64</v>
      </c>
      <c r="N318" s="344"/>
      <c r="O318" s="344"/>
      <c r="P318" s="344"/>
      <c r="Q318" s="344"/>
      <c r="R318" s="344"/>
      <c r="S318" s="345"/>
      <c r="T318" s="38" t="s">
        <v>65</v>
      </c>
      <c r="U318" s="310">
        <f>IFERROR(U314/H314,"0")+IFERROR(U315/H315,"0")+IFERROR(U316/H316,"0")+IFERROR(U317/H317,"0")</f>
        <v>3.6166666666666667</v>
      </c>
      <c r="V318" s="310">
        <f>IFERROR(V314/H314,"0")+IFERROR(V315/H315,"0")+IFERROR(V316/H316,"0")+IFERROR(V317/H317,"0")</f>
        <v>4</v>
      </c>
      <c r="W318" s="310">
        <f>IFERROR(IF(W314="",0,W314),"0")+IFERROR(IF(W315="",0,W315),"0")+IFERROR(IF(W316="",0,W316),"0")+IFERROR(IF(W317="",0,W317),"0")</f>
        <v>8.6999999999999994E-2</v>
      </c>
      <c r="X318" s="311"/>
      <c r="Y318" s="311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93"/>
      <c r="M319" s="391" t="s">
        <v>64</v>
      </c>
      <c r="N319" s="344"/>
      <c r="O319" s="344"/>
      <c r="P319" s="344"/>
      <c r="Q319" s="344"/>
      <c r="R319" s="344"/>
      <c r="S319" s="345"/>
      <c r="T319" s="38" t="s">
        <v>63</v>
      </c>
      <c r="U319" s="310">
        <f>IFERROR(SUM(U314:U317),"0")</f>
        <v>43.4</v>
      </c>
      <c r="V319" s="310">
        <f>IFERROR(SUM(V314:V317),"0")</f>
        <v>48</v>
      </c>
      <c r="W319" s="38"/>
      <c r="X319" s="311"/>
      <c r="Y319" s="311"/>
    </row>
    <row r="320" spans="1:52" ht="14.25" customHeight="1" x14ac:dyDescent="0.25">
      <c r="A320" s="387" t="s">
        <v>59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03"/>
      <c r="Y320" s="303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88">
        <v>4607091384802</v>
      </c>
      <c r="E321" s="33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5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90"/>
      <c r="O321" s="390"/>
      <c r="P321" s="390"/>
      <c r="Q321" s="33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88">
        <v>4607091384826</v>
      </c>
      <c r="E322" s="33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5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90"/>
      <c r="O322" s="390"/>
      <c r="P322" s="390"/>
      <c r="Q322" s="33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92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93"/>
      <c r="M323" s="391" t="s">
        <v>64</v>
      </c>
      <c r="N323" s="344"/>
      <c r="O323" s="344"/>
      <c r="P323" s="344"/>
      <c r="Q323" s="344"/>
      <c r="R323" s="344"/>
      <c r="S323" s="345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16"/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93"/>
      <c r="M324" s="391" t="s">
        <v>64</v>
      </c>
      <c r="N324" s="344"/>
      <c r="O324" s="344"/>
      <c r="P324" s="344"/>
      <c r="Q324" s="344"/>
      <c r="R324" s="344"/>
      <c r="S324" s="345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87" t="s">
        <v>66</v>
      </c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16"/>
      <c r="M325" s="316"/>
      <c r="N325" s="316"/>
      <c r="O325" s="316"/>
      <c r="P325" s="316"/>
      <c r="Q325" s="316"/>
      <c r="R325" s="316"/>
      <c r="S325" s="316"/>
      <c r="T325" s="316"/>
      <c r="U325" s="316"/>
      <c r="V325" s="316"/>
      <c r="W325" s="316"/>
      <c r="X325" s="303"/>
      <c r="Y325" s="303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88">
        <v>4607091384246</v>
      </c>
      <c r="E326" s="33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5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90"/>
      <c r="O326" s="390"/>
      <c r="P326" s="390"/>
      <c r="Q326" s="332"/>
      <c r="R326" s="35"/>
      <c r="S326" s="35"/>
      <c r="T326" s="36" t="s">
        <v>63</v>
      </c>
      <c r="U326" s="308">
        <v>67</v>
      </c>
      <c r="V326" s="309">
        <f>IFERROR(IF(U326="",0,CEILING((U326/$H326),1)*$H326),"")</f>
        <v>70.2</v>
      </c>
      <c r="W326" s="37">
        <f>IFERROR(IF(V326=0,"",ROUNDUP(V326/H326,0)*0.02175),"")</f>
        <v>0.19574999999999998</v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88">
        <v>4680115881976</v>
      </c>
      <c r="E327" s="33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5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90"/>
      <c r="O327" s="390"/>
      <c r="P327" s="390"/>
      <c r="Q327" s="33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88">
        <v>4607091384253</v>
      </c>
      <c r="E328" s="33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5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90"/>
      <c r="O328" s="390"/>
      <c r="P328" s="390"/>
      <c r="Q328" s="33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88">
        <v>4680115881969</v>
      </c>
      <c r="E329" s="33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90"/>
      <c r="O329" s="390"/>
      <c r="P329" s="390"/>
      <c r="Q329" s="332"/>
      <c r="R329" s="35"/>
      <c r="S329" s="35"/>
      <c r="T329" s="36" t="s">
        <v>63</v>
      </c>
      <c r="U329" s="308">
        <v>19.04</v>
      </c>
      <c r="V329" s="309">
        <f>IFERROR(IF(U329="",0,CEILING((U329/$H329),1)*$H329),"")</f>
        <v>19.2</v>
      </c>
      <c r="W329" s="37">
        <f>IFERROR(IF(V329=0,"",ROUNDUP(V329/H329,0)*0.00753),"")</f>
        <v>6.0240000000000002E-2</v>
      </c>
      <c r="X329" s="57"/>
      <c r="Y329" s="58"/>
      <c r="AC329" s="59"/>
      <c r="AZ329" s="235" t="s">
        <v>1</v>
      </c>
    </row>
    <row r="330" spans="1:52" x14ac:dyDescent="0.2">
      <c r="A330" s="392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93"/>
      <c r="M330" s="391" t="s">
        <v>64</v>
      </c>
      <c r="N330" s="344"/>
      <c r="O330" s="344"/>
      <c r="P330" s="344"/>
      <c r="Q330" s="344"/>
      <c r="R330" s="344"/>
      <c r="S330" s="345"/>
      <c r="T330" s="38" t="s">
        <v>65</v>
      </c>
      <c r="U330" s="310">
        <f>IFERROR(U326/H326,"0")+IFERROR(U327/H327,"0")+IFERROR(U328/H328,"0")+IFERROR(U329/H329,"0")</f>
        <v>16.523076923076921</v>
      </c>
      <c r="V330" s="310">
        <f>IFERROR(V326/H326,"0")+IFERROR(V327/H327,"0")+IFERROR(V328/H328,"0")+IFERROR(V329/H329,"0")</f>
        <v>17</v>
      </c>
      <c r="W330" s="310">
        <f>IFERROR(IF(W326="",0,W326),"0")+IFERROR(IF(W327="",0,W327),"0")+IFERROR(IF(W328="",0,W328),"0")+IFERROR(IF(W329="",0,W329),"0")</f>
        <v>0.25599</v>
      </c>
      <c r="X330" s="311"/>
      <c r="Y330" s="311"/>
    </row>
    <row r="331" spans="1:52" x14ac:dyDescent="0.2">
      <c r="A331" s="316"/>
      <c r="B331" s="316"/>
      <c r="C331" s="316"/>
      <c r="D331" s="316"/>
      <c r="E331" s="316"/>
      <c r="F331" s="316"/>
      <c r="G331" s="316"/>
      <c r="H331" s="316"/>
      <c r="I331" s="316"/>
      <c r="J331" s="316"/>
      <c r="K331" s="316"/>
      <c r="L331" s="393"/>
      <c r="M331" s="391" t="s">
        <v>64</v>
      </c>
      <c r="N331" s="344"/>
      <c r="O331" s="344"/>
      <c r="P331" s="344"/>
      <c r="Q331" s="344"/>
      <c r="R331" s="344"/>
      <c r="S331" s="345"/>
      <c r="T331" s="38" t="s">
        <v>63</v>
      </c>
      <c r="U331" s="310">
        <f>IFERROR(SUM(U326:U329),"0")</f>
        <v>86.039999999999992</v>
      </c>
      <c r="V331" s="310">
        <f>IFERROR(SUM(V326:V329),"0")</f>
        <v>89.4</v>
      </c>
      <c r="W331" s="38"/>
      <c r="X331" s="311"/>
      <c r="Y331" s="311"/>
    </row>
    <row r="332" spans="1:52" ht="14.25" customHeight="1" x14ac:dyDescent="0.25">
      <c r="A332" s="387" t="s">
        <v>206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3"/>
      <c r="Y332" s="303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88">
        <v>4607091389357</v>
      </c>
      <c r="E333" s="33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5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90"/>
      <c r="O333" s="390"/>
      <c r="P333" s="390"/>
      <c r="Q333" s="33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92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3"/>
      <c r="M334" s="391" t="s">
        <v>64</v>
      </c>
      <c r="N334" s="344"/>
      <c r="O334" s="344"/>
      <c r="P334" s="344"/>
      <c r="Q334" s="344"/>
      <c r="R334" s="344"/>
      <c r="S334" s="345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93"/>
      <c r="M335" s="391" t="s">
        <v>64</v>
      </c>
      <c r="N335" s="344"/>
      <c r="O335" s="344"/>
      <c r="P335" s="344"/>
      <c r="Q335" s="344"/>
      <c r="R335" s="344"/>
      <c r="S335" s="345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84" t="s">
        <v>461</v>
      </c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85"/>
      <c r="O336" s="385"/>
      <c r="P336" s="385"/>
      <c r="Q336" s="385"/>
      <c r="R336" s="385"/>
      <c r="S336" s="385"/>
      <c r="T336" s="385"/>
      <c r="U336" s="385"/>
      <c r="V336" s="385"/>
      <c r="W336" s="385"/>
      <c r="X336" s="49"/>
      <c r="Y336" s="49"/>
    </row>
    <row r="337" spans="1:52" ht="16.5" customHeight="1" x14ac:dyDescent="0.25">
      <c r="A337" s="386" t="s">
        <v>462</v>
      </c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6"/>
      <c r="M337" s="316"/>
      <c r="N337" s="316"/>
      <c r="O337" s="316"/>
      <c r="P337" s="316"/>
      <c r="Q337" s="316"/>
      <c r="R337" s="316"/>
      <c r="S337" s="316"/>
      <c r="T337" s="316"/>
      <c r="U337" s="316"/>
      <c r="V337" s="316"/>
      <c r="W337" s="316"/>
      <c r="X337" s="304"/>
      <c r="Y337" s="304"/>
    </row>
    <row r="338" spans="1:52" ht="14.25" customHeight="1" x14ac:dyDescent="0.25">
      <c r="A338" s="387" t="s">
        <v>100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03"/>
      <c r="Y338" s="303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88">
        <v>4607091389708</v>
      </c>
      <c r="E339" s="33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90"/>
      <c r="O339" s="390"/>
      <c r="P339" s="390"/>
      <c r="Q339" s="33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88">
        <v>4607091389692</v>
      </c>
      <c r="E340" s="33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5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90"/>
      <c r="O340" s="390"/>
      <c r="P340" s="390"/>
      <c r="Q340" s="332"/>
      <c r="R340" s="35"/>
      <c r="S340" s="35"/>
      <c r="T340" s="36" t="s">
        <v>63</v>
      </c>
      <c r="U340" s="308">
        <v>0</v>
      </c>
      <c r="V340" s="309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x14ac:dyDescent="0.2">
      <c r="A341" s="392"/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93"/>
      <c r="M341" s="391" t="s">
        <v>64</v>
      </c>
      <c r="N341" s="344"/>
      <c r="O341" s="344"/>
      <c r="P341" s="344"/>
      <c r="Q341" s="344"/>
      <c r="R341" s="344"/>
      <c r="S341" s="345"/>
      <c r="T341" s="38" t="s">
        <v>65</v>
      </c>
      <c r="U341" s="310">
        <f>IFERROR(U339/H339,"0")+IFERROR(U340/H340,"0")</f>
        <v>0</v>
      </c>
      <c r="V341" s="310">
        <f>IFERROR(V339/H339,"0")+IFERROR(V340/H340,"0")</f>
        <v>0</v>
      </c>
      <c r="W341" s="310">
        <f>IFERROR(IF(W339="",0,W339),"0")+IFERROR(IF(W340="",0,W340),"0")</f>
        <v>0</v>
      </c>
      <c r="X341" s="311"/>
      <c r="Y341" s="311"/>
    </row>
    <row r="342" spans="1:52" x14ac:dyDescent="0.2">
      <c r="A342" s="316"/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93"/>
      <c r="M342" s="391" t="s">
        <v>64</v>
      </c>
      <c r="N342" s="344"/>
      <c r="O342" s="344"/>
      <c r="P342" s="344"/>
      <c r="Q342" s="344"/>
      <c r="R342" s="344"/>
      <c r="S342" s="345"/>
      <c r="T342" s="38" t="s">
        <v>63</v>
      </c>
      <c r="U342" s="310">
        <f>IFERROR(SUM(U339:U340),"0")</f>
        <v>0</v>
      </c>
      <c r="V342" s="310">
        <f>IFERROR(SUM(V339:V340),"0")</f>
        <v>0</v>
      </c>
      <c r="W342" s="38"/>
      <c r="X342" s="311"/>
      <c r="Y342" s="311"/>
    </row>
    <row r="343" spans="1:52" ht="14.25" customHeight="1" x14ac:dyDescent="0.25">
      <c r="A343" s="387" t="s">
        <v>59</v>
      </c>
      <c r="B343" s="316"/>
      <c r="C343" s="316"/>
      <c r="D343" s="316"/>
      <c r="E343" s="316"/>
      <c r="F343" s="316"/>
      <c r="G343" s="316"/>
      <c r="H343" s="316"/>
      <c r="I343" s="316"/>
      <c r="J343" s="316"/>
      <c r="K343" s="316"/>
      <c r="L343" s="316"/>
      <c r="M343" s="316"/>
      <c r="N343" s="316"/>
      <c r="O343" s="316"/>
      <c r="P343" s="316"/>
      <c r="Q343" s="316"/>
      <c r="R343" s="316"/>
      <c r="S343" s="316"/>
      <c r="T343" s="316"/>
      <c r="U343" s="316"/>
      <c r="V343" s="316"/>
      <c r="W343" s="316"/>
      <c r="X343" s="303"/>
      <c r="Y343" s="303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88">
        <v>4607091389753</v>
      </c>
      <c r="E344" s="33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90"/>
      <c r="O344" s="390"/>
      <c r="P344" s="390"/>
      <c r="Q344" s="332"/>
      <c r="R344" s="35"/>
      <c r="S344" s="35"/>
      <c r="T344" s="36" t="s">
        <v>63</v>
      </c>
      <c r="U344" s="308">
        <v>176.8</v>
      </c>
      <c r="V344" s="309">
        <f t="shared" ref="V344:V356" si="15">IFERROR(IF(U344="",0,CEILING((U344/$H344),1)*$H344),"")</f>
        <v>180.6</v>
      </c>
      <c r="W344" s="37">
        <f>IFERROR(IF(V344=0,"",ROUNDUP(V344/H344,0)*0.00753),"")</f>
        <v>0.32379000000000002</v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88">
        <v>4607091389760</v>
      </c>
      <c r="E345" s="33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90"/>
      <c r="O345" s="390"/>
      <c r="P345" s="390"/>
      <c r="Q345" s="33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88">
        <v>4607091389746</v>
      </c>
      <c r="E346" s="33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90"/>
      <c r="O346" s="390"/>
      <c r="P346" s="390"/>
      <c r="Q346" s="332"/>
      <c r="R346" s="35"/>
      <c r="S346" s="35"/>
      <c r="T346" s="36" t="s">
        <v>63</v>
      </c>
      <c r="U346" s="308">
        <v>190.2</v>
      </c>
      <c r="V346" s="309">
        <f t="shared" si="15"/>
        <v>193.20000000000002</v>
      </c>
      <c r="W346" s="37">
        <f>IFERROR(IF(V346=0,"",ROUNDUP(V346/H346,0)*0.00753),"")</f>
        <v>0.34638000000000002</v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88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90"/>
      <c r="O347" s="390"/>
      <c r="P347" s="390"/>
      <c r="Q347" s="332"/>
      <c r="R347" s="35"/>
      <c r="S347" s="35"/>
      <c r="T347" s="36" t="s">
        <v>63</v>
      </c>
      <c r="U347" s="308">
        <v>246.96</v>
      </c>
      <c r="V347" s="309">
        <f t="shared" si="15"/>
        <v>246.95999999999998</v>
      </c>
      <c r="W347" s="37">
        <f>IFERROR(IF(V347=0,"",ROUNDUP(V347/H347,0)*0.00753),"")</f>
        <v>1.1069100000000001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88">
        <v>4680115883147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90"/>
      <c r="O348" s="390"/>
      <c r="P348" s="390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 t="shared" ref="W348:W356" si="16">IFERROR(IF(V348=0,"",ROUNDUP(V348/H348,0)*0.00502),"")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88">
        <v>4607091384338</v>
      </c>
      <c r="E349" s="33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90"/>
      <c r="O349" s="390"/>
      <c r="P349" s="390"/>
      <c r="Q349" s="332"/>
      <c r="R349" s="35"/>
      <c r="S349" s="35"/>
      <c r="T349" s="36" t="s">
        <v>63</v>
      </c>
      <c r="U349" s="308">
        <v>56.069999999999993</v>
      </c>
      <c r="V349" s="309">
        <f t="shared" si="15"/>
        <v>56.7</v>
      </c>
      <c r="W349" s="37">
        <f t="shared" si="16"/>
        <v>0.13553999999999999</v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88">
        <v>4680115883154</v>
      </c>
      <c r="E350" s="33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90"/>
      <c r="O350" s="390"/>
      <c r="P350" s="390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88">
        <v>4607091389524</v>
      </c>
      <c r="E351" s="33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90"/>
      <c r="O351" s="390"/>
      <c r="P351" s="390"/>
      <c r="Q351" s="332"/>
      <c r="R351" s="35"/>
      <c r="S351" s="35"/>
      <c r="T351" s="36" t="s">
        <v>63</v>
      </c>
      <c r="U351" s="308">
        <v>70.14</v>
      </c>
      <c r="V351" s="309">
        <f t="shared" si="15"/>
        <v>71.400000000000006</v>
      </c>
      <c r="W351" s="37">
        <f t="shared" si="16"/>
        <v>0.17068</v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88">
        <v>4680115883161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90"/>
      <c r="O352" s="390"/>
      <c r="P352" s="390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88">
        <v>4607091384345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90"/>
      <c r="O353" s="390"/>
      <c r="P353" s="390"/>
      <c r="Q353" s="33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88">
        <v>4680115883178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90"/>
      <c r="O354" s="390"/>
      <c r="P354" s="390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88">
        <v>4607091389531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90"/>
      <c r="O355" s="390"/>
      <c r="P355" s="390"/>
      <c r="Q355" s="332"/>
      <c r="R355" s="35"/>
      <c r="S355" s="35"/>
      <c r="T355" s="36" t="s">
        <v>63</v>
      </c>
      <c r="U355" s="308">
        <v>70.14</v>
      </c>
      <c r="V355" s="309">
        <f t="shared" si="15"/>
        <v>71.400000000000006</v>
      </c>
      <c r="W355" s="37">
        <f t="shared" si="16"/>
        <v>0.17068</v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88">
        <v>4680115883185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4" t="s">
        <v>493</v>
      </c>
      <c r="N356" s="390"/>
      <c r="O356" s="390"/>
      <c r="P356" s="390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92"/>
      <c r="B357" s="316"/>
      <c r="C357" s="316"/>
      <c r="D357" s="316"/>
      <c r="E357" s="316"/>
      <c r="F357" s="316"/>
      <c r="G357" s="316"/>
      <c r="H357" s="316"/>
      <c r="I357" s="316"/>
      <c r="J357" s="316"/>
      <c r="K357" s="316"/>
      <c r="L357" s="393"/>
      <c r="M357" s="391" t="s">
        <v>64</v>
      </c>
      <c r="N357" s="344"/>
      <c r="O357" s="344"/>
      <c r="P357" s="344"/>
      <c r="Q357" s="344"/>
      <c r="R357" s="344"/>
      <c r="S357" s="345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327.88095238095235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331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2.2539800000000003</v>
      </c>
      <c r="X357" s="311"/>
      <c r="Y357" s="311"/>
    </row>
    <row r="358" spans="1:52" x14ac:dyDescent="0.2">
      <c r="A358" s="316"/>
      <c r="B358" s="316"/>
      <c r="C358" s="316"/>
      <c r="D358" s="316"/>
      <c r="E358" s="316"/>
      <c r="F358" s="316"/>
      <c r="G358" s="316"/>
      <c r="H358" s="316"/>
      <c r="I358" s="316"/>
      <c r="J358" s="316"/>
      <c r="K358" s="316"/>
      <c r="L358" s="393"/>
      <c r="M358" s="391" t="s">
        <v>64</v>
      </c>
      <c r="N358" s="344"/>
      <c r="O358" s="344"/>
      <c r="P358" s="344"/>
      <c r="Q358" s="344"/>
      <c r="R358" s="344"/>
      <c r="S358" s="345"/>
      <c r="T358" s="38" t="s">
        <v>63</v>
      </c>
      <c r="U358" s="310">
        <f>IFERROR(SUM(U344:U356),"0")</f>
        <v>810.31</v>
      </c>
      <c r="V358" s="310">
        <f>IFERROR(SUM(V344:V356),"0")</f>
        <v>820.26</v>
      </c>
      <c r="W358" s="38"/>
      <c r="X358" s="311"/>
      <c r="Y358" s="311"/>
    </row>
    <row r="359" spans="1:52" ht="14.25" customHeight="1" x14ac:dyDescent="0.25">
      <c r="A359" s="387" t="s">
        <v>66</v>
      </c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16"/>
      <c r="M359" s="316"/>
      <c r="N359" s="316"/>
      <c r="O359" s="316"/>
      <c r="P359" s="316"/>
      <c r="Q359" s="316"/>
      <c r="R359" s="316"/>
      <c r="S359" s="316"/>
      <c r="T359" s="316"/>
      <c r="U359" s="316"/>
      <c r="V359" s="316"/>
      <c r="W359" s="316"/>
      <c r="X359" s="303"/>
      <c r="Y359" s="303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88">
        <v>4607091389685</v>
      </c>
      <c r="E360" s="33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5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90"/>
      <c r="O360" s="390"/>
      <c r="P360" s="390"/>
      <c r="Q360" s="33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88">
        <v>4607091389654</v>
      </c>
      <c r="E361" s="33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5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90"/>
      <c r="O361" s="390"/>
      <c r="P361" s="390"/>
      <c r="Q361" s="33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88">
        <v>4607091384352</v>
      </c>
      <c r="E362" s="33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5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90"/>
      <c r="O362" s="390"/>
      <c r="P362" s="390"/>
      <c r="Q362" s="33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88">
        <v>4607091389661</v>
      </c>
      <c r="E363" s="33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5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90"/>
      <c r="O363" s="390"/>
      <c r="P363" s="390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92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93"/>
      <c r="M364" s="391" t="s">
        <v>64</v>
      </c>
      <c r="N364" s="344"/>
      <c r="O364" s="344"/>
      <c r="P364" s="344"/>
      <c r="Q364" s="344"/>
      <c r="R364" s="344"/>
      <c r="S364" s="345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16"/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93"/>
      <c r="M365" s="391" t="s">
        <v>64</v>
      </c>
      <c r="N365" s="344"/>
      <c r="O365" s="344"/>
      <c r="P365" s="344"/>
      <c r="Q365" s="344"/>
      <c r="R365" s="344"/>
      <c r="S365" s="345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87" t="s">
        <v>206</v>
      </c>
      <c r="B366" s="316"/>
      <c r="C366" s="316"/>
      <c r="D366" s="316"/>
      <c r="E366" s="316"/>
      <c r="F366" s="316"/>
      <c r="G366" s="316"/>
      <c r="H366" s="316"/>
      <c r="I366" s="316"/>
      <c r="J366" s="316"/>
      <c r="K366" s="316"/>
      <c r="L366" s="316"/>
      <c r="M366" s="316"/>
      <c r="N366" s="316"/>
      <c r="O366" s="316"/>
      <c r="P366" s="316"/>
      <c r="Q366" s="316"/>
      <c r="R366" s="316"/>
      <c r="S366" s="316"/>
      <c r="T366" s="316"/>
      <c r="U366" s="316"/>
      <c r="V366" s="316"/>
      <c r="W366" s="316"/>
      <c r="X366" s="303"/>
      <c r="Y366" s="303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88">
        <v>4680115881648</v>
      </c>
      <c r="E367" s="33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5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90"/>
      <c r="O367" s="390"/>
      <c r="P367" s="390"/>
      <c r="Q367" s="33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92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3"/>
      <c r="M368" s="391" t="s">
        <v>64</v>
      </c>
      <c r="N368" s="344"/>
      <c r="O368" s="344"/>
      <c r="P368" s="344"/>
      <c r="Q368" s="344"/>
      <c r="R368" s="344"/>
      <c r="S368" s="345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93"/>
      <c r="M369" s="391" t="s">
        <v>64</v>
      </c>
      <c r="N369" s="344"/>
      <c r="O369" s="344"/>
      <c r="P369" s="344"/>
      <c r="Q369" s="344"/>
      <c r="R369" s="344"/>
      <c r="S369" s="345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87" t="s">
        <v>79</v>
      </c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03"/>
      <c r="Y370" s="303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88">
        <v>4680115883017</v>
      </c>
      <c r="E371" s="33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59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90"/>
      <c r="O371" s="390"/>
      <c r="P371" s="390"/>
      <c r="Q371" s="332"/>
      <c r="R371" s="35"/>
      <c r="S371" s="35"/>
      <c r="T371" s="36" t="s">
        <v>63</v>
      </c>
      <c r="U371" s="308">
        <v>0</v>
      </c>
      <c r="V371" s="309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88">
        <v>4680115883031</v>
      </c>
      <c r="E372" s="33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59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90"/>
      <c r="O372" s="390"/>
      <c r="P372" s="390"/>
      <c r="Q372" s="332"/>
      <c r="R372" s="35"/>
      <c r="S372" s="35"/>
      <c r="T372" s="36" t="s">
        <v>63</v>
      </c>
      <c r="U372" s="308">
        <v>0</v>
      </c>
      <c r="V372" s="309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88">
        <v>4680115883024</v>
      </c>
      <c r="E373" s="33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59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90"/>
      <c r="O373" s="390"/>
      <c r="P373" s="390"/>
      <c r="Q373" s="33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92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93"/>
      <c r="M374" s="391" t="s">
        <v>64</v>
      </c>
      <c r="N374" s="344"/>
      <c r="O374" s="344"/>
      <c r="P374" s="344"/>
      <c r="Q374" s="344"/>
      <c r="R374" s="344"/>
      <c r="S374" s="345"/>
      <c r="T374" s="38" t="s">
        <v>65</v>
      </c>
      <c r="U374" s="310">
        <f>IFERROR(U371/H371,"0")+IFERROR(U372/H372,"0")+IFERROR(U373/H373,"0")</f>
        <v>0</v>
      </c>
      <c r="V374" s="310">
        <f>IFERROR(V371/H371,"0")+IFERROR(V372/H372,"0")+IFERROR(V373/H373,"0")</f>
        <v>0</v>
      </c>
      <c r="W374" s="310">
        <f>IFERROR(IF(W371="",0,W371),"0")+IFERROR(IF(W372="",0,W372),"0")+IFERROR(IF(W373="",0,W373),"0")</f>
        <v>0</v>
      </c>
      <c r="X374" s="311"/>
      <c r="Y374" s="311"/>
    </row>
    <row r="375" spans="1:52" x14ac:dyDescent="0.2">
      <c r="A375" s="316"/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93"/>
      <c r="M375" s="391" t="s">
        <v>64</v>
      </c>
      <c r="N375" s="344"/>
      <c r="O375" s="344"/>
      <c r="P375" s="344"/>
      <c r="Q375" s="344"/>
      <c r="R375" s="344"/>
      <c r="S375" s="345"/>
      <c r="T375" s="38" t="s">
        <v>63</v>
      </c>
      <c r="U375" s="310">
        <f>IFERROR(SUM(U371:U373),"0")</f>
        <v>0</v>
      </c>
      <c r="V375" s="310">
        <f>IFERROR(SUM(V371:V373),"0")</f>
        <v>0</v>
      </c>
      <c r="W375" s="38"/>
      <c r="X375" s="311"/>
      <c r="Y375" s="311"/>
    </row>
    <row r="376" spans="1:52" ht="14.25" customHeight="1" x14ac:dyDescent="0.25">
      <c r="A376" s="387" t="s">
        <v>88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03"/>
      <c r="Y376" s="303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88">
        <v>4680115882997</v>
      </c>
      <c r="E377" s="33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593" t="s">
        <v>513</v>
      </c>
      <c r="N377" s="390"/>
      <c r="O377" s="390"/>
      <c r="P377" s="390"/>
      <c r="Q377" s="332"/>
      <c r="R377" s="35"/>
      <c r="S377" s="35"/>
      <c r="T377" s="36" t="s">
        <v>63</v>
      </c>
      <c r="U377" s="308">
        <v>0</v>
      </c>
      <c r="V377" s="309">
        <f>IFERROR(IF(U377="",0,CEILING((U377/$H377),1)*$H377),"")</f>
        <v>0</v>
      </c>
      <c r="W377" s="37" t="str">
        <f>IFERROR(IF(V377=0,"",ROUNDUP(V377/H377,0)*0.00673),"")</f>
        <v/>
      </c>
      <c r="X377" s="57"/>
      <c r="Y377" s="58"/>
      <c r="AC377" s="59"/>
      <c r="AZ377" s="260" t="s">
        <v>1</v>
      </c>
    </row>
    <row r="378" spans="1:52" x14ac:dyDescent="0.2">
      <c r="A378" s="392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3"/>
      <c r="M378" s="391" t="s">
        <v>64</v>
      </c>
      <c r="N378" s="344"/>
      <c r="O378" s="344"/>
      <c r="P378" s="344"/>
      <c r="Q378" s="344"/>
      <c r="R378" s="344"/>
      <c r="S378" s="345"/>
      <c r="T378" s="38" t="s">
        <v>65</v>
      </c>
      <c r="U378" s="310">
        <f>IFERROR(U377/H377,"0")</f>
        <v>0</v>
      </c>
      <c r="V378" s="310">
        <f>IFERROR(V377/H377,"0")</f>
        <v>0</v>
      </c>
      <c r="W378" s="310">
        <f>IFERROR(IF(W377="",0,W377),"0")</f>
        <v>0</v>
      </c>
      <c r="X378" s="311"/>
      <c r="Y378" s="311"/>
    </row>
    <row r="379" spans="1:52" x14ac:dyDescent="0.2">
      <c r="A379" s="316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93"/>
      <c r="M379" s="391" t="s">
        <v>64</v>
      </c>
      <c r="N379" s="344"/>
      <c r="O379" s="344"/>
      <c r="P379" s="344"/>
      <c r="Q379" s="344"/>
      <c r="R379" s="344"/>
      <c r="S379" s="345"/>
      <c r="T379" s="38" t="s">
        <v>63</v>
      </c>
      <c r="U379" s="310">
        <f>IFERROR(SUM(U377:U377),"0")</f>
        <v>0</v>
      </c>
      <c r="V379" s="310">
        <f>IFERROR(SUM(V377:V377),"0")</f>
        <v>0</v>
      </c>
      <c r="W379" s="38"/>
      <c r="X379" s="311"/>
      <c r="Y379" s="311"/>
    </row>
    <row r="380" spans="1:52" ht="16.5" customHeight="1" x14ac:dyDescent="0.25">
      <c r="A380" s="386" t="s">
        <v>514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4"/>
      <c r="Y380" s="304"/>
    </row>
    <row r="381" spans="1:52" ht="14.25" customHeight="1" x14ac:dyDescent="0.25">
      <c r="A381" s="387" t="s">
        <v>93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03"/>
      <c r="Y381" s="303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88">
        <v>4607091389388</v>
      </c>
      <c r="E382" s="33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59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90"/>
      <c r="O382" s="390"/>
      <c r="P382" s="390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88">
        <v>4607091389364</v>
      </c>
      <c r="E383" s="33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59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90"/>
      <c r="O383" s="390"/>
      <c r="P383" s="390"/>
      <c r="Q383" s="33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92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3"/>
      <c r="M384" s="391" t="s">
        <v>64</v>
      </c>
      <c r="N384" s="344"/>
      <c r="O384" s="344"/>
      <c r="P384" s="344"/>
      <c r="Q384" s="344"/>
      <c r="R384" s="344"/>
      <c r="S384" s="345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16"/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93"/>
      <c r="M385" s="391" t="s">
        <v>64</v>
      </c>
      <c r="N385" s="344"/>
      <c r="O385" s="344"/>
      <c r="P385" s="344"/>
      <c r="Q385" s="344"/>
      <c r="R385" s="344"/>
      <c r="S385" s="345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87" t="s">
        <v>59</v>
      </c>
      <c r="B386" s="316"/>
      <c r="C386" s="316"/>
      <c r="D386" s="316"/>
      <c r="E386" s="316"/>
      <c r="F386" s="316"/>
      <c r="G386" s="316"/>
      <c r="H386" s="316"/>
      <c r="I386" s="316"/>
      <c r="J386" s="316"/>
      <c r="K386" s="316"/>
      <c r="L386" s="316"/>
      <c r="M386" s="316"/>
      <c r="N386" s="316"/>
      <c r="O386" s="316"/>
      <c r="P386" s="316"/>
      <c r="Q386" s="316"/>
      <c r="R386" s="316"/>
      <c r="S386" s="316"/>
      <c r="T386" s="316"/>
      <c r="U386" s="316"/>
      <c r="V386" s="316"/>
      <c r="W386" s="316"/>
      <c r="X386" s="303"/>
      <c r="Y386" s="303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88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5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90"/>
      <c r="O387" s="390"/>
      <c r="P387" s="390"/>
      <c r="Q387" s="332"/>
      <c r="R387" s="35"/>
      <c r="S387" s="35"/>
      <c r="T387" s="36" t="s">
        <v>63</v>
      </c>
      <c r="U387" s="308">
        <v>66.7</v>
      </c>
      <c r="V387" s="309">
        <f t="shared" ref="V387:V393" si="17">IFERROR(IF(U387="",0,CEILING((U387/$H387),1)*$H387),"")</f>
        <v>67.2</v>
      </c>
      <c r="W387" s="37">
        <f>IFERROR(IF(V387=0,"",ROUNDUP(V387/H387,0)*0.00753),"")</f>
        <v>0.12048</v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88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90"/>
      <c r="O388" s="390"/>
      <c r="P388" s="390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88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90"/>
      <c r="O389" s="390"/>
      <c r="P389" s="390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88">
        <v>4680115882911</v>
      </c>
      <c r="E390" s="33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599" t="s">
        <v>527</v>
      </c>
      <c r="N390" s="390"/>
      <c r="O390" s="390"/>
      <c r="P390" s="390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88">
        <v>4680115880771</v>
      </c>
      <c r="E391" s="33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6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90"/>
      <c r="O391" s="390"/>
      <c r="P391" s="390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88">
        <v>4607091389500</v>
      </c>
      <c r="E392" s="33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60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90"/>
      <c r="O392" s="390"/>
      <c r="P392" s="390"/>
      <c r="Q392" s="332"/>
      <c r="R392" s="35"/>
      <c r="S392" s="35"/>
      <c r="T392" s="36" t="s">
        <v>63</v>
      </c>
      <c r="U392" s="308">
        <v>28.14</v>
      </c>
      <c r="V392" s="309">
        <f t="shared" si="17"/>
        <v>29.400000000000002</v>
      </c>
      <c r="W392" s="37">
        <f>IFERROR(IF(V392=0,"",ROUNDUP(V392/H392,0)*0.00502),"")</f>
        <v>7.0280000000000009E-2</v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88">
        <v>4680115881983</v>
      </c>
      <c r="E393" s="33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6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90"/>
      <c r="O393" s="390"/>
      <c r="P393" s="390"/>
      <c r="Q393" s="33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92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3"/>
      <c r="M394" s="391" t="s">
        <v>64</v>
      </c>
      <c r="N394" s="344"/>
      <c r="O394" s="344"/>
      <c r="P394" s="344"/>
      <c r="Q394" s="344"/>
      <c r="R394" s="344"/>
      <c r="S394" s="345"/>
      <c r="T394" s="38" t="s">
        <v>65</v>
      </c>
      <c r="U394" s="310">
        <f>IFERROR(U387/H387,"0")+IFERROR(U388/H388,"0")+IFERROR(U389/H389,"0")+IFERROR(U390/H390,"0")+IFERROR(U391/H391,"0")+IFERROR(U392/H392,"0")+IFERROR(U393/H393,"0")</f>
        <v>29.280952380952382</v>
      </c>
      <c r="V394" s="310">
        <f>IFERROR(V387/H387,"0")+IFERROR(V388/H388,"0")+IFERROR(V389/H389,"0")+IFERROR(V390/H390,"0")+IFERROR(V391/H391,"0")+IFERROR(V392/H392,"0")+IFERROR(V393/H393,"0")</f>
        <v>30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0.19076000000000001</v>
      </c>
      <c r="X394" s="311"/>
      <c r="Y394" s="311"/>
    </row>
    <row r="395" spans="1:52" x14ac:dyDescent="0.2">
      <c r="A395" s="316"/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93"/>
      <c r="M395" s="391" t="s">
        <v>64</v>
      </c>
      <c r="N395" s="344"/>
      <c r="O395" s="344"/>
      <c r="P395" s="344"/>
      <c r="Q395" s="344"/>
      <c r="R395" s="344"/>
      <c r="S395" s="345"/>
      <c r="T395" s="38" t="s">
        <v>63</v>
      </c>
      <c r="U395" s="310">
        <f>IFERROR(SUM(U387:U393),"0")</f>
        <v>94.84</v>
      </c>
      <c r="V395" s="310">
        <f>IFERROR(SUM(V387:V393),"0")</f>
        <v>96.600000000000009</v>
      </c>
      <c r="W395" s="38"/>
      <c r="X395" s="311"/>
      <c r="Y395" s="311"/>
    </row>
    <row r="396" spans="1:52" ht="14.25" customHeight="1" x14ac:dyDescent="0.25">
      <c r="A396" s="387" t="s">
        <v>79</v>
      </c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16"/>
      <c r="N396" s="316"/>
      <c r="O396" s="316"/>
      <c r="P396" s="316"/>
      <c r="Q396" s="316"/>
      <c r="R396" s="316"/>
      <c r="S396" s="316"/>
      <c r="T396" s="316"/>
      <c r="U396" s="316"/>
      <c r="V396" s="316"/>
      <c r="W396" s="316"/>
      <c r="X396" s="303"/>
      <c r="Y396" s="303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88">
        <v>4680115883000</v>
      </c>
      <c r="E397" s="33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60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90"/>
      <c r="O397" s="390"/>
      <c r="P397" s="390"/>
      <c r="Q397" s="332"/>
      <c r="R397" s="35"/>
      <c r="S397" s="35"/>
      <c r="T397" s="36" t="s">
        <v>63</v>
      </c>
      <c r="U397" s="308">
        <v>0</v>
      </c>
      <c r="V397" s="309">
        <f>IFERROR(IF(U397="",0,CEILING((U397/$H397),1)*$H397),"")</f>
        <v>0</v>
      </c>
      <c r="W397" s="37" t="str">
        <f>IFERROR(IF(V397=0,"",ROUNDUP(V397/H397,0)*0.00349),"")</f>
        <v/>
      </c>
      <c r="X397" s="57"/>
      <c r="Y397" s="58"/>
      <c r="AC397" s="59"/>
      <c r="AZ397" s="270" t="s">
        <v>1</v>
      </c>
    </row>
    <row r="398" spans="1:52" x14ac:dyDescent="0.2">
      <c r="A398" s="392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3"/>
      <c r="M398" s="391" t="s">
        <v>64</v>
      </c>
      <c r="N398" s="344"/>
      <c r="O398" s="344"/>
      <c r="P398" s="344"/>
      <c r="Q398" s="344"/>
      <c r="R398" s="344"/>
      <c r="S398" s="345"/>
      <c r="T398" s="38" t="s">
        <v>65</v>
      </c>
      <c r="U398" s="310">
        <f>IFERROR(U397/H397,"0")</f>
        <v>0</v>
      </c>
      <c r="V398" s="310">
        <f>IFERROR(V397/H397,"0")</f>
        <v>0</v>
      </c>
      <c r="W398" s="310">
        <f>IFERROR(IF(W397="",0,W397),"0")</f>
        <v>0</v>
      </c>
      <c r="X398" s="311"/>
      <c r="Y398" s="311"/>
    </row>
    <row r="399" spans="1:52" x14ac:dyDescent="0.2">
      <c r="A399" s="316"/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93"/>
      <c r="M399" s="391" t="s">
        <v>64</v>
      </c>
      <c r="N399" s="344"/>
      <c r="O399" s="344"/>
      <c r="P399" s="344"/>
      <c r="Q399" s="344"/>
      <c r="R399" s="344"/>
      <c r="S399" s="345"/>
      <c r="T399" s="38" t="s">
        <v>63</v>
      </c>
      <c r="U399" s="310">
        <f>IFERROR(SUM(U397:U397),"0")</f>
        <v>0</v>
      </c>
      <c r="V399" s="310">
        <f>IFERROR(SUM(V397:V397),"0")</f>
        <v>0</v>
      </c>
      <c r="W399" s="38"/>
      <c r="X399" s="311"/>
      <c r="Y399" s="311"/>
    </row>
    <row r="400" spans="1:52" ht="14.25" customHeight="1" x14ac:dyDescent="0.25">
      <c r="A400" s="387" t="s">
        <v>88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3"/>
      <c r="Y400" s="303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88">
        <v>4680115882980</v>
      </c>
      <c r="E401" s="33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60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90"/>
      <c r="O401" s="390"/>
      <c r="P401" s="390"/>
      <c r="Q401" s="332"/>
      <c r="R401" s="35"/>
      <c r="S401" s="35"/>
      <c r="T401" s="36" t="s">
        <v>63</v>
      </c>
      <c r="U401" s="308">
        <v>0</v>
      </c>
      <c r="V401" s="309">
        <f>IFERROR(IF(U401="",0,CEILING((U401/$H401),1)*$H401),"")</f>
        <v>0</v>
      </c>
      <c r="W401" s="37" t="str">
        <f>IFERROR(IF(V401=0,"",ROUNDUP(V401/H401,0)*0.00673),"")</f>
        <v/>
      </c>
      <c r="X401" s="57"/>
      <c r="Y401" s="58"/>
      <c r="AC401" s="59"/>
      <c r="AZ401" s="271" t="s">
        <v>1</v>
      </c>
    </row>
    <row r="402" spans="1:52" x14ac:dyDescent="0.2">
      <c r="A402" s="392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3"/>
      <c r="M402" s="391" t="s">
        <v>64</v>
      </c>
      <c r="N402" s="344"/>
      <c r="O402" s="344"/>
      <c r="P402" s="344"/>
      <c r="Q402" s="344"/>
      <c r="R402" s="344"/>
      <c r="S402" s="345"/>
      <c r="T402" s="38" t="s">
        <v>65</v>
      </c>
      <c r="U402" s="310">
        <f>IFERROR(U401/H401,"0")</f>
        <v>0</v>
      </c>
      <c r="V402" s="310">
        <f>IFERROR(V401/H401,"0")</f>
        <v>0</v>
      </c>
      <c r="W402" s="310">
        <f>IFERROR(IF(W401="",0,W401),"0")</f>
        <v>0</v>
      </c>
      <c r="X402" s="311"/>
      <c r="Y402" s="311"/>
    </row>
    <row r="403" spans="1:52" x14ac:dyDescent="0.2">
      <c r="A403" s="316"/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93"/>
      <c r="M403" s="391" t="s">
        <v>64</v>
      </c>
      <c r="N403" s="344"/>
      <c r="O403" s="344"/>
      <c r="P403" s="344"/>
      <c r="Q403" s="344"/>
      <c r="R403" s="344"/>
      <c r="S403" s="345"/>
      <c r="T403" s="38" t="s">
        <v>63</v>
      </c>
      <c r="U403" s="310">
        <f>IFERROR(SUM(U401:U401),"0")</f>
        <v>0</v>
      </c>
      <c r="V403" s="310">
        <f>IFERROR(SUM(V401:V401),"0")</f>
        <v>0</v>
      </c>
      <c r="W403" s="38"/>
      <c r="X403" s="311"/>
      <c r="Y403" s="311"/>
    </row>
    <row r="404" spans="1:52" ht="27.75" customHeight="1" x14ac:dyDescent="0.2">
      <c r="A404" s="384" t="s">
        <v>538</v>
      </c>
      <c r="B404" s="385"/>
      <c r="C404" s="385"/>
      <c r="D404" s="385"/>
      <c r="E404" s="385"/>
      <c r="F404" s="385"/>
      <c r="G404" s="385"/>
      <c r="H404" s="385"/>
      <c r="I404" s="385"/>
      <c r="J404" s="385"/>
      <c r="K404" s="385"/>
      <c r="L404" s="385"/>
      <c r="M404" s="385"/>
      <c r="N404" s="385"/>
      <c r="O404" s="385"/>
      <c r="P404" s="385"/>
      <c r="Q404" s="385"/>
      <c r="R404" s="385"/>
      <c r="S404" s="385"/>
      <c r="T404" s="385"/>
      <c r="U404" s="385"/>
      <c r="V404" s="385"/>
      <c r="W404" s="385"/>
      <c r="X404" s="49"/>
      <c r="Y404" s="49"/>
    </row>
    <row r="405" spans="1:52" ht="16.5" customHeight="1" x14ac:dyDescent="0.25">
      <c r="A405" s="386" t="s">
        <v>538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4"/>
      <c r="Y405" s="304"/>
    </row>
    <row r="406" spans="1:52" ht="14.25" customHeight="1" x14ac:dyDescent="0.25">
      <c r="A406" s="387" t="s">
        <v>100</v>
      </c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6"/>
      <c r="M406" s="316"/>
      <c r="N406" s="316"/>
      <c r="O406" s="316"/>
      <c r="P406" s="316"/>
      <c r="Q406" s="316"/>
      <c r="R406" s="316"/>
      <c r="S406" s="316"/>
      <c r="T406" s="316"/>
      <c r="U406" s="316"/>
      <c r="V406" s="316"/>
      <c r="W406" s="316"/>
      <c r="X406" s="303"/>
      <c r="Y406" s="303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88">
        <v>4607091389067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60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90"/>
      <c r="O407" s="390"/>
      <c r="P407" s="390"/>
      <c r="Q407" s="332"/>
      <c r="R407" s="35"/>
      <c r="S407" s="35"/>
      <c r="T407" s="36" t="s">
        <v>63</v>
      </c>
      <c r="U407" s="308">
        <v>73.599999999999994</v>
      </c>
      <c r="V407" s="309">
        <f t="shared" ref="V407:V415" si="18">IFERROR(IF(U407="",0,CEILING((U407/$H407),1)*$H407),"")</f>
        <v>73.92</v>
      </c>
      <c r="W407" s="37">
        <f>IFERROR(IF(V407=0,"",ROUNDUP(V407/H407,0)*0.01196),"")</f>
        <v>0.16744000000000001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88">
        <v>4607091383522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90"/>
      <c r="O408" s="390"/>
      <c r="P408" s="390"/>
      <c r="Q408" s="332"/>
      <c r="R408" s="35"/>
      <c r="S408" s="35"/>
      <c r="T408" s="36" t="s">
        <v>63</v>
      </c>
      <c r="U408" s="308">
        <v>251.2</v>
      </c>
      <c r="V408" s="309">
        <f t="shared" si="18"/>
        <v>253.44</v>
      </c>
      <c r="W408" s="37">
        <f>IFERROR(IF(V408=0,"",ROUNDUP(V408/H408,0)*0.01196),"")</f>
        <v>0.57408000000000003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88">
        <v>4607091384437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90"/>
      <c r="O409" s="390"/>
      <c r="P409" s="390"/>
      <c r="Q409" s="33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88">
        <v>4607091389104</v>
      </c>
      <c r="E410" s="33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6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90"/>
      <c r="O410" s="390"/>
      <c r="P410" s="390"/>
      <c r="Q410" s="332"/>
      <c r="R410" s="35"/>
      <c r="S410" s="35"/>
      <c r="T410" s="36" t="s">
        <v>63</v>
      </c>
      <c r="U410" s="308">
        <v>146.80000000000001</v>
      </c>
      <c r="V410" s="309">
        <f t="shared" si="18"/>
        <v>147.84</v>
      </c>
      <c r="W410" s="37">
        <f>IFERROR(IF(V410=0,"",ROUNDUP(V410/H410,0)*0.01196),"")</f>
        <v>0.33488000000000001</v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88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90"/>
      <c r="O411" s="390"/>
      <c r="P411" s="390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88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6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90"/>
      <c r="O412" s="390"/>
      <c r="P412" s="390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88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61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90"/>
      <c r="O413" s="390"/>
      <c r="P413" s="390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88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90"/>
      <c r="O414" s="390"/>
      <c r="P414" s="390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88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90"/>
      <c r="O415" s="390"/>
      <c r="P415" s="390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92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3"/>
      <c r="M416" s="391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89.318181818181813</v>
      </c>
      <c r="V416" s="310">
        <f>IFERROR(V407/H407,"0")+IFERROR(V408/H408,"0")+IFERROR(V409/H409,"0")+IFERROR(V410/H410,"0")+IFERROR(V411/H411,"0")+IFERROR(V412/H412,"0")+IFERROR(V413/H413,"0")+IFERROR(V414/H414,"0")+IFERROR(V415/H415,"0")</f>
        <v>90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1.0764</v>
      </c>
      <c r="X416" s="311"/>
      <c r="Y416" s="311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3"/>
      <c r="M417" s="391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IFERROR(SUM(U407:U415),"0")</f>
        <v>471.59999999999997</v>
      </c>
      <c r="V417" s="310">
        <f>IFERROR(SUM(V407:V415),"0")</f>
        <v>475.20000000000005</v>
      </c>
      <c r="W417" s="38"/>
      <c r="X417" s="311"/>
      <c r="Y417" s="311"/>
    </row>
    <row r="418" spans="1:52" ht="14.25" customHeight="1" x14ac:dyDescent="0.25">
      <c r="A418" s="387" t="s">
        <v>93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88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6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90"/>
      <c r="O419" s="390"/>
      <c r="P419" s="390"/>
      <c r="Q419" s="332"/>
      <c r="R419" s="35"/>
      <c r="S419" s="35"/>
      <c r="T419" s="36" t="s">
        <v>63</v>
      </c>
      <c r="U419" s="308">
        <v>112.8</v>
      </c>
      <c r="V419" s="309">
        <f>IFERROR(IF(U419="",0,CEILING((U419/$H419),1)*$H419),"")</f>
        <v>116.16000000000001</v>
      </c>
      <c r="W419" s="37">
        <f>IFERROR(IF(V419=0,"",ROUNDUP(V419/H419,0)*0.01196),"")</f>
        <v>0.26312000000000002</v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88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6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90"/>
      <c r="O420" s="390"/>
      <c r="P420" s="390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92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3"/>
      <c r="M421" s="391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21.363636363636363</v>
      </c>
      <c r="V421" s="310">
        <f>IFERROR(V419/H419,"0")+IFERROR(V420/H420,"0")</f>
        <v>22</v>
      </c>
      <c r="W421" s="310">
        <f>IFERROR(IF(W419="",0,W419),"0")+IFERROR(IF(W420="",0,W420),"0")</f>
        <v>0.26312000000000002</v>
      </c>
      <c r="X421" s="311"/>
      <c r="Y421" s="311"/>
    </row>
    <row r="422" spans="1:52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3"/>
      <c r="M422" s="391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112.8</v>
      </c>
      <c r="V422" s="310">
        <f>IFERROR(SUM(V419:V420),"0")</f>
        <v>116.16000000000001</v>
      </c>
      <c r="W422" s="38"/>
      <c r="X422" s="311"/>
      <c r="Y422" s="311"/>
    </row>
    <row r="423" spans="1:52" ht="14.25" customHeight="1" x14ac:dyDescent="0.25">
      <c r="A423" s="387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88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90"/>
      <c r="O424" s="390"/>
      <c r="P424" s="390"/>
      <c r="Q424" s="332"/>
      <c r="R424" s="35"/>
      <c r="S424" s="35"/>
      <c r="T424" s="36" t="s">
        <v>63</v>
      </c>
      <c r="U424" s="308">
        <v>40.200000000000003</v>
      </c>
      <c r="V424" s="309">
        <f t="shared" ref="V424:V429" si="19">IFERROR(IF(U424="",0,CEILING((U424/$H424),1)*$H424),"")</f>
        <v>42.24</v>
      </c>
      <c r="W424" s="37">
        <f>IFERROR(IF(V424=0,"",ROUNDUP(V424/H424,0)*0.01196),"")</f>
        <v>9.5680000000000001E-2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88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90"/>
      <c r="O425" s="390"/>
      <c r="P425" s="390"/>
      <c r="Q425" s="332"/>
      <c r="R425" s="35"/>
      <c r="S425" s="35"/>
      <c r="T425" s="36" t="s">
        <v>63</v>
      </c>
      <c r="U425" s="308">
        <v>80</v>
      </c>
      <c r="V425" s="309">
        <f t="shared" si="19"/>
        <v>84.48</v>
      </c>
      <c r="W425" s="37">
        <f>IFERROR(IF(V425=0,"",ROUNDUP(V425/H425,0)*0.01196),"")</f>
        <v>0.19136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88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90"/>
      <c r="O426" s="390"/>
      <c r="P426" s="390"/>
      <c r="Q426" s="332"/>
      <c r="R426" s="35"/>
      <c r="S426" s="35"/>
      <c r="T426" s="36" t="s">
        <v>63</v>
      </c>
      <c r="U426" s="308">
        <v>89</v>
      </c>
      <c r="V426" s="309">
        <f t="shared" si="19"/>
        <v>89.76</v>
      </c>
      <c r="W426" s="37">
        <f>IFERROR(IF(V426=0,"",ROUNDUP(V426/H426,0)*0.01196),"")</f>
        <v>0.20332</v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88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619" t="s">
        <v>569</v>
      </c>
      <c r="N427" s="390"/>
      <c r="O427" s="390"/>
      <c r="P427" s="390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88">
        <v>4680115882102</v>
      </c>
      <c r="E428" s="33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620" t="s">
        <v>572</v>
      </c>
      <c r="N428" s="390"/>
      <c r="O428" s="390"/>
      <c r="P428" s="390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88">
        <v>4680115882096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1" t="s">
        <v>575</v>
      </c>
      <c r="N429" s="390"/>
      <c r="O429" s="390"/>
      <c r="P429" s="390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92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93"/>
      <c r="M430" s="391" t="s">
        <v>64</v>
      </c>
      <c r="N430" s="344"/>
      <c r="O430" s="344"/>
      <c r="P430" s="344"/>
      <c r="Q430" s="344"/>
      <c r="R430" s="344"/>
      <c r="S430" s="345"/>
      <c r="T430" s="38" t="s">
        <v>65</v>
      </c>
      <c r="U430" s="310">
        <f>IFERROR(U424/H424,"0")+IFERROR(U425/H425,"0")+IFERROR(U426/H426,"0")+IFERROR(U427/H427,"0")+IFERROR(U428/H428,"0")+IFERROR(U429/H429,"0")</f>
        <v>39.621212121212125</v>
      </c>
      <c r="V430" s="310">
        <f>IFERROR(V424/H424,"0")+IFERROR(V425/H425,"0")+IFERROR(V426/H426,"0")+IFERROR(V427/H427,"0")+IFERROR(V428/H428,"0")+IFERROR(V429/H429,"0")</f>
        <v>41</v>
      </c>
      <c r="W430" s="310">
        <f>IFERROR(IF(W424="",0,W424),"0")+IFERROR(IF(W425="",0,W425),"0")+IFERROR(IF(W426="",0,W426),"0")+IFERROR(IF(W427="",0,W427),"0")+IFERROR(IF(W428="",0,W428),"0")+IFERROR(IF(W429="",0,W429),"0")</f>
        <v>0.49036000000000002</v>
      </c>
      <c r="X430" s="311"/>
      <c r="Y430" s="311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93"/>
      <c r="M431" s="391" t="s">
        <v>64</v>
      </c>
      <c r="N431" s="344"/>
      <c r="O431" s="344"/>
      <c r="P431" s="344"/>
      <c r="Q431" s="344"/>
      <c r="R431" s="344"/>
      <c r="S431" s="345"/>
      <c r="T431" s="38" t="s">
        <v>63</v>
      </c>
      <c r="U431" s="310">
        <f>IFERROR(SUM(U424:U429),"0")</f>
        <v>209.2</v>
      </c>
      <c r="V431" s="310">
        <f>IFERROR(SUM(V424:V429),"0")</f>
        <v>216.48000000000002</v>
      </c>
      <c r="W431" s="38"/>
      <c r="X431" s="311"/>
      <c r="Y431" s="311"/>
    </row>
    <row r="432" spans="1:52" ht="14.25" customHeight="1" x14ac:dyDescent="0.25">
      <c r="A432" s="387" t="s">
        <v>66</v>
      </c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03"/>
      <c r="Y432" s="303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88">
        <v>4607091383409</v>
      </c>
      <c r="E433" s="33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90"/>
      <c r="O433" s="390"/>
      <c r="P433" s="390"/>
      <c r="Q433" s="33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88">
        <v>4607091383416</v>
      </c>
      <c r="E434" s="33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90"/>
      <c r="O434" s="390"/>
      <c r="P434" s="390"/>
      <c r="Q434" s="332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x14ac:dyDescent="0.2">
      <c r="A435" s="392"/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93"/>
      <c r="M435" s="391" t="s">
        <v>64</v>
      </c>
      <c r="N435" s="344"/>
      <c r="O435" s="344"/>
      <c r="P435" s="344"/>
      <c r="Q435" s="344"/>
      <c r="R435" s="344"/>
      <c r="S435" s="345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 x14ac:dyDescent="0.2">
      <c r="A436" s="316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93"/>
      <c r="M436" s="391" t="s">
        <v>64</v>
      </c>
      <c r="N436" s="344"/>
      <c r="O436" s="344"/>
      <c r="P436" s="344"/>
      <c r="Q436" s="344"/>
      <c r="R436" s="344"/>
      <c r="S436" s="345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 x14ac:dyDescent="0.2">
      <c r="A437" s="384" t="s">
        <v>580</v>
      </c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85"/>
      <c r="O437" s="385"/>
      <c r="P437" s="385"/>
      <c r="Q437" s="385"/>
      <c r="R437" s="385"/>
      <c r="S437" s="385"/>
      <c r="T437" s="385"/>
      <c r="U437" s="385"/>
      <c r="V437" s="385"/>
      <c r="W437" s="385"/>
      <c r="X437" s="49"/>
      <c r="Y437" s="49"/>
    </row>
    <row r="438" spans="1:52" ht="16.5" customHeight="1" x14ac:dyDescent="0.25">
      <c r="A438" s="386" t="s">
        <v>581</v>
      </c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04"/>
      <c r="Y438" s="304"/>
    </row>
    <row r="439" spans="1:52" ht="14.25" customHeight="1" x14ac:dyDescent="0.25">
      <c r="A439" s="387" t="s">
        <v>100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03"/>
      <c r="Y439" s="303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88">
        <v>4680115881099</v>
      </c>
      <c r="E440" s="33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62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90"/>
      <c r="O440" s="390"/>
      <c r="P440" s="390"/>
      <c r="Q440" s="33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88">
        <v>4680115881150</v>
      </c>
      <c r="E441" s="33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625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90"/>
      <c r="O441" s="390"/>
      <c r="P441" s="390"/>
      <c r="Q441" s="332"/>
      <c r="R441" s="35"/>
      <c r="S441" s="35"/>
      <c r="T441" s="36" t="s">
        <v>63</v>
      </c>
      <c r="U441" s="308">
        <v>58.5</v>
      </c>
      <c r="V441" s="309">
        <f>IFERROR(IF(U441="",0,CEILING((U441/$H441),1)*$H441),"")</f>
        <v>60</v>
      </c>
      <c r="W441" s="37">
        <f>IFERROR(IF(V441=0,"",ROUNDUP(V441/H441,0)*0.02175),"")</f>
        <v>0.10874999999999999</v>
      </c>
      <c r="X441" s="57"/>
      <c r="Y441" s="58"/>
      <c r="AC441" s="59"/>
      <c r="AZ441" s="292" t="s">
        <v>1</v>
      </c>
    </row>
    <row r="442" spans="1:52" x14ac:dyDescent="0.2">
      <c r="A442" s="392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93"/>
      <c r="M442" s="391" t="s">
        <v>64</v>
      </c>
      <c r="N442" s="344"/>
      <c r="O442" s="344"/>
      <c r="P442" s="344"/>
      <c r="Q442" s="344"/>
      <c r="R442" s="344"/>
      <c r="S442" s="345"/>
      <c r="T442" s="38" t="s">
        <v>65</v>
      </c>
      <c r="U442" s="310">
        <f>IFERROR(U440/H440,"0")+IFERROR(U441/H441,"0")</f>
        <v>4.875</v>
      </c>
      <c r="V442" s="310">
        <f>IFERROR(V440/H440,"0")+IFERROR(V441/H441,"0")</f>
        <v>5</v>
      </c>
      <c r="W442" s="310">
        <f>IFERROR(IF(W440="",0,W440),"0")+IFERROR(IF(W441="",0,W441),"0")</f>
        <v>0.10874999999999999</v>
      </c>
      <c r="X442" s="311"/>
      <c r="Y442" s="311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93"/>
      <c r="M443" s="391" t="s">
        <v>64</v>
      </c>
      <c r="N443" s="344"/>
      <c r="O443" s="344"/>
      <c r="P443" s="344"/>
      <c r="Q443" s="344"/>
      <c r="R443" s="344"/>
      <c r="S443" s="345"/>
      <c r="T443" s="38" t="s">
        <v>63</v>
      </c>
      <c r="U443" s="310">
        <f>IFERROR(SUM(U440:U441),"0")</f>
        <v>58.5</v>
      </c>
      <c r="V443" s="310">
        <f>IFERROR(SUM(V440:V441),"0")</f>
        <v>60</v>
      </c>
      <c r="W443" s="38"/>
      <c r="X443" s="311"/>
      <c r="Y443" s="311"/>
    </row>
    <row r="444" spans="1:52" ht="14.25" customHeight="1" x14ac:dyDescent="0.25">
      <c r="A444" s="387" t="s">
        <v>93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03"/>
      <c r="Y444" s="303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88">
        <v>4640242180526</v>
      </c>
      <c r="E445" s="33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626" t="s">
        <v>588</v>
      </c>
      <c r="N445" s="390"/>
      <c r="O445" s="390"/>
      <c r="P445" s="390"/>
      <c r="Q445" s="33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88">
        <v>4680115881129</v>
      </c>
      <c r="E446" s="33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62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90"/>
      <c r="O446" s="390"/>
      <c r="P446" s="390"/>
      <c r="Q446" s="33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88">
        <v>4680115881112</v>
      </c>
      <c r="E447" s="33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628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90"/>
      <c r="O447" s="390"/>
      <c r="P447" s="390"/>
      <c r="Q447" s="33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92"/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93"/>
      <c r="M448" s="391" t="s">
        <v>64</v>
      </c>
      <c r="N448" s="344"/>
      <c r="O448" s="344"/>
      <c r="P448" s="344"/>
      <c r="Q448" s="344"/>
      <c r="R448" s="344"/>
      <c r="S448" s="345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16"/>
      <c r="B449" s="316"/>
      <c r="C449" s="316"/>
      <c r="D449" s="316"/>
      <c r="E449" s="316"/>
      <c r="F449" s="316"/>
      <c r="G449" s="316"/>
      <c r="H449" s="316"/>
      <c r="I449" s="316"/>
      <c r="J449" s="316"/>
      <c r="K449" s="316"/>
      <c r="L449" s="393"/>
      <c r="M449" s="391" t="s">
        <v>64</v>
      </c>
      <c r="N449" s="344"/>
      <c r="O449" s="344"/>
      <c r="P449" s="344"/>
      <c r="Q449" s="344"/>
      <c r="R449" s="344"/>
      <c r="S449" s="345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87" t="s">
        <v>59</v>
      </c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16"/>
      <c r="M450" s="316"/>
      <c r="N450" s="316"/>
      <c r="O450" s="316"/>
      <c r="P450" s="316"/>
      <c r="Q450" s="316"/>
      <c r="R450" s="316"/>
      <c r="S450" s="316"/>
      <c r="T450" s="316"/>
      <c r="U450" s="316"/>
      <c r="V450" s="316"/>
      <c r="W450" s="316"/>
      <c r="X450" s="303"/>
      <c r="Y450" s="303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88">
        <v>4680115881167</v>
      </c>
      <c r="E451" s="33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62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90"/>
      <c r="O451" s="390"/>
      <c r="P451" s="390"/>
      <c r="Q451" s="332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88">
        <v>4640242180595</v>
      </c>
      <c r="E452" s="33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630" t="s">
        <v>596</v>
      </c>
      <c r="N452" s="390"/>
      <c r="O452" s="390"/>
      <c r="P452" s="390"/>
      <c r="Q452" s="33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92"/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93"/>
      <c r="M453" s="391" t="s">
        <v>64</v>
      </c>
      <c r="N453" s="344"/>
      <c r="O453" s="344"/>
      <c r="P453" s="344"/>
      <c r="Q453" s="344"/>
      <c r="R453" s="344"/>
      <c r="S453" s="345"/>
      <c r="T453" s="38" t="s">
        <v>65</v>
      </c>
      <c r="U453" s="310">
        <f>IFERROR(U451/H451,"0")+IFERROR(U452/H452,"0")</f>
        <v>0</v>
      </c>
      <c r="V453" s="310">
        <f>IFERROR(V451/H451,"0")+IFERROR(V452/H452,"0")</f>
        <v>0</v>
      </c>
      <c r="W453" s="310">
        <f>IFERROR(IF(W451="",0,W451),"0")+IFERROR(IF(W452="",0,W452),"0")</f>
        <v>0</v>
      </c>
      <c r="X453" s="311"/>
      <c r="Y453" s="311"/>
    </row>
    <row r="454" spans="1:52" x14ac:dyDescent="0.2">
      <c r="A454" s="316"/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93"/>
      <c r="M454" s="391" t="s">
        <v>64</v>
      </c>
      <c r="N454" s="344"/>
      <c r="O454" s="344"/>
      <c r="P454" s="344"/>
      <c r="Q454" s="344"/>
      <c r="R454" s="344"/>
      <c r="S454" s="345"/>
      <c r="T454" s="38" t="s">
        <v>63</v>
      </c>
      <c r="U454" s="310">
        <f>IFERROR(SUM(U451:U452),"0")</f>
        <v>0</v>
      </c>
      <c r="V454" s="310">
        <f>IFERROR(SUM(V451:V452),"0")</f>
        <v>0</v>
      </c>
      <c r="W454" s="38"/>
      <c r="X454" s="311"/>
      <c r="Y454" s="311"/>
    </row>
    <row r="455" spans="1:52" ht="14.25" customHeight="1" x14ac:dyDescent="0.25">
      <c r="A455" s="387" t="s">
        <v>66</v>
      </c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16"/>
      <c r="M455" s="316"/>
      <c r="N455" s="316"/>
      <c r="O455" s="316"/>
      <c r="P455" s="316"/>
      <c r="Q455" s="316"/>
      <c r="R455" s="316"/>
      <c r="S455" s="316"/>
      <c r="T455" s="316"/>
      <c r="U455" s="316"/>
      <c r="V455" s="316"/>
      <c r="W455" s="316"/>
      <c r="X455" s="303"/>
      <c r="Y455" s="303"/>
    </row>
    <row r="456" spans="1:52" ht="27" customHeight="1" x14ac:dyDescent="0.25">
      <c r="A456" s="55" t="s">
        <v>597</v>
      </c>
      <c r="B456" s="55" t="s">
        <v>598</v>
      </c>
      <c r="C456" s="32">
        <v>4301051381</v>
      </c>
      <c r="D456" s="388">
        <v>4680115881068</v>
      </c>
      <c r="E456" s="332"/>
      <c r="F456" s="307">
        <v>1.3</v>
      </c>
      <c r="G456" s="33">
        <v>6</v>
      </c>
      <c r="H456" s="307">
        <v>7.8</v>
      </c>
      <c r="I456" s="307">
        <v>8.2799999999999994</v>
      </c>
      <c r="J456" s="33">
        <v>56</v>
      </c>
      <c r="K456" s="34" t="s">
        <v>62</v>
      </c>
      <c r="L456" s="33">
        <v>30</v>
      </c>
      <c r="M456" s="631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6" s="390"/>
      <c r="O456" s="390"/>
      <c r="P456" s="390"/>
      <c r="Q456" s="332"/>
      <c r="R456" s="35"/>
      <c r="S456" s="35"/>
      <c r="T456" s="36" t="s">
        <v>63</v>
      </c>
      <c r="U456" s="308">
        <v>0</v>
      </c>
      <c r="V456" s="309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8" t="s">
        <v>1</v>
      </c>
    </row>
    <row r="457" spans="1:52" ht="27" customHeight="1" x14ac:dyDescent="0.25">
      <c r="A457" s="55" t="s">
        <v>599</v>
      </c>
      <c r="B457" s="55" t="s">
        <v>600</v>
      </c>
      <c r="C457" s="32">
        <v>4301051382</v>
      </c>
      <c r="D457" s="388">
        <v>4680115881075</v>
      </c>
      <c r="E457" s="332"/>
      <c r="F457" s="307">
        <v>0.5</v>
      </c>
      <c r="G457" s="33">
        <v>6</v>
      </c>
      <c r="H457" s="307">
        <v>3</v>
      </c>
      <c r="I457" s="307">
        <v>3.2</v>
      </c>
      <c r="J457" s="33">
        <v>156</v>
      </c>
      <c r="K457" s="34" t="s">
        <v>62</v>
      </c>
      <c r="L457" s="33">
        <v>30</v>
      </c>
      <c r="M457" s="632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7" s="390"/>
      <c r="O457" s="390"/>
      <c r="P457" s="390"/>
      <c r="Q457" s="33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IFERROR(IF(V457=0,"",ROUNDUP(V457/H457,0)*0.00753),"")</f>
        <v/>
      </c>
      <c r="X457" s="57"/>
      <c r="Y457" s="58"/>
      <c r="AC457" s="59"/>
      <c r="AZ457" s="299" t="s">
        <v>1</v>
      </c>
    </row>
    <row r="458" spans="1:52" x14ac:dyDescent="0.2">
      <c r="A458" s="392"/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93"/>
      <c r="M458" s="391" t="s">
        <v>64</v>
      </c>
      <c r="N458" s="344"/>
      <c r="O458" s="344"/>
      <c r="P458" s="344"/>
      <c r="Q458" s="344"/>
      <c r="R458" s="344"/>
      <c r="S458" s="345"/>
      <c r="T458" s="38" t="s">
        <v>65</v>
      </c>
      <c r="U458" s="310">
        <f>IFERROR(U456/H456,"0")+IFERROR(U457/H457,"0")</f>
        <v>0</v>
      </c>
      <c r="V458" s="310">
        <f>IFERROR(V456/H456,"0")+IFERROR(V457/H457,"0")</f>
        <v>0</v>
      </c>
      <c r="W458" s="310">
        <f>IFERROR(IF(W456="",0,W456),"0")+IFERROR(IF(W457="",0,W457),"0")</f>
        <v>0</v>
      </c>
      <c r="X458" s="311"/>
      <c r="Y458" s="311"/>
    </row>
    <row r="459" spans="1:52" x14ac:dyDescent="0.2">
      <c r="A459" s="316"/>
      <c r="B459" s="316"/>
      <c r="C459" s="316"/>
      <c r="D459" s="316"/>
      <c r="E459" s="316"/>
      <c r="F459" s="316"/>
      <c r="G459" s="316"/>
      <c r="H459" s="316"/>
      <c r="I459" s="316"/>
      <c r="J459" s="316"/>
      <c r="K459" s="316"/>
      <c r="L459" s="393"/>
      <c r="M459" s="391" t="s">
        <v>64</v>
      </c>
      <c r="N459" s="344"/>
      <c r="O459" s="344"/>
      <c r="P459" s="344"/>
      <c r="Q459" s="344"/>
      <c r="R459" s="344"/>
      <c r="S459" s="345"/>
      <c r="T459" s="38" t="s">
        <v>63</v>
      </c>
      <c r="U459" s="310">
        <f>IFERROR(SUM(U456:U457),"0")</f>
        <v>0</v>
      </c>
      <c r="V459" s="310">
        <f>IFERROR(SUM(V456:V457),"0")</f>
        <v>0</v>
      </c>
      <c r="W459" s="38"/>
      <c r="X459" s="311"/>
      <c r="Y459" s="311"/>
    </row>
    <row r="460" spans="1:52" ht="16.5" customHeight="1" x14ac:dyDescent="0.25">
      <c r="A460" s="386" t="s">
        <v>601</v>
      </c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16"/>
      <c r="N460" s="316"/>
      <c r="O460" s="316"/>
      <c r="P460" s="316"/>
      <c r="Q460" s="316"/>
      <c r="R460" s="316"/>
      <c r="S460" s="316"/>
      <c r="T460" s="316"/>
      <c r="U460" s="316"/>
      <c r="V460" s="316"/>
      <c r="W460" s="316"/>
      <c r="X460" s="304"/>
      <c r="Y460" s="304"/>
    </row>
    <row r="461" spans="1:52" ht="14.25" customHeight="1" x14ac:dyDescent="0.25">
      <c r="A461" s="387" t="s">
        <v>59</v>
      </c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16"/>
      <c r="N461" s="316"/>
      <c r="O461" s="316"/>
      <c r="P461" s="316"/>
      <c r="Q461" s="316"/>
      <c r="R461" s="316"/>
      <c r="S461" s="316"/>
      <c r="T461" s="316"/>
      <c r="U461" s="316"/>
      <c r="V461" s="316"/>
      <c r="W461" s="316"/>
      <c r="X461" s="303"/>
      <c r="Y461" s="303"/>
    </row>
    <row r="462" spans="1:52" ht="27" customHeight="1" x14ac:dyDescent="0.25">
      <c r="A462" s="55" t="s">
        <v>602</v>
      </c>
      <c r="B462" s="55" t="s">
        <v>603</v>
      </c>
      <c r="C462" s="32">
        <v>4301031156</v>
      </c>
      <c r="D462" s="388">
        <v>4680115880856</v>
      </c>
      <c r="E462" s="332"/>
      <c r="F462" s="307">
        <v>0.7</v>
      </c>
      <c r="G462" s="33">
        <v>6</v>
      </c>
      <c r="H462" s="307">
        <v>4.2</v>
      </c>
      <c r="I462" s="307">
        <v>4.46</v>
      </c>
      <c r="J462" s="33">
        <v>156</v>
      </c>
      <c r="K462" s="34" t="s">
        <v>62</v>
      </c>
      <c r="L462" s="33">
        <v>35</v>
      </c>
      <c r="M462" s="6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2" s="390"/>
      <c r="O462" s="390"/>
      <c r="P462" s="390"/>
      <c r="Q462" s="332"/>
      <c r="R462" s="35"/>
      <c r="S462" s="35"/>
      <c r="T462" s="36" t="s">
        <v>63</v>
      </c>
      <c r="U462" s="308">
        <v>0</v>
      </c>
      <c r="V462" s="309">
        <f>IFERROR(IF(U462="",0,CEILING((U462/$H462),1)*$H462),"")</f>
        <v>0</v>
      </c>
      <c r="W462" s="37" t="str">
        <f>IFERROR(IF(V462=0,"",ROUNDUP(V462/H462,0)*0.00753),"")</f>
        <v/>
      </c>
      <c r="X462" s="57"/>
      <c r="Y462" s="58"/>
      <c r="AC462" s="59"/>
      <c r="AZ462" s="300" t="s">
        <v>1</v>
      </c>
    </row>
    <row r="463" spans="1:52" x14ac:dyDescent="0.2">
      <c r="A463" s="392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93"/>
      <c r="M463" s="391" t="s">
        <v>64</v>
      </c>
      <c r="N463" s="344"/>
      <c r="O463" s="344"/>
      <c r="P463" s="344"/>
      <c r="Q463" s="344"/>
      <c r="R463" s="344"/>
      <c r="S463" s="345"/>
      <c r="T463" s="38" t="s">
        <v>65</v>
      </c>
      <c r="U463" s="310">
        <f>IFERROR(U462/H462,"0")</f>
        <v>0</v>
      </c>
      <c r="V463" s="310">
        <f>IFERROR(V462/H462,"0")</f>
        <v>0</v>
      </c>
      <c r="W463" s="310">
        <f>IFERROR(IF(W462="",0,W462),"0")</f>
        <v>0</v>
      </c>
      <c r="X463" s="311"/>
      <c r="Y463" s="311"/>
    </row>
    <row r="464" spans="1:52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93"/>
      <c r="M464" s="391" t="s">
        <v>64</v>
      </c>
      <c r="N464" s="344"/>
      <c r="O464" s="344"/>
      <c r="P464" s="344"/>
      <c r="Q464" s="344"/>
      <c r="R464" s="344"/>
      <c r="S464" s="345"/>
      <c r="T464" s="38" t="s">
        <v>63</v>
      </c>
      <c r="U464" s="310">
        <f>IFERROR(SUM(U462:U462),"0")</f>
        <v>0</v>
      </c>
      <c r="V464" s="310">
        <f>IFERROR(SUM(V462:V462),"0")</f>
        <v>0</v>
      </c>
      <c r="W464" s="38"/>
      <c r="X464" s="311"/>
      <c r="Y464" s="311"/>
    </row>
    <row r="465" spans="1:52" ht="14.25" customHeight="1" x14ac:dyDescent="0.25">
      <c r="A465" s="387" t="s">
        <v>66</v>
      </c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16"/>
      <c r="N465" s="316"/>
      <c r="O465" s="316"/>
      <c r="P465" s="316"/>
      <c r="Q465" s="316"/>
      <c r="R465" s="316"/>
      <c r="S465" s="316"/>
      <c r="T465" s="316"/>
      <c r="U465" s="316"/>
      <c r="V465" s="316"/>
      <c r="W465" s="316"/>
      <c r="X465" s="303"/>
      <c r="Y465" s="303"/>
    </row>
    <row r="466" spans="1:52" ht="16.5" customHeight="1" x14ac:dyDescent="0.25">
      <c r="A466" s="55" t="s">
        <v>604</v>
      </c>
      <c r="B466" s="55" t="s">
        <v>605</v>
      </c>
      <c r="C466" s="32">
        <v>4301051310</v>
      </c>
      <c r="D466" s="388">
        <v>4680115880870</v>
      </c>
      <c r="E466" s="332"/>
      <c r="F466" s="307">
        <v>1.3</v>
      </c>
      <c r="G466" s="33">
        <v>6</v>
      </c>
      <c r="H466" s="307">
        <v>7.8</v>
      </c>
      <c r="I466" s="307">
        <v>8.3640000000000008</v>
      </c>
      <c r="J466" s="33">
        <v>56</v>
      </c>
      <c r="K466" s="34" t="s">
        <v>125</v>
      </c>
      <c r="L466" s="33">
        <v>40</v>
      </c>
      <c r="M466" s="6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90"/>
      <c r="O466" s="390"/>
      <c r="P466" s="390"/>
      <c r="Q466" s="332"/>
      <c r="R466" s="35"/>
      <c r="S466" s="35"/>
      <c r="T466" s="36" t="s">
        <v>63</v>
      </c>
      <c r="U466" s="308">
        <v>1344</v>
      </c>
      <c r="V466" s="309">
        <f>IFERROR(IF(U466="",0,CEILING((U466/$H466),1)*$H466),"")</f>
        <v>1349.3999999999999</v>
      </c>
      <c r="W466" s="37">
        <f>IFERROR(IF(V466=0,"",ROUNDUP(V466/H466,0)*0.02175),"")</f>
        <v>3.7627499999999996</v>
      </c>
      <c r="X466" s="57"/>
      <c r="Y466" s="58"/>
      <c r="AC466" s="59"/>
      <c r="AZ466" s="301" t="s">
        <v>1</v>
      </c>
    </row>
    <row r="467" spans="1:52" x14ac:dyDescent="0.2">
      <c r="A467" s="392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93"/>
      <c r="M467" s="391" t="s">
        <v>64</v>
      </c>
      <c r="N467" s="344"/>
      <c r="O467" s="344"/>
      <c r="P467" s="344"/>
      <c r="Q467" s="344"/>
      <c r="R467" s="344"/>
      <c r="S467" s="345"/>
      <c r="T467" s="38" t="s">
        <v>65</v>
      </c>
      <c r="U467" s="310">
        <f>IFERROR(U466/H466,"0")</f>
        <v>172.30769230769232</v>
      </c>
      <c r="V467" s="310">
        <f>IFERROR(V466/H466,"0")</f>
        <v>173</v>
      </c>
      <c r="W467" s="310">
        <f>IFERROR(IF(W466="",0,W466),"0")</f>
        <v>3.7627499999999996</v>
      </c>
      <c r="X467" s="311"/>
      <c r="Y467" s="311"/>
    </row>
    <row r="468" spans="1:52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93"/>
      <c r="M468" s="391" t="s">
        <v>64</v>
      </c>
      <c r="N468" s="344"/>
      <c r="O468" s="344"/>
      <c r="P468" s="344"/>
      <c r="Q468" s="344"/>
      <c r="R468" s="344"/>
      <c r="S468" s="345"/>
      <c r="T468" s="38" t="s">
        <v>63</v>
      </c>
      <c r="U468" s="310">
        <f>IFERROR(SUM(U466:U466),"0")</f>
        <v>1344</v>
      </c>
      <c r="V468" s="310">
        <f>IFERROR(SUM(V466:V466),"0")</f>
        <v>1349.3999999999999</v>
      </c>
      <c r="W468" s="38"/>
      <c r="X468" s="311"/>
      <c r="Y468" s="311"/>
    </row>
    <row r="469" spans="1:52" ht="15" customHeight="1" x14ac:dyDescent="0.2">
      <c r="A469" s="636"/>
      <c r="B469" s="316"/>
      <c r="C469" s="316"/>
      <c r="D469" s="316"/>
      <c r="E469" s="316"/>
      <c r="F469" s="316"/>
      <c r="G469" s="316"/>
      <c r="H469" s="316"/>
      <c r="I469" s="316"/>
      <c r="J469" s="316"/>
      <c r="K469" s="316"/>
      <c r="L469" s="327"/>
      <c r="M469" s="635" t="s">
        <v>606</v>
      </c>
      <c r="N469" s="318"/>
      <c r="O469" s="318"/>
      <c r="P469" s="318"/>
      <c r="Q469" s="318"/>
      <c r="R469" s="318"/>
      <c r="S469" s="319"/>
      <c r="T469" s="38" t="s">
        <v>63</v>
      </c>
      <c r="U469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454+U459+U464+U468,"0")</f>
        <v>17565.561999999998</v>
      </c>
      <c r="V469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454+V459+V464+V468,"0")</f>
        <v>17769.850000000002</v>
      </c>
      <c r="W469" s="38"/>
      <c r="X469" s="311"/>
      <c r="Y469" s="311"/>
    </row>
    <row r="470" spans="1:52" x14ac:dyDescent="0.2">
      <c r="A470" s="316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27"/>
      <c r="M470" s="635" t="s">
        <v>607</v>
      </c>
      <c r="N470" s="318"/>
      <c r="O470" s="318"/>
      <c r="P470" s="318"/>
      <c r="Q470" s="318"/>
      <c r="R470" s="318"/>
      <c r="S470" s="319"/>
      <c r="T470" s="38" t="s">
        <v>63</v>
      </c>
      <c r="U470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456*I456/H456,"0")+IFERROR(U457*I457/H457,"0")+IFERROR(U462*I462/H462,"0")+IFERROR(U466*I466/H466,"0"),"0")</f>
        <v>18698.428709952503</v>
      </c>
      <c r="V470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456*I456/H456,"0")+IFERROR(V457*I457/H457,"0")+IFERROR(V462*I462/H462,"0")+IFERROR(V466*I466/H466,"0"),"0")</f>
        <v>18914.841</v>
      </c>
      <c r="W470" s="38"/>
      <c r="X470" s="311"/>
      <c r="Y470" s="311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27"/>
      <c r="M471" s="635" t="s">
        <v>608</v>
      </c>
      <c r="N471" s="318"/>
      <c r="O471" s="318"/>
      <c r="P471" s="318"/>
      <c r="Q471" s="318"/>
      <c r="R471" s="318"/>
      <c r="S471" s="319"/>
      <c r="T471" s="38" t="s">
        <v>609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452*(U451:U452/H451:H452)),"0")+IFERROR(SUMPRODUCT(1/J456:J457*(U456:U457/H456:H457)),"0")+IFERROR(SUMPRODUCT(1/J462:J462*(U462:U462/H462:H462)),"0")+IFERROR(SUMPRODUCT(1/J466:J466*(U466:U466/H466:H466)),"0"),0)</f>
        <v>34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452*(V451:V452/H451:H452)),"0")+IFERROR(SUMPRODUCT(1/J456:J457*(V456:V457/H456:H457)),"0")+IFERROR(SUMPRODUCT(1/J462:J462*(V462:V462/H462:H462)),"0")+IFERROR(SUMPRODUCT(1/J466:J466*(V466:V466/H466:H466)),"0"),0)</f>
        <v>34</v>
      </c>
      <c r="W471" s="38"/>
      <c r="X471" s="311"/>
      <c r="Y471" s="311"/>
    </row>
    <row r="472" spans="1:52" x14ac:dyDescent="0.2">
      <c r="A472" s="31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27"/>
      <c r="M472" s="635" t="s">
        <v>610</v>
      </c>
      <c r="N472" s="318"/>
      <c r="O472" s="318"/>
      <c r="P472" s="318"/>
      <c r="Q472" s="318"/>
      <c r="R472" s="318"/>
      <c r="S472" s="319"/>
      <c r="T472" s="38" t="s">
        <v>63</v>
      </c>
      <c r="U472" s="310">
        <f>GrossWeightTotal+PalletQtyTotal*25</f>
        <v>19548.428709952503</v>
      </c>
      <c r="V472" s="310">
        <f>GrossWeightTotalR+PalletQtyTotalR*25</f>
        <v>19764.841</v>
      </c>
      <c r="W472" s="38"/>
      <c r="X472" s="311"/>
      <c r="Y472" s="311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27"/>
      <c r="M473" s="635" t="s">
        <v>611</v>
      </c>
      <c r="N473" s="318"/>
      <c r="O473" s="318"/>
      <c r="P473" s="318"/>
      <c r="Q473" s="318"/>
      <c r="R473" s="318"/>
      <c r="S473" s="319"/>
      <c r="T473" s="38" t="s">
        <v>609</v>
      </c>
      <c r="U473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453+U458+U463+U467,"0")</f>
        <v>3290.2118734979363</v>
      </c>
      <c r="V473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453+V458+V463+V467,"0")</f>
        <v>3328</v>
      </c>
      <c r="W473" s="38"/>
      <c r="X473" s="311"/>
      <c r="Y473" s="311"/>
    </row>
    <row r="474" spans="1:52" ht="14.25" customHeight="1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27"/>
      <c r="M474" s="635" t="s">
        <v>612</v>
      </c>
      <c r="N474" s="318"/>
      <c r="O474" s="318"/>
      <c r="P474" s="318"/>
      <c r="Q474" s="318"/>
      <c r="R474" s="318"/>
      <c r="S474" s="319"/>
      <c r="T474" s="40" t="s">
        <v>613</v>
      </c>
      <c r="U474" s="38"/>
      <c r="V474" s="38"/>
      <c r="W474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453+W458+W463+W467,"0")</f>
        <v>38.503320000000002</v>
      </c>
      <c r="X474" s="311"/>
      <c r="Y474" s="311"/>
    </row>
    <row r="475" spans="1:52" ht="13.5" customHeight="1" thickBot="1" x14ac:dyDescent="0.25"/>
    <row r="476" spans="1:52" ht="27" customHeight="1" thickTop="1" thickBot="1" x14ac:dyDescent="0.25">
      <c r="A476" s="41" t="s">
        <v>614</v>
      </c>
      <c r="B476" s="302" t="s">
        <v>58</v>
      </c>
      <c r="C476" s="637" t="s">
        <v>91</v>
      </c>
      <c r="D476" s="638"/>
      <c r="E476" s="638"/>
      <c r="F476" s="639"/>
      <c r="G476" s="637" t="s">
        <v>228</v>
      </c>
      <c r="H476" s="638"/>
      <c r="I476" s="638"/>
      <c r="J476" s="638"/>
      <c r="K476" s="638"/>
      <c r="L476" s="639"/>
      <c r="M476" s="637" t="s">
        <v>414</v>
      </c>
      <c r="N476" s="639"/>
      <c r="O476" s="637" t="s">
        <v>461</v>
      </c>
      <c r="P476" s="639"/>
      <c r="Q476" s="302" t="s">
        <v>538</v>
      </c>
      <c r="R476" s="637" t="s">
        <v>580</v>
      </c>
      <c r="S476" s="639"/>
      <c r="T476" s="1"/>
      <c r="Y476" s="53"/>
      <c r="AB476" s="1"/>
    </row>
    <row r="477" spans="1:52" ht="14.25" customHeight="1" thickTop="1" x14ac:dyDescent="0.2">
      <c r="A477" s="640" t="s">
        <v>615</v>
      </c>
      <c r="B477" s="637" t="s">
        <v>58</v>
      </c>
      <c r="C477" s="637" t="s">
        <v>92</v>
      </c>
      <c r="D477" s="637" t="s">
        <v>99</v>
      </c>
      <c r="E477" s="637" t="s">
        <v>91</v>
      </c>
      <c r="F477" s="637" t="s">
        <v>219</v>
      </c>
      <c r="G477" s="637" t="s">
        <v>229</v>
      </c>
      <c r="H477" s="637" t="s">
        <v>236</v>
      </c>
      <c r="I477" s="637" t="s">
        <v>253</v>
      </c>
      <c r="J477" s="637" t="s">
        <v>308</v>
      </c>
      <c r="K477" s="637" t="s">
        <v>383</v>
      </c>
      <c r="L477" s="637" t="s">
        <v>401</v>
      </c>
      <c r="M477" s="637" t="s">
        <v>415</v>
      </c>
      <c r="N477" s="637" t="s">
        <v>438</v>
      </c>
      <c r="O477" s="637" t="s">
        <v>462</v>
      </c>
      <c r="P477" s="637" t="s">
        <v>514</v>
      </c>
      <c r="Q477" s="637" t="s">
        <v>538</v>
      </c>
      <c r="R477" s="637" t="s">
        <v>581</v>
      </c>
      <c r="S477" s="637" t="s">
        <v>601</v>
      </c>
      <c r="T477" s="1"/>
      <c r="Y477" s="53"/>
      <c r="AB477" s="1"/>
    </row>
    <row r="478" spans="1:52" ht="13.5" customHeight="1" thickBot="1" x14ac:dyDescent="0.25">
      <c r="A478" s="641"/>
      <c r="B478" s="642"/>
      <c r="C478" s="642"/>
      <c r="D478" s="642"/>
      <c r="E478" s="642"/>
      <c r="F478" s="642"/>
      <c r="G478" s="642"/>
      <c r="H478" s="642"/>
      <c r="I478" s="642"/>
      <c r="J478" s="642"/>
      <c r="K478" s="642"/>
      <c r="L478" s="642"/>
      <c r="M478" s="642"/>
      <c r="N478" s="642"/>
      <c r="O478" s="642"/>
      <c r="P478" s="642"/>
      <c r="Q478" s="642"/>
      <c r="R478" s="642"/>
      <c r="S478" s="642"/>
      <c r="T478" s="1"/>
      <c r="Y478" s="53"/>
      <c r="AB478" s="1"/>
    </row>
    <row r="479" spans="1:52" ht="18" customHeight="1" thickTop="1" thickBot="1" x14ac:dyDescent="0.25">
      <c r="A479" s="41" t="s">
        <v>616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202.5</v>
      </c>
      <c r="D479" s="47">
        <f>IFERROR(V55*1,"0")+IFERROR(V56*1,"0")+IFERROR(V57*1,"0")+IFERROR(V58*1,"0")</f>
        <v>705.6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1947.1</v>
      </c>
      <c r="F479" s="47">
        <f>IFERROR(V125*1,"0")+IFERROR(V126*1,"0")+IFERROR(V127*1,"0")+IFERROR(V128*1,"0")</f>
        <v>518.4</v>
      </c>
      <c r="G479" s="47">
        <f>IFERROR(V134*1,"0")+IFERROR(V135*1,"0")+IFERROR(V136*1,"0")</f>
        <v>0</v>
      </c>
      <c r="H479" s="47">
        <f>IFERROR(V141*1,"0")+IFERROR(V142*1,"0")+IFERROR(V143*1,"0")+IFERROR(V144*1,"0")+IFERROR(V145*1,"0")+IFERROR(V146*1,"0")+IFERROR(V147*1,"0")+IFERROR(V148*1,"0")</f>
        <v>359.1</v>
      </c>
      <c r="I479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1750.4999999999998</v>
      </c>
      <c r="J479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753.1</v>
      </c>
      <c r="K479" s="47">
        <f>IFERROR(V253*1,"0")+IFERROR(V254*1,"0")+IFERROR(V255*1,"0")+IFERROR(V256*1,"0")+IFERROR(V257*1,"0")+IFERROR(V258*1,"0")+IFERROR(V259*1,"0")+IFERROR(V263*1,"0")+IFERROR(V264*1,"0")</f>
        <v>97.2</v>
      </c>
      <c r="L479" s="47">
        <f>IFERROR(V269*1,"0")+IFERROR(V273*1,"0")+IFERROR(V274*1,"0")+IFERROR(V275*1,"0")+IFERROR(V279*1,"0")+IFERROR(V283*1,"0")</f>
        <v>1570.6500000000003</v>
      </c>
      <c r="M479" s="47">
        <f>IFERROR(V289*1,"0")+IFERROR(V290*1,"0")+IFERROR(V291*1,"0")+IFERROR(V292*1,"0")+IFERROR(V293*1,"0")+IFERROR(V294*1,"0")+IFERROR(V295*1,"0")+IFERROR(V296*1,"0")+IFERROR(V300*1,"0")+IFERROR(V301*1,"0")+IFERROR(V305*1,"0")+IFERROR(V309*1,"0")</f>
        <v>6594.2</v>
      </c>
      <c r="N479" s="47">
        <f>IFERROR(V314*1,"0")+IFERROR(V315*1,"0")+IFERROR(V316*1,"0")+IFERROR(V317*1,"0")+IFERROR(V321*1,"0")+IFERROR(V322*1,"0")+IFERROR(V326*1,"0")+IFERROR(V327*1,"0")+IFERROR(V328*1,"0")+IFERROR(V329*1,"0")+IFERROR(V333*1,"0")</f>
        <v>137.4</v>
      </c>
      <c r="O479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820.26</v>
      </c>
      <c r="P479" s="47">
        <f>IFERROR(V382*1,"0")+IFERROR(V383*1,"0")+IFERROR(V387*1,"0")+IFERROR(V388*1,"0")+IFERROR(V389*1,"0")+IFERROR(V390*1,"0")+IFERROR(V391*1,"0")+IFERROR(V392*1,"0")+IFERROR(V393*1,"0")+IFERROR(V397*1,"0")+IFERROR(V401*1,"0")</f>
        <v>96.600000000000009</v>
      </c>
      <c r="Q479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807.84</v>
      </c>
      <c r="R479" s="47">
        <f>IFERROR(V440*1,"0")+IFERROR(V441*1,"0")+IFERROR(V445*1,"0")+IFERROR(V446*1,"0")+IFERROR(V447*1,"0")+IFERROR(V451*1,"0")+IFERROR(V452*1,"0")+IFERROR(V456*1,"0")+IFERROR(V457*1,"0")</f>
        <v>60</v>
      </c>
      <c r="S479" s="47">
        <f>IFERROR(V462*1,"0")+IFERROR(V466*1,"0")</f>
        <v>1349.3999999999999</v>
      </c>
      <c r="T479" s="1"/>
      <c r="Y479" s="53"/>
      <c r="AB479" s="1"/>
    </row>
  </sheetData>
  <sheetProtection algorithmName="SHA-512" hashValue="Md33lYi7uRgwPdjtncDlQRvDr9InNaM1fBFx1JK6Dmug+JSpelWiCQLLfanq0tfIiCYwskTAjZ4k2+szbe5KCg==" saltValue="sEqEGSMuGTuiGhirCBEPX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8"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A461:W461"/>
    <mergeCell ref="D462:E462"/>
    <mergeCell ref="M462:Q462"/>
    <mergeCell ref="M463:S463"/>
    <mergeCell ref="A463:L464"/>
    <mergeCell ref="M464:S464"/>
    <mergeCell ref="A465:W465"/>
    <mergeCell ref="D466:E466"/>
    <mergeCell ref="M466:Q466"/>
    <mergeCell ref="A455:W455"/>
    <mergeCell ref="D456:E456"/>
    <mergeCell ref="M456:Q456"/>
    <mergeCell ref="D457:E457"/>
    <mergeCell ref="M457:Q457"/>
    <mergeCell ref="M458:S458"/>
    <mergeCell ref="A458:L459"/>
    <mergeCell ref="M459:S459"/>
    <mergeCell ref="A460:W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617</v>
      </c>
      <c r="H1" s="53"/>
    </row>
    <row r="3" spans="2:8" x14ac:dyDescent="0.2">
      <c r="B3" s="48" t="s">
        <v>618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619</v>
      </c>
      <c r="D6" s="48" t="s">
        <v>620</v>
      </c>
      <c r="E6" s="48"/>
    </row>
    <row r="7" spans="2:8" x14ac:dyDescent="0.2">
      <c r="B7" s="48" t="s">
        <v>621</v>
      </c>
      <c r="C7" s="48" t="s">
        <v>622</v>
      </c>
      <c r="D7" s="48" t="s">
        <v>623</v>
      </c>
      <c r="E7" s="48"/>
    </row>
    <row r="9" spans="2:8" x14ac:dyDescent="0.2">
      <c r="B9" s="48" t="s">
        <v>624</v>
      </c>
      <c r="C9" s="48" t="s">
        <v>619</v>
      </c>
      <c r="D9" s="48"/>
      <c r="E9" s="48"/>
    </row>
    <row r="11" spans="2:8" x14ac:dyDescent="0.2">
      <c r="B11" s="48" t="s">
        <v>625</v>
      </c>
      <c r="C11" s="48" t="s">
        <v>622</v>
      </c>
      <c r="D11" s="48"/>
      <c r="E11" s="48"/>
    </row>
    <row r="13" spans="2:8" x14ac:dyDescent="0.2">
      <c r="B13" s="48" t="s">
        <v>626</v>
      </c>
      <c r="C13" s="48"/>
      <c r="D13" s="48"/>
      <c r="E13" s="48"/>
    </row>
    <row r="14" spans="2:8" x14ac:dyDescent="0.2">
      <c r="B14" s="48" t="s">
        <v>627</v>
      </c>
      <c r="C14" s="48"/>
      <c r="D14" s="48"/>
      <c r="E14" s="48"/>
    </row>
    <row r="15" spans="2:8" x14ac:dyDescent="0.2">
      <c r="B15" s="48" t="s">
        <v>628</v>
      </c>
      <c r="C15" s="48"/>
      <c r="D15" s="48"/>
      <c r="E15" s="48"/>
    </row>
    <row r="16" spans="2:8" x14ac:dyDescent="0.2">
      <c r="B16" s="48" t="s">
        <v>629</v>
      </c>
      <c r="C16" s="48"/>
      <c r="D16" s="48"/>
      <c r="E16" s="48"/>
    </row>
    <row r="17" spans="2:5" x14ac:dyDescent="0.2">
      <c r="B17" s="48" t="s">
        <v>630</v>
      </c>
      <c r="C17" s="48"/>
      <c r="D17" s="48"/>
      <c r="E17" s="48"/>
    </row>
    <row r="18" spans="2:5" x14ac:dyDescent="0.2">
      <c r="B18" s="48" t="s">
        <v>631</v>
      </c>
      <c r="C18" s="48"/>
      <c r="D18" s="48"/>
      <c r="E18" s="48"/>
    </row>
    <row r="19" spans="2:5" x14ac:dyDescent="0.2">
      <c r="B19" s="48" t="s">
        <v>632</v>
      </c>
      <c r="C19" s="48"/>
      <c r="D19" s="48"/>
      <c r="E19" s="48"/>
    </row>
    <row r="20" spans="2:5" x14ac:dyDescent="0.2">
      <c r="B20" s="48" t="s">
        <v>633</v>
      </c>
      <c r="C20" s="48"/>
      <c r="D20" s="48"/>
      <c r="E20" s="48"/>
    </row>
    <row r="21" spans="2:5" x14ac:dyDescent="0.2">
      <c r="B21" s="48" t="s">
        <v>634</v>
      </c>
      <c r="C21" s="48"/>
      <c r="D21" s="48"/>
      <c r="E21" s="48"/>
    </row>
    <row r="22" spans="2:5" x14ac:dyDescent="0.2">
      <c r="B22" s="48" t="s">
        <v>635</v>
      </c>
      <c r="C22" s="48"/>
      <c r="D22" s="48"/>
      <c r="E22" s="48"/>
    </row>
    <row r="23" spans="2:5" x14ac:dyDescent="0.2">
      <c r="B23" s="48" t="s">
        <v>636</v>
      </c>
      <c r="C23" s="48"/>
      <c r="D23" s="48"/>
      <c r="E23" s="48"/>
    </row>
  </sheetData>
  <sheetProtection algorithmName="SHA-512" hashValue="XvZBDCzL8UEpYuDtSswBXGgsFUd7VcGEGxSR26nxXIn3vuUqY6TJ2VVh2e/xxzUCC8Q6vRn5gQQVaAjUzzO3eA==" saltValue="m6V8VsQYaCIqJJ0CPmkW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2023-10-06T11:09:47Z</dcterms:modified>
</cp:coreProperties>
</file>