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09,23\29,09,23 ЗПФ\"/>
    </mc:Choice>
  </mc:AlternateContent>
  <xr:revisionPtr revIDLastSave="0" documentId="13_ncr:1_{C2636870-358D-4684-A092-6114182A820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AA7" i="1"/>
  <c r="AA8" i="1"/>
  <c r="Z9" i="1"/>
  <c r="AA9" i="1"/>
  <c r="AA10" i="1"/>
  <c r="Z11" i="1"/>
  <c r="AA11" i="1"/>
  <c r="AA12" i="1"/>
  <c r="AA13" i="1"/>
  <c r="AA14" i="1"/>
  <c r="AA15" i="1"/>
  <c r="AA16" i="1"/>
  <c r="AA17" i="1"/>
  <c r="AA18" i="1"/>
  <c r="AA19" i="1"/>
  <c r="AA20" i="1"/>
  <c r="AA21" i="1"/>
  <c r="Z22" i="1"/>
  <c r="AA22" i="1"/>
  <c r="AA23" i="1"/>
  <c r="AA24" i="1"/>
  <c r="AA25" i="1"/>
  <c r="AA26" i="1"/>
  <c r="Z27" i="1"/>
  <c r="AA27" i="1"/>
  <c r="Z28" i="1"/>
  <c r="AA28" i="1"/>
  <c r="AA29" i="1"/>
  <c r="Z30" i="1"/>
  <c r="AA30" i="1"/>
  <c r="AA31" i="1"/>
  <c r="AA32" i="1"/>
  <c r="Z33" i="1"/>
  <c r="AA33" i="1"/>
  <c r="AA34" i="1"/>
  <c r="AA6" i="1"/>
  <c r="M8" i="1" l="1"/>
  <c r="M10" i="1"/>
  <c r="M21" i="1"/>
  <c r="M20" i="1"/>
  <c r="P20" i="1" s="1"/>
  <c r="M19" i="1"/>
  <c r="M18" i="1"/>
  <c r="P18" i="1" s="1"/>
  <c r="M17" i="1"/>
  <c r="M16" i="1"/>
  <c r="P16" i="1" s="1"/>
  <c r="M15" i="1"/>
  <c r="M14" i="1"/>
  <c r="P14" i="1" s="1"/>
  <c r="M13" i="1"/>
  <c r="M12" i="1"/>
  <c r="P12" i="1" s="1"/>
  <c r="M26" i="1"/>
  <c r="M25" i="1"/>
  <c r="V25" i="1" s="1"/>
  <c r="M24" i="1"/>
  <c r="M23" i="1"/>
  <c r="V23" i="1" s="1"/>
  <c r="M29" i="1"/>
  <c r="M32" i="1"/>
  <c r="V32" i="1" s="1"/>
  <c r="M31" i="1"/>
  <c r="M6" i="1"/>
  <c r="V6" i="1" s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4" i="1"/>
  <c r="V26" i="1"/>
  <c r="V27" i="1"/>
  <c r="V28" i="1"/>
  <c r="V29" i="1"/>
  <c r="V30" i="1"/>
  <c r="V31" i="1"/>
  <c r="V33" i="1"/>
  <c r="V34" i="1"/>
  <c r="P7" i="1"/>
  <c r="Q7" i="1"/>
  <c r="P8" i="1"/>
  <c r="Q8" i="1"/>
  <c r="P9" i="1"/>
  <c r="Q9" i="1"/>
  <c r="P10" i="1"/>
  <c r="Q10" i="1"/>
  <c r="P11" i="1"/>
  <c r="Q11" i="1"/>
  <c r="Q12" i="1"/>
  <c r="P13" i="1"/>
  <c r="Q13" i="1"/>
  <c r="Q14" i="1"/>
  <c r="P15" i="1"/>
  <c r="Q15" i="1"/>
  <c r="Q16" i="1"/>
  <c r="P17" i="1"/>
  <c r="Q17" i="1"/>
  <c r="Q18" i="1"/>
  <c r="P19" i="1"/>
  <c r="Q19" i="1"/>
  <c r="Q20" i="1"/>
  <c r="P21" i="1"/>
  <c r="Q21" i="1"/>
  <c r="P22" i="1"/>
  <c r="Q22" i="1"/>
  <c r="Q23" i="1"/>
  <c r="P24" i="1"/>
  <c r="Q24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Q6" i="1"/>
  <c r="L7" i="1"/>
  <c r="L8" i="1"/>
  <c r="L5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6" i="1"/>
  <c r="K7" i="1"/>
  <c r="K8" i="1"/>
  <c r="K5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6" i="1"/>
  <c r="J7" i="1"/>
  <c r="J8" i="1"/>
  <c r="J5" i="1" s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6" i="1"/>
  <c r="F5" i="1"/>
  <c r="E5" i="1"/>
  <c r="I5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6" i="1"/>
  <c r="S7" i="1"/>
  <c r="S8" i="1"/>
  <c r="S5" i="1" s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6" i="1"/>
  <c r="R7" i="1"/>
  <c r="R8" i="1"/>
  <c r="R5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6" i="1"/>
  <c r="AE5" i="1"/>
  <c r="AD5" i="1"/>
  <c r="AC5" i="1"/>
  <c r="AB5" i="1"/>
  <c r="AA5" i="1"/>
  <c r="Z5" i="1"/>
  <c r="X5" i="1"/>
  <c r="W5" i="1"/>
  <c r="O5" i="1"/>
  <c r="N5" i="1"/>
  <c r="H5" i="1"/>
  <c r="P25" i="1" l="1"/>
  <c r="P23" i="1"/>
  <c r="M5" i="1"/>
  <c r="V5" i="1"/>
  <c r="P6" i="1"/>
  <c r="T5" i="1"/>
</calcChain>
</file>

<file path=xl/sharedStrings.xml><?xml version="1.0" encoding="utf-8"?>
<sst xmlns="http://schemas.openxmlformats.org/spreadsheetml/2006/main" count="63" uniqueCount="62">
  <si>
    <t>Период: 22.09.2023 - 29.09.2023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</si>
  <si>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</si>
  <si>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</si>
  <si>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</si>
  <si>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</si>
  <si>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</si>
  <si>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</si>
  <si>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</si>
  <si>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</si>
  <si>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</si>
  <si>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</si>
  <si>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Жар-ладушки с клубникой и вишней. Жареные с начинкой.ВЕС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</si>
  <si>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</si>
  <si>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</si>
  <si>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</si>
  <si>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</si>
  <si>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</si>
  <si>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</si>
  <si>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</si>
  <si>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</si>
  <si>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</si>
  <si>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</si>
  <si>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</si>
  <si>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</si>
  <si>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</si>
  <si>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</si>
  <si>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</si>
  <si>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</si>
  <si>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</si>
  <si>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</si>
  <si>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</si>
  <si>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</si>
  <si>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</si>
  <si>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</si>
  <si>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</si>
  <si>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</si>
  <si>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</si>
  <si>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Ед. Изм.</t>
  </si>
  <si>
    <t>крат</t>
  </si>
  <si>
    <t>заяв</t>
  </si>
  <si>
    <t>раз</t>
  </si>
  <si>
    <t>заказ</t>
  </si>
  <si>
    <t>ср</t>
  </si>
  <si>
    <t>заказ 1</t>
  </si>
  <si>
    <t>заказ 2</t>
  </si>
  <si>
    <t>коррекция</t>
  </si>
  <si>
    <t>кон ост</t>
  </si>
  <si>
    <t>ост без заказа</t>
  </si>
  <si>
    <t>ср 07,09</t>
  </si>
  <si>
    <t>ср 15,09</t>
  </si>
  <si>
    <t>коментарий</t>
  </si>
  <si>
    <t>вес 1</t>
  </si>
  <si>
    <t>вес 2</t>
  </si>
  <si>
    <t>вес 3</t>
  </si>
  <si>
    <t>заказ кор. 1</t>
  </si>
  <si>
    <t>ВЕС 1</t>
  </si>
  <si>
    <t>заказ кор. 2</t>
  </si>
  <si>
    <t>ВЕС 2</t>
  </si>
  <si>
    <t>заказ кор. 3</t>
  </si>
  <si>
    <t>ВЕС 3</t>
  </si>
  <si>
    <t>крат кор</t>
  </si>
  <si>
    <t>ср 22,09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</si>
</sst>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2" borderId="1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4" fontId="5" fillId="4" borderId="3" xfId="0" applyNumberFormat="1" applyFont="1" applyFill="1" applyBorder="1" applyAlignment="1">
      <alignment horizontal="right" vertical="top"/>
    </xf>
    <xf numFmtId="165" fontId="5" fillId="4" borderId="3" xfId="0" applyNumberFormat="1" applyFont="1" applyFill="1" applyBorder="1" applyAlignment="1">
      <alignment horizontal="right" vertical="top"/>
    </xf>
    <xf numFmtId="164" fontId="0" fillId="0" borderId="4" xfId="0" applyNumberFormat="1" applyBorder="1" applyAlignment="1"/>
    <xf numFmtId="2" fontId="0" fillId="0" borderId="0" xfId="0" applyNumberFormat="1" applyAlignment="1"/>
    <xf numFmtId="165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21,09,23%20&#1047;&#1055;&#1060;/&#1076;&#1074;%2022,09,23%20&#1084;&#1083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15.09.2023 - 22.09.2023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 1</v>
          </cell>
          <cell r="N3" t="str">
            <v>заказ 2</v>
          </cell>
          <cell r="O3" t="str">
            <v>коррекция</v>
          </cell>
          <cell r="P3" t="str">
            <v>кон ост</v>
          </cell>
          <cell r="Q3" t="str">
            <v>ост без заказа</v>
          </cell>
          <cell r="R3" t="str">
            <v>ср 30,08</v>
          </cell>
          <cell r="S3" t="str">
            <v>ср 07,09</v>
          </cell>
          <cell r="T3" t="str">
            <v>ср 15,09</v>
          </cell>
          <cell r="U3" t="str">
            <v>коментарий</v>
          </cell>
          <cell r="V3" t="str">
            <v>вес 1</v>
          </cell>
          <cell r="W3" t="str">
            <v>вес 2</v>
          </cell>
          <cell r="X3" t="str">
            <v>вес 3</v>
          </cell>
          <cell r="Z3" t="str">
            <v>заказ кор. 1</v>
          </cell>
          <cell r="AA3" t="str">
            <v>ВЕС 1</v>
          </cell>
          <cell r="AB3" t="str">
            <v>заказ кор. 2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V4">
            <v>13300</v>
          </cell>
          <cell r="W4">
            <v>1300</v>
          </cell>
          <cell r="X4">
            <v>5200</v>
          </cell>
          <cell r="Z4">
            <v>3</v>
          </cell>
          <cell r="AB4">
            <v>1</v>
          </cell>
        </row>
        <row r="5">
          <cell r="E5">
            <v>20308.900000000001</v>
          </cell>
          <cell r="F5">
            <v>22846.54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4061.78</v>
          </cell>
          <cell r="M5">
            <v>16817</v>
          </cell>
          <cell r="N5">
            <v>1300</v>
          </cell>
          <cell r="O5">
            <v>7950</v>
          </cell>
          <cell r="R5">
            <v>3274.58</v>
          </cell>
          <cell r="S5">
            <v>3741.7999999999997</v>
          </cell>
          <cell r="T5">
            <v>3455.4599999999996</v>
          </cell>
          <cell r="V5">
            <v>13518.93</v>
          </cell>
          <cell r="W5">
            <v>1300</v>
          </cell>
          <cell r="X5">
            <v>5230</v>
          </cell>
          <cell r="Y5" t="str">
            <v>крат кор</v>
          </cell>
          <cell r="Z5">
            <v>3080</v>
          </cell>
          <cell r="AA5">
            <v>13523.32</v>
          </cell>
          <cell r="AB5">
            <v>351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644</v>
          </cell>
          <cell r="D6">
            <v>1982</v>
          </cell>
          <cell r="E6">
            <v>1011</v>
          </cell>
          <cell r="F6">
            <v>1056</v>
          </cell>
          <cell r="G6">
            <v>0.3</v>
          </cell>
          <cell r="L6">
            <v>202.2</v>
          </cell>
          <cell r="M6">
            <v>1400</v>
          </cell>
          <cell r="P6">
            <v>12.146389713155292</v>
          </cell>
          <cell r="Q6">
            <v>5.2225519287833828</v>
          </cell>
          <cell r="R6">
            <v>184.8</v>
          </cell>
          <cell r="S6">
            <v>179.6</v>
          </cell>
          <cell r="T6">
            <v>186.8</v>
          </cell>
          <cell r="V6">
            <v>420</v>
          </cell>
          <cell r="W6">
            <v>0</v>
          </cell>
          <cell r="X6">
            <v>0</v>
          </cell>
          <cell r="Y6">
            <v>12</v>
          </cell>
          <cell r="Z6">
            <v>117</v>
          </cell>
          <cell r="AA6">
            <v>421.2</v>
          </cell>
          <cell r="AB6">
            <v>0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1224</v>
          </cell>
          <cell r="D7">
            <v>1344</v>
          </cell>
          <cell r="E7">
            <v>1308</v>
          </cell>
          <cell r="F7">
            <v>705</v>
          </cell>
          <cell r="G7">
            <v>0.3</v>
          </cell>
          <cell r="L7">
            <v>261.60000000000002</v>
          </cell>
          <cell r="O7">
            <v>2200</v>
          </cell>
          <cell r="P7">
            <v>11.104740061162078</v>
          </cell>
          <cell r="Q7">
            <v>2.6949541284403669</v>
          </cell>
          <cell r="R7">
            <v>234</v>
          </cell>
          <cell r="S7">
            <v>197.8</v>
          </cell>
          <cell r="T7">
            <v>184.4</v>
          </cell>
          <cell r="V7">
            <v>0</v>
          </cell>
          <cell r="W7">
            <v>0</v>
          </cell>
          <cell r="X7">
            <v>660</v>
          </cell>
          <cell r="Y7">
            <v>12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D8">
            <v>551.04</v>
          </cell>
          <cell r="E8">
            <v>201.6</v>
          </cell>
          <cell r="F8">
            <v>349.44</v>
          </cell>
          <cell r="G8">
            <v>1</v>
          </cell>
          <cell r="L8">
            <v>40.32</v>
          </cell>
          <cell r="M8">
            <v>200</v>
          </cell>
          <cell r="P8">
            <v>13.626984126984128</v>
          </cell>
          <cell r="Q8">
            <v>8.6666666666666661</v>
          </cell>
          <cell r="R8">
            <v>0</v>
          </cell>
          <cell r="S8">
            <v>0</v>
          </cell>
          <cell r="T8">
            <v>0</v>
          </cell>
          <cell r="V8">
            <v>200</v>
          </cell>
          <cell r="W8">
            <v>0</v>
          </cell>
          <cell r="X8">
            <v>0</v>
          </cell>
          <cell r="Y8">
            <v>2.2400000000000002</v>
          </cell>
          <cell r="Z8">
            <v>89</v>
          </cell>
          <cell r="AA8">
            <v>199.36</v>
          </cell>
          <cell r="AB8">
            <v>0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D9">
            <v>366.3</v>
          </cell>
          <cell r="E9">
            <v>162.80000000000001</v>
          </cell>
          <cell r="F9">
            <v>203.5</v>
          </cell>
          <cell r="G9">
            <v>1</v>
          </cell>
          <cell r="L9">
            <v>32.56</v>
          </cell>
          <cell r="M9">
            <v>250</v>
          </cell>
          <cell r="P9">
            <v>13.928132678132677</v>
          </cell>
          <cell r="Q9">
            <v>6.25</v>
          </cell>
          <cell r="R9">
            <v>0</v>
          </cell>
          <cell r="S9">
            <v>0</v>
          </cell>
          <cell r="T9">
            <v>0</v>
          </cell>
          <cell r="V9">
            <v>250</v>
          </cell>
          <cell r="W9">
            <v>0</v>
          </cell>
          <cell r="X9">
            <v>0</v>
          </cell>
          <cell r="Y9">
            <v>3.7</v>
          </cell>
          <cell r="Z9">
            <v>68</v>
          </cell>
          <cell r="AA9">
            <v>251.60000000000002</v>
          </cell>
          <cell r="AB9">
            <v>0</v>
          </cell>
        </row>
        <row r="10">
          <cell r="A10" t="str">
            <v>Мини-сосиски в тесте "Фрайпики" 1,8кг ВЕС,  ПОКОМ</v>
          </cell>
          <cell r="B10" t="str">
            <v>кг</v>
          </cell>
          <cell r="C10">
            <v>-1.8</v>
          </cell>
          <cell r="D10">
            <v>586.79999999999995</v>
          </cell>
          <cell r="F10">
            <v>585</v>
          </cell>
          <cell r="G10">
            <v>1</v>
          </cell>
          <cell r="L10">
            <v>0</v>
          </cell>
          <cell r="P10" t="e">
            <v>#DIV/0!</v>
          </cell>
          <cell r="Q10" t="e">
            <v>#DIV/0!</v>
          </cell>
          <cell r="R10">
            <v>1.44</v>
          </cell>
          <cell r="S10">
            <v>1.8</v>
          </cell>
          <cell r="T10">
            <v>73.08</v>
          </cell>
          <cell r="V10">
            <v>0</v>
          </cell>
          <cell r="W10">
            <v>0</v>
          </cell>
          <cell r="X10">
            <v>0</v>
          </cell>
          <cell r="Y10">
            <v>1.8</v>
          </cell>
          <cell r="Z10">
            <v>0</v>
          </cell>
          <cell r="AA10">
            <v>0</v>
          </cell>
          <cell r="AB10">
            <v>0</v>
          </cell>
        </row>
        <row r="11">
          <cell r="A11" t="str">
            <v>Мини-сосиски в тесте "Фрайпики" 3,7кг ВЕС,  ПОКОМ</v>
          </cell>
          <cell r="B11" t="str">
            <v>кг</v>
          </cell>
          <cell r="C11">
            <v>699.3</v>
          </cell>
          <cell r="D11">
            <v>499.5</v>
          </cell>
          <cell r="E11">
            <v>888</v>
          </cell>
          <cell r="F11">
            <v>140.6</v>
          </cell>
          <cell r="G11">
            <v>1</v>
          </cell>
          <cell r="L11">
            <v>177.6</v>
          </cell>
          <cell r="N11">
            <v>1300</v>
          </cell>
          <cell r="P11">
            <v>8.111486486486486</v>
          </cell>
          <cell r="Q11">
            <v>0.79166666666666663</v>
          </cell>
          <cell r="R11">
            <v>153.92000000000002</v>
          </cell>
          <cell r="S11">
            <v>160.69999999999999</v>
          </cell>
          <cell r="T11">
            <v>35.58</v>
          </cell>
          <cell r="V11">
            <v>0</v>
          </cell>
          <cell r="W11">
            <v>1300</v>
          </cell>
          <cell r="X11">
            <v>0</v>
          </cell>
          <cell r="Y11">
            <v>3.7</v>
          </cell>
          <cell r="Z11">
            <v>0</v>
          </cell>
          <cell r="AA11">
            <v>0</v>
          </cell>
          <cell r="AB11">
            <v>351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D12">
            <v>2301</v>
          </cell>
          <cell r="E12">
            <v>980</v>
          </cell>
          <cell r="F12">
            <v>1249</v>
          </cell>
          <cell r="G12">
            <v>0.25</v>
          </cell>
          <cell r="L12">
            <v>196</v>
          </cell>
          <cell r="M12">
            <v>200</v>
          </cell>
          <cell r="O12">
            <v>1200</v>
          </cell>
          <cell r="P12">
            <v>13.51530612244898</v>
          </cell>
          <cell r="Q12">
            <v>6.3724489795918364</v>
          </cell>
          <cell r="R12">
            <v>103.4</v>
          </cell>
          <cell r="S12">
            <v>203.2</v>
          </cell>
          <cell r="T12">
            <v>98.2</v>
          </cell>
          <cell r="V12">
            <v>50</v>
          </cell>
          <cell r="W12">
            <v>0</v>
          </cell>
          <cell r="X12">
            <v>300</v>
          </cell>
          <cell r="Y12">
            <v>6</v>
          </cell>
          <cell r="Z12">
            <v>33</v>
          </cell>
          <cell r="AA12">
            <v>49.5</v>
          </cell>
          <cell r="AB12">
            <v>0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C13">
            <v>939</v>
          </cell>
          <cell r="D13">
            <v>2046</v>
          </cell>
          <cell r="E13">
            <v>691</v>
          </cell>
          <cell r="F13">
            <v>1787</v>
          </cell>
          <cell r="G13">
            <v>0.25</v>
          </cell>
          <cell r="L13">
            <v>138.19999999999999</v>
          </cell>
          <cell r="P13">
            <v>12.930535455861072</v>
          </cell>
          <cell r="Q13">
            <v>12.930535455861072</v>
          </cell>
          <cell r="R13">
            <v>186.4</v>
          </cell>
          <cell r="S13">
            <v>156</v>
          </cell>
          <cell r="T13">
            <v>216.2</v>
          </cell>
          <cell r="V13">
            <v>0</v>
          </cell>
          <cell r="W13">
            <v>0</v>
          </cell>
          <cell r="X13">
            <v>0</v>
          </cell>
          <cell r="Y13">
            <v>12</v>
          </cell>
          <cell r="Z13">
            <v>0</v>
          </cell>
          <cell r="AA13">
            <v>0</v>
          </cell>
          <cell r="AB13">
            <v>0</v>
          </cell>
        </row>
        <row r="14">
          <cell r="A14" t="str">
            <v>Наггетсы хрустящие п/ф ВЕС ПОКОМ</v>
          </cell>
          <cell r="B14" t="str">
            <v>кг</v>
          </cell>
          <cell r="D14">
            <v>1782</v>
          </cell>
          <cell r="E14">
            <v>1032</v>
          </cell>
          <cell r="F14">
            <v>750</v>
          </cell>
          <cell r="G14">
            <v>1</v>
          </cell>
          <cell r="L14">
            <v>206.4</v>
          </cell>
          <cell r="M14">
            <v>250</v>
          </cell>
          <cell r="O14">
            <v>1750</v>
          </cell>
          <cell r="P14">
            <v>13.323643410852712</v>
          </cell>
          <cell r="Q14">
            <v>3.6337209302325579</v>
          </cell>
          <cell r="R14">
            <v>0</v>
          </cell>
          <cell r="S14">
            <v>99.6</v>
          </cell>
          <cell r="T14">
            <v>0</v>
          </cell>
          <cell r="V14">
            <v>250</v>
          </cell>
          <cell r="W14">
            <v>0</v>
          </cell>
          <cell r="X14">
            <v>1750</v>
          </cell>
          <cell r="Y14">
            <v>6</v>
          </cell>
          <cell r="Z14">
            <v>42</v>
          </cell>
          <cell r="AA14">
            <v>252</v>
          </cell>
          <cell r="AB14">
            <v>0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C15">
            <v>10</v>
          </cell>
          <cell r="D15">
            <v>464</v>
          </cell>
          <cell r="E15">
            <v>185</v>
          </cell>
          <cell r="F15">
            <v>236</v>
          </cell>
          <cell r="G15">
            <v>0.75</v>
          </cell>
          <cell r="L15">
            <v>37</v>
          </cell>
          <cell r="M15">
            <v>280</v>
          </cell>
          <cell r="P15">
            <v>13.945945945945946</v>
          </cell>
          <cell r="Q15">
            <v>6.3783783783783781</v>
          </cell>
          <cell r="R15">
            <v>14.4</v>
          </cell>
          <cell r="S15">
            <v>42.4</v>
          </cell>
          <cell r="T15">
            <v>39.799999999999997</v>
          </cell>
          <cell r="V15">
            <v>210</v>
          </cell>
          <cell r="W15">
            <v>0</v>
          </cell>
          <cell r="X15">
            <v>0</v>
          </cell>
          <cell r="Y15">
            <v>8</v>
          </cell>
          <cell r="Z15">
            <v>35</v>
          </cell>
          <cell r="AA15">
            <v>210</v>
          </cell>
          <cell r="AB15">
            <v>0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>
            <v>319</v>
          </cell>
          <cell r="D16">
            <v>1120</v>
          </cell>
          <cell r="E16">
            <v>336</v>
          </cell>
          <cell r="F16">
            <v>779</v>
          </cell>
          <cell r="G16">
            <v>0.9</v>
          </cell>
          <cell r="L16">
            <v>67.2</v>
          </cell>
          <cell r="M16">
            <v>30</v>
          </cell>
          <cell r="P16">
            <v>12.038690476190476</v>
          </cell>
          <cell r="Q16">
            <v>11.592261904761905</v>
          </cell>
          <cell r="R16">
            <v>91</v>
          </cell>
          <cell r="S16">
            <v>90.8</v>
          </cell>
          <cell r="T16">
            <v>99</v>
          </cell>
          <cell r="V16">
            <v>27</v>
          </cell>
          <cell r="W16">
            <v>0</v>
          </cell>
          <cell r="X16">
            <v>0</v>
          </cell>
          <cell r="Y16">
            <v>8</v>
          </cell>
          <cell r="Z16">
            <v>4</v>
          </cell>
          <cell r="AA16">
            <v>28.8</v>
          </cell>
          <cell r="AB16">
            <v>0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>
            <v>1196</v>
          </cell>
          <cell r="D17">
            <v>2227</v>
          </cell>
          <cell r="E17">
            <v>1194</v>
          </cell>
          <cell r="F17">
            <v>1777</v>
          </cell>
          <cell r="G17">
            <v>0.9</v>
          </cell>
          <cell r="L17">
            <v>238.8</v>
          </cell>
          <cell r="O17">
            <v>1200</v>
          </cell>
          <cell r="P17">
            <v>12.466499162479062</v>
          </cell>
          <cell r="Q17">
            <v>7.441373534338358</v>
          </cell>
          <cell r="R17">
            <v>241.6</v>
          </cell>
          <cell r="S17">
            <v>207.6</v>
          </cell>
          <cell r="T17">
            <v>254.8</v>
          </cell>
          <cell r="V17">
            <v>0</v>
          </cell>
          <cell r="W17">
            <v>0</v>
          </cell>
          <cell r="X17">
            <v>1080</v>
          </cell>
          <cell r="Y17">
            <v>8</v>
          </cell>
          <cell r="Z17">
            <v>0</v>
          </cell>
          <cell r="AA17">
            <v>0</v>
          </cell>
          <cell r="AB17">
            <v>0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D18">
            <v>416</v>
          </cell>
          <cell r="E18">
            <v>155</v>
          </cell>
          <cell r="F18">
            <v>245</v>
          </cell>
          <cell r="G18">
            <v>0.43</v>
          </cell>
          <cell r="L18">
            <v>31</v>
          </cell>
          <cell r="M18">
            <v>127</v>
          </cell>
          <cell r="P18">
            <v>12</v>
          </cell>
          <cell r="Q18">
            <v>7.903225806451613</v>
          </cell>
          <cell r="R18">
            <v>28.8</v>
          </cell>
          <cell r="S18">
            <v>43</v>
          </cell>
          <cell r="T18">
            <v>32.200000000000003</v>
          </cell>
          <cell r="V18">
            <v>54.61</v>
          </cell>
          <cell r="W18">
            <v>0</v>
          </cell>
          <cell r="X18">
            <v>0</v>
          </cell>
          <cell r="Y18">
            <v>16</v>
          </cell>
          <cell r="Z18">
            <v>8</v>
          </cell>
          <cell r="AA18">
            <v>55.04</v>
          </cell>
          <cell r="AB18">
            <v>0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C19">
            <v>2230</v>
          </cell>
          <cell r="D19">
            <v>2935</v>
          </cell>
          <cell r="E19">
            <v>1870</v>
          </cell>
          <cell r="F19">
            <v>2965</v>
          </cell>
          <cell r="G19">
            <v>1</v>
          </cell>
          <cell r="L19">
            <v>374</v>
          </cell>
          <cell r="M19">
            <v>1800</v>
          </cell>
          <cell r="P19">
            <v>12.740641711229946</v>
          </cell>
          <cell r="Q19">
            <v>7.927807486631016</v>
          </cell>
          <cell r="R19">
            <v>417</v>
          </cell>
          <cell r="S19">
            <v>374</v>
          </cell>
          <cell r="T19">
            <v>408</v>
          </cell>
          <cell r="V19">
            <v>1800</v>
          </cell>
          <cell r="W19">
            <v>0</v>
          </cell>
          <cell r="X19">
            <v>0</v>
          </cell>
          <cell r="Y19">
            <v>5</v>
          </cell>
          <cell r="Z19">
            <v>360</v>
          </cell>
          <cell r="AA19">
            <v>1800</v>
          </cell>
          <cell r="AB19">
            <v>0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>
            <v>842</v>
          </cell>
          <cell r="D20">
            <v>2258</v>
          </cell>
          <cell r="E20">
            <v>1217</v>
          </cell>
          <cell r="F20">
            <v>1419</v>
          </cell>
          <cell r="G20">
            <v>0.9</v>
          </cell>
          <cell r="L20">
            <v>243.4</v>
          </cell>
          <cell r="M20">
            <v>100</v>
          </cell>
          <cell r="O20">
            <v>1600</v>
          </cell>
          <cell r="P20">
            <v>12.814297452752671</v>
          </cell>
          <cell r="Q20">
            <v>5.8299096138044373</v>
          </cell>
          <cell r="R20">
            <v>211</v>
          </cell>
          <cell r="S20">
            <v>198.8</v>
          </cell>
          <cell r="T20">
            <v>230</v>
          </cell>
          <cell r="V20">
            <v>90</v>
          </cell>
          <cell r="W20">
            <v>0</v>
          </cell>
          <cell r="X20">
            <v>1440</v>
          </cell>
          <cell r="Y20">
            <v>8</v>
          </cell>
          <cell r="Z20">
            <v>13</v>
          </cell>
          <cell r="AA20">
            <v>93.600000000000009</v>
          </cell>
          <cell r="AB20">
            <v>0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D21">
            <v>800</v>
          </cell>
          <cell r="E21">
            <v>199</v>
          </cell>
          <cell r="F21">
            <v>585</v>
          </cell>
          <cell r="G21">
            <v>0.43</v>
          </cell>
          <cell r="L21">
            <v>39.799999999999997</v>
          </cell>
          <cell r="P21">
            <v>14.69849246231156</v>
          </cell>
          <cell r="Q21">
            <v>14.69849246231156</v>
          </cell>
          <cell r="R21">
            <v>27</v>
          </cell>
          <cell r="S21">
            <v>59.2</v>
          </cell>
          <cell r="T21">
            <v>0.8</v>
          </cell>
          <cell r="V21">
            <v>0</v>
          </cell>
          <cell r="W21">
            <v>0</v>
          </cell>
          <cell r="X21">
            <v>0</v>
          </cell>
          <cell r="Y21">
            <v>16</v>
          </cell>
          <cell r="Z21">
            <v>0</v>
          </cell>
          <cell r="AA21">
            <v>0</v>
          </cell>
          <cell r="AB21">
            <v>0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  <cell r="D22">
            <v>360</v>
          </cell>
          <cell r="E22">
            <v>207</v>
          </cell>
          <cell r="F22">
            <v>153</v>
          </cell>
          <cell r="G22">
            <v>0.7</v>
          </cell>
          <cell r="L22">
            <v>41.4</v>
          </cell>
          <cell r="M22">
            <v>400</v>
          </cell>
          <cell r="P22">
            <v>13.357487922705314</v>
          </cell>
          <cell r="Q22">
            <v>3.6956521739130435</v>
          </cell>
          <cell r="R22">
            <v>1.2</v>
          </cell>
          <cell r="S22">
            <v>26.6</v>
          </cell>
          <cell r="T22">
            <v>0</v>
          </cell>
          <cell r="V22">
            <v>280</v>
          </cell>
          <cell r="W22">
            <v>0</v>
          </cell>
          <cell r="X22">
            <v>0</v>
          </cell>
          <cell r="Y22">
            <v>8</v>
          </cell>
          <cell r="Z22">
            <v>50</v>
          </cell>
          <cell r="AA22">
            <v>280</v>
          </cell>
          <cell r="AB22">
            <v>0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C23">
            <v>224</v>
          </cell>
          <cell r="D23">
            <v>232</v>
          </cell>
          <cell r="E23">
            <v>94</v>
          </cell>
          <cell r="F23">
            <v>217</v>
          </cell>
          <cell r="G23">
            <v>0.9</v>
          </cell>
          <cell r="L23">
            <v>18.8</v>
          </cell>
          <cell r="M23">
            <v>16</v>
          </cell>
          <cell r="P23">
            <v>12.393617021276595</v>
          </cell>
          <cell r="Q23">
            <v>11.542553191489361</v>
          </cell>
          <cell r="R23">
            <v>47.6</v>
          </cell>
          <cell r="S23">
            <v>33.4</v>
          </cell>
          <cell r="T23">
            <v>30.6</v>
          </cell>
          <cell r="V23">
            <v>14.4</v>
          </cell>
          <cell r="W23">
            <v>0</v>
          </cell>
          <cell r="X23">
            <v>0</v>
          </cell>
          <cell r="Y23">
            <v>8</v>
          </cell>
          <cell r="Z23">
            <v>2</v>
          </cell>
          <cell r="AA23">
            <v>14.4</v>
          </cell>
          <cell r="AB23">
            <v>0</v>
          </cell>
        </row>
        <row r="24">
          <cell r="A24" t="str">
            <v>Пельмени С говядиной и свининой, ВЕС, ТМ Славница сфера пуговки  ПОКОМ</v>
          </cell>
          <cell r="B24" t="str">
            <v>кг</v>
          </cell>
          <cell r="C24">
            <v>2585</v>
          </cell>
          <cell r="D24">
            <v>1690</v>
          </cell>
          <cell r="E24">
            <v>1810</v>
          </cell>
          <cell r="F24">
            <v>2125</v>
          </cell>
          <cell r="G24">
            <v>1</v>
          </cell>
          <cell r="L24">
            <v>362</v>
          </cell>
          <cell r="M24">
            <v>2400</v>
          </cell>
          <cell r="P24">
            <v>12.5</v>
          </cell>
          <cell r="Q24">
            <v>5.8701657458563536</v>
          </cell>
          <cell r="R24">
            <v>389</v>
          </cell>
          <cell r="S24">
            <v>379.48</v>
          </cell>
          <cell r="T24">
            <v>329</v>
          </cell>
          <cell r="V24">
            <v>2400</v>
          </cell>
          <cell r="W24">
            <v>0</v>
          </cell>
          <cell r="X24">
            <v>0</v>
          </cell>
          <cell r="Y24">
            <v>5</v>
          </cell>
          <cell r="Z24">
            <v>480</v>
          </cell>
          <cell r="AA24">
            <v>2400</v>
          </cell>
          <cell r="AB24">
            <v>0</v>
          </cell>
        </row>
        <row r="25">
          <cell r="A25" t="str">
            <v>Пельмени Со свининой и говядиной ТМ Особый рецепт Любимая ложка 1,0 кг  ПОКОМ</v>
          </cell>
          <cell r="B25" t="str">
            <v>шт</v>
          </cell>
          <cell r="C25">
            <v>1083</v>
          </cell>
          <cell r="D25">
            <v>2151</v>
          </cell>
          <cell r="E25">
            <v>1288</v>
          </cell>
          <cell r="F25">
            <v>1435</v>
          </cell>
          <cell r="G25">
            <v>1</v>
          </cell>
          <cell r="L25">
            <v>257.60000000000002</v>
          </cell>
          <cell r="M25">
            <v>1800</v>
          </cell>
          <cell r="P25">
            <v>12.558229813664596</v>
          </cell>
          <cell r="Q25">
            <v>5.570652173913043</v>
          </cell>
          <cell r="R25">
            <v>240</v>
          </cell>
          <cell r="S25">
            <v>231</v>
          </cell>
          <cell r="T25">
            <v>235.6</v>
          </cell>
          <cell r="V25">
            <v>1800</v>
          </cell>
          <cell r="W25">
            <v>0</v>
          </cell>
          <cell r="X25">
            <v>0</v>
          </cell>
          <cell r="Y25">
            <v>5</v>
          </cell>
          <cell r="Z25">
            <v>360</v>
          </cell>
          <cell r="AA25">
            <v>1800</v>
          </cell>
          <cell r="AB25">
            <v>0</v>
          </cell>
        </row>
        <row r="26">
          <cell r="A26" t="str">
            <v>Снеки  ЖАР-мени ВЕС. рубленые в тесте замор.  ПОКОМ</v>
          </cell>
          <cell r="B26" t="str">
            <v>кг</v>
          </cell>
          <cell r="C26">
            <v>401.5</v>
          </cell>
          <cell r="D26">
            <v>1298</v>
          </cell>
          <cell r="E26">
            <v>818</v>
          </cell>
          <cell r="F26">
            <v>760.5</v>
          </cell>
          <cell r="G26">
            <v>1</v>
          </cell>
          <cell r="L26">
            <v>163.6</v>
          </cell>
          <cell r="M26">
            <v>1300</v>
          </cell>
          <cell r="P26">
            <v>12.594743276283619</v>
          </cell>
          <cell r="Q26">
            <v>4.6485330073349633</v>
          </cell>
          <cell r="R26">
            <v>139.69999999999999</v>
          </cell>
          <cell r="S26">
            <v>167.1</v>
          </cell>
          <cell r="T26">
            <v>127.6</v>
          </cell>
          <cell r="V26">
            <v>1300</v>
          </cell>
          <cell r="W26">
            <v>0</v>
          </cell>
          <cell r="X26">
            <v>0</v>
          </cell>
          <cell r="Y26">
            <v>5.5</v>
          </cell>
          <cell r="Z26">
            <v>236</v>
          </cell>
          <cell r="AA26">
            <v>1298</v>
          </cell>
          <cell r="AB26">
            <v>0</v>
          </cell>
        </row>
        <row r="27">
          <cell r="A27" t="str">
            <v>Сосиски Оригинальные заморож. ТМ Стародворье в вак 0,33 кг  Поком</v>
          </cell>
          <cell r="B27" t="str">
            <v>шт</v>
          </cell>
          <cell r="D27">
            <v>102</v>
          </cell>
          <cell r="E27">
            <v>36</v>
          </cell>
          <cell r="F27">
            <v>66</v>
          </cell>
          <cell r="G27">
            <v>0.33</v>
          </cell>
          <cell r="L27">
            <v>7.2</v>
          </cell>
          <cell r="M27">
            <v>24</v>
          </cell>
          <cell r="P27">
            <v>12.5</v>
          </cell>
          <cell r="Q27">
            <v>9.1666666666666661</v>
          </cell>
          <cell r="R27">
            <v>0</v>
          </cell>
          <cell r="S27">
            <v>0</v>
          </cell>
          <cell r="T27">
            <v>0</v>
          </cell>
          <cell r="U27" t="str">
            <v>новинка</v>
          </cell>
          <cell r="V27">
            <v>7.92</v>
          </cell>
          <cell r="W27">
            <v>0</v>
          </cell>
          <cell r="X27">
            <v>0</v>
          </cell>
          <cell r="Y27">
            <v>6</v>
          </cell>
          <cell r="Z27">
            <v>4</v>
          </cell>
          <cell r="AA27">
            <v>7.92</v>
          </cell>
          <cell r="AB27">
            <v>0</v>
          </cell>
        </row>
        <row r="28">
          <cell r="A28" t="str">
            <v>Фрай-пицца с ветчиной и грибами 3,0 кг. ВЕС.  ПОКОМ</v>
          </cell>
          <cell r="B28" t="str">
            <v>кг</v>
          </cell>
          <cell r="D28">
            <v>300</v>
          </cell>
          <cell r="E28">
            <v>240</v>
          </cell>
          <cell r="F28">
            <v>60</v>
          </cell>
          <cell r="G28">
            <v>1</v>
          </cell>
          <cell r="L28">
            <v>48</v>
          </cell>
          <cell r="M28">
            <v>400</v>
          </cell>
          <cell r="P28">
            <v>9.5833333333333339</v>
          </cell>
          <cell r="Q28">
            <v>1.25</v>
          </cell>
          <cell r="R28">
            <v>0</v>
          </cell>
          <cell r="S28">
            <v>0</v>
          </cell>
          <cell r="T28">
            <v>0</v>
          </cell>
          <cell r="V28">
            <v>400</v>
          </cell>
          <cell r="W28">
            <v>0</v>
          </cell>
          <cell r="X28">
            <v>0</v>
          </cell>
          <cell r="Y28">
            <v>3</v>
          </cell>
          <cell r="Z28">
            <v>133</v>
          </cell>
          <cell r="AA28">
            <v>399</v>
          </cell>
          <cell r="AB28">
            <v>0</v>
          </cell>
        </row>
        <row r="29">
          <cell r="A29" t="str">
            <v>Хотстеры ТМ Горячая штучка ТС Хотстеры 0,25 кг зам  ПОКОМ</v>
          </cell>
          <cell r="B29" t="str">
            <v>шт</v>
          </cell>
          <cell r="C29">
            <v>3</v>
          </cell>
          <cell r="D29">
            <v>1505</v>
          </cell>
          <cell r="E29">
            <v>655</v>
          </cell>
          <cell r="F29">
            <v>751</v>
          </cell>
          <cell r="G29">
            <v>0.25</v>
          </cell>
          <cell r="L29">
            <v>131</v>
          </cell>
          <cell r="M29">
            <v>900</v>
          </cell>
          <cell r="P29">
            <v>12.603053435114504</v>
          </cell>
          <cell r="Q29">
            <v>5.7328244274809164</v>
          </cell>
          <cell r="R29">
            <v>50.6</v>
          </cell>
          <cell r="S29">
            <v>148.80000000000001</v>
          </cell>
          <cell r="T29">
            <v>86.2</v>
          </cell>
          <cell r="V29">
            <v>225</v>
          </cell>
          <cell r="W29">
            <v>0</v>
          </cell>
          <cell r="X29">
            <v>0</v>
          </cell>
          <cell r="Y29">
            <v>12</v>
          </cell>
          <cell r="Z29">
            <v>75</v>
          </cell>
          <cell r="AA29">
            <v>225</v>
          </cell>
          <cell r="AB29">
            <v>0</v>
          </cell>
        </row>
        <row r="30">
          <cell r="A30" t="str">
            <v>Хрустящие крылышки. В панировке куриные жареные.ВЕС  ПОКОМ</v>
          </cell>
          <cell r="B30" t="str">
            <v>кг</v>
          </cell>
          <cell r="D30">
            <v>149.4</v>
          </cell>
          <cell r="E30">
            <v>149.4</v>
          </cell>
          <cell r="G30">
            <v>1</v>
          </cell>
          <cell r="L30">
            <v>29.880000000000003</v>
          </cell>
          <cell r="M30">
            <v>240</v>
          </cell>
          <cell r="P30">
            <v>8.0321285140562235</v>
          </cell>
          <cell r="Q30">
            <v>0</v>
          </cell>
          <cell r="R30">
            <v>0.36</v>
          </cell>
          <cell r="S30">
            <v>0</v>
          </cell>
          <cell r="T30">
            <v>0</v>
          </cell>
          <cell r="V30">
            <v>240</v>
          </cell>
          <cell r="W30">
            <v>0</v>
          </cell>
          <cell r="X30">
            <v>0</v>
          </cell>
          <cell r="Y30">
            <v>1.8</v>
          </cell>
          <cell r="Z30">
            <v>133</v>
          </cell>
          <cell r="AA30">
            <v>239.4</v>
          </cell>
          <cell r="AB30">
            <v>0</v>
          </cell>
        </row>
        <row r="31">
          <cell r="A31" t="str">
            <v>Чебупицца курочка по-итальянски Горячая штучка 0,25 кг зам  ПОКОМ</v>
          </cell>
          <cell r="B31" t="str">
            <v>шт</v>
          </cell>
          <cell r="C31">
            <v>129</v>
          </cell>
          <cell r="D31">
            <v>2076</v>
          </cell>
          <cell r="E31">
            <v>767</v>
          </cell>
          <cell r="F31">
            <v>1238</v>
          </cell>
          <cell r="G31">
            <v>0.25</v>
          </cell>
          <cell r="L31">
            <v>153.4</v>
          </cell>
          <cell r="M31">
            <v>700</v>
          </cell>
          <cell r="P31">
            <v>12.633637548891786</v>
          </cell>
          <cell r="Q31">
            <v>8.0704041720990869</v>
          </cell>
          <cell r="R31">
            <v>24.4</v>
          </cell>
          <cell r="S31">
            <v>199.6</v>
          </cell>
          <cell r="T31">
            <v>173.6</v>
          </cell>
          <cell r="V31">
            <v>175</v>
          </cell>
          <cell r="W31">
            <v>0</v>
          </cell>
          <cell r="X31">
            <v>0</v>
          </cell>
          <cell r="Y31">
            <v>12</v>
          </cell>
          <cell r="Z31">
            <v>58</v>
          </cell>
          <cell r="AA31">
            <v>174</v>
          </cell>
          <cell r="AB31">
            <v>0</v>
          </cell>
        </row>
        <row r="32">
          <cell r="A32" t="str">
            <v>Чебупицца Пепперони ТМ Горячая штучка ТС Чебупицца 0.25кг зам  ПОКОМ</v>
          </cell>
          <cell r="B32" t="str">
            <v>шт</v>
          </cell>
          <cell r="C32">
            <v>68</v>
          </cell>
          <cell r="D32">
            <v>1812</v>
          </cell>
          <cell r="E32">
            <v>736</v>
          </cell>
          <cell r="F32">
            <v>1007</v>
          </cell>
          <cell r="G32">
            <v>0.25</v>
          </cell>
          <cell r="L32">
            <v>147.19999999999999</v>
          </cell>
          <cell r="M32">
            <v>900</v>
          </cell>
          <cell r="P32">
            <v>12.955163043478262</v>
          </cell>
          <cell r="Q32">
            <v>6.8410326086956523</v>
          </cell>
          <cell r="R32">
            <v>50.2</v>
          </cell>
          <cell r="S32">
            <v>184</v>
          </cell>
          <cell r="T32">
            <v>152</v>
          </cell>
          <cell r="V32">
            <v>225</v>
          </cell>
          <cell r="W32">
            <v>0</v>
          </cell>
          <cell r="X32">
            <v>0</v>
          </cell>
          <cell r="Y32">
            <v>12</v>
          </cell>
          <cell r="Z32">
            <v>75</v>
          </cell>
          <cell r="AA32">
            <v>225</v>
          </cell>
          <cell r="AB32">
            <v>0</v>
          </cell>
        </row>
        <row r="33">
          <cell r="A33" t="str">
            <v>Чебуреки Мясные вес 2,7 кг Кулинарные изделия мясосодержащие рубленые в тесте жарен  ПОКОМ</v>
          </cell>
          <cell r="B33" t="str">
            <v>кг</v>
          </cell>
          <cell r="D33">
            <v>499.5</v>
          </cell>
          <cell r="E33">
            <v>278.10000000000002</v>
          </cell>
          <cell r="F33">
            <v>202.5</v>
          </cell>
          <cell r="G33">
            <v>1</v>
          </cell>
          <cell r="L33">
            <v>55.620000000000005</v>
          </cell>
          <cell r="M33">
            <v>500</v>
          </cell>
          <cell r="P33">
            <v>12.630348795397339</v>
          </cell>
          <cell r="Q33">
            <v>3.6407766990291259</v>
          </cell>
          <cell r="R33">
            <v>12.959999999999999</v>
          </cell>
          <cell r="S33">
            <v>38.32</v>
          </cell>
          <cell r="T33">
            <v>0</v>
          </cell>
          <cell r="V33">
            <v>500</v>
          </cell>
          <cell r="W33">
            <v>0</v>
          </cell>
          <cell r="X33">
            <v>0</v>
          </cell>
          <cell r="Y33">
            <v>2.7</v>
          </cell>
          <cell r="Z33">
            <v>185</v>
          </cell>
          <cell r="AA33">
            <v>499.50000000000006</v>
          </cell>
          <cell r="AB33">
            <v>0</v>
          </cell>
        </row>
        <row r="34">
          <cell r="A34" t="str">
            <v>Чебуреки сочные, ВЕС, куриные жарен. зам  ПОКОМ</v>
          </cell>
          <cell r="B34" t="str">
            <v>кг</v>
          </cell>
          <cell r="C34">
            <v>2090</v>
          </cell>
          <cell r="D34">
            <v>300</v>
          </cell>
          <cell r="E34">
            <v>1800</v>
          </cell>
          <cell r="G34">
            <v>1</v>
          </cell>
          <cell r="L34">
            <v>360</v>
          </cell>
          <cell r="M34">
            <v>2600</v>
          </cell>
          <cell r="P34">
            <v>7.2222222222222223</v>
          </cell>
          <cell r="Q34">
            <v>0</v>
          </cell>
          <cell r="R34">
            <v>423.8</v>
          </cell>
          <cell r="S34">
            <v>319</v>
          </cell>
          <cell r="T34">
            <v>462</v>
          </cell>
          <cell r="V34">
            <v>2600</v>
          </cell>
          <cell r="W34">
            <v>0</v>
          </cell>
          <cell r="X34">
            <v>0</v>
          </cell>
          <cell r="Y34">
            <v>5</v>
          </cell>
          <cell r="Z34">
            <v>520</v>
          </cell>
          <cell r="AA34">
            <v>2600</v>
          </cell>
          <cell r="AB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34"/>
  <sheetViews>
    <sheetView tabSelected="1" workbookViewId="0">
      <selection activeCell="AF20" sqref="AF20"/>
    </sheetView>
  </sheetViews>
  <sheetFormatPr defaultColWidth="10.5" defaultRowHeight="11.45" customHeight="1" outlineLevelRow="3" x14ac:dyDescent="0.2"/>
  <cols>
    <col min="1" max="1" width="72" style="1" customWidth="1"/>
    <col min="2" max="2" width="4.5" style="1" customWidth="1"/>
    <col min="3" max="6" width="7.83203125" style="1" customWidth="1"/>
    <col min="7" max="7" width="4.5" style="19" customWidth="1"/>
    <col min="8" max="8" width="1.33203125" style="2" customWidth="1"/>
    <col min="9" max="9" width="1.5" style="2" customWidth="1"/>
    <col min="10" max="12" width="8" style="2" customWidth="1"/>
    <col min="13" max="13" width="10.5" style="2"/>
    <col min="14" max="15" width="1.6640625" style="2" customWidth="1"/>
    <col min="16" max="17" width="6.1640625" style="2" customWidth="1"/>
    <col min="18" max="20" width="7.6640625" style="2" customWidth="1"/>
    <col min="21" max="22" width="10.5" style="2"/>
    <col min="23" max="24" width="1.6640625" style="2" customWidth="1"/>
    <col min="25" max="25" width="8.5" style="19" customWidth="1"/>
    <col min="26" max="26" width="10.5" style="20" customWidth="1"/>
    <col min="27" max="27" width="7.6640625" style="2" customWidth="1"/>
    <col min="28" max="28" width="7.6640625" style="20" customWidth="1"/>
    <col min="29" max="29" width="7.6640625" style="2" customWidth="1"/>
    <col min="30" max="30" width="7.6640625" style="20" customWidth="1"/>
    <col min="31" max="31" width="7.6640625" style="2" customWidth="1"/>
    <col min="32" max="16384" width="10.5" style="2"/>
  </cols>
  <sheetData>
    <row r="1" spans="1:31" ht="12.95" customHeight="1" outlineLevel="1" x14ac:dyDescent="0.2">
      <c r="A1" s="3" t="s">
        <v>0</v>
      </c>
      <c r="B1" s="3"/>
      <c r="C1" s="3"/>
    </row>
    <row r="2" spans="1:31" ht="12.95" customHeight="1" outlineLevel="1" x14ac:dyDescent="0.2">
      <c r="B2" s="3"/>
      <c r="C2" s="3"/>
    </row>
    <row r="3" spans="1:31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38</v>
      </c>
      <c r="H3" s="12" t="s">
        <v>39</v>
      </c>
      <c r="I3" s="12" t="s">
        <v>40</v>
      </c>
      <c r="J3" s="12" t="s">
        <v>41</v>
      </c>
      <c r="K3" s="12" t="s">
        <v>41</v>
      </c>
      <c r="L3" s="12" t="s">
        <v>42</v>
      </c>
      <c r="M3" s="12" t="s">
        <v>43</v>
      </c>
      <c r="N3" s="12" t="s">
        <v>44</v>
      </c>
      <c r="O3" s="12" t="s">
        <v>45</v>
      </c>
      <c r="P3" s="12" t="s">
        <v>46</v>
      </c>
      <c r="Q3" s="12" t="s">
        <v>47</v>
      </c>
      <c r="R3" s="13" t="s">
        <v>48</v>
      </c>
      <c r="S3" s="13" t="s">
        <v>49</v>
      </c>
      <c r="T3" s="13" t="s">
        <v>61</v>
      </c>
      <c r="U3" s="12" t="s">
        <v>50</v>
      </c>
      <c r="V3" s="12" t="s">
        <v>51</v>
      </c>
      <c r="W3" s="12" t="s">
        <v>52</v>
      </c>
      <c r="X3" s="12" t="s">
        <v>53</v>
      </c>
      <c r="Y3" s="11"/>
      <c r="Z3" s="14" t="s">
        <v>54</v>
      </c>
      <c r="AA3" s="12" t="s">
        <v>55</v>
      </c>
      <c r="AB3" s="14" t="s">
        <v>56</v>
      </c>
      <c r="AC3" s="12" t="s">
        <v>57</v>
      </c>
      <c r="AD3" s="15" t="s">
        <v>58</v>
      </c>
      <c r="AE3" s="13" t="s">
        <v>59</v>
      </c>
    </row>
    <row r="4" spans="1:31" ht="26.1" customHeight="1" x14ac:dyDescent="0.2">
      <c r="A4" s="4" t="s">
        <v>3</v>
      </c>
      <c r="B4" s="10" t="s">
        <v>37</v>
      </c>
      <c r="C4" s="4" t="s">
        <v>4</v>
      </c>
      <c r="D4" s="4" t="s">
        <v>5</v>
      </c>
      <c r="E4" s="4" t="s">
        <v>6</v>
      </c>
      <c r="F4" s="4" t="s">
        <v>7</v>
      </c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1"/>
      <c r="Z4" s="14"/>
      <c r="AA4" s="12"/>
      <c r="AB4" s="14"/>
      <c r="AC4" s="12"/>
      <c r="AD4" s="14"/>
      <c r="AE4" s="12"/>
    </row>
    <row r="5" spans="1:31" ht="11.1" customHeight="1" x14ac:dyDescent="0.2">
      <c r="A5" s="5"/>
      <c r="B5" s="5"/>
      <c r="C5" s="6"/>
      <c r="D5" s="7"/>
      <c r="E5" s="16">
        <f t="shared" ref="E5:F5" si="0">SUM(E6:E87)</f>
        <v>17399.580000000002</v>
      </c>
      <c r="F5" s="16">
        <f t="shared" si="0"/>
        <v>12738.68</v>
      </c>
      <c r="G5" s="11"/>
      <c r="H5" s="16">
        <f t="shared" ref="H5:O5" si="1">SUM(H6:H87)</f>
        <v>0</v>
      </c>
      <c r="I5" s="16">
        <f t="shared" si="1"/>
        <v>0</v>
      </c>
      <c r="J5" s="16">
        <f t="shared" si="1"/>
        <v>16820.86</v>
      </c>
      <c r="K5" s="16">
        <f t="shared" si="1"/>
        <v>1298.7</v>
      </c>
      <c r="L5" s="16">
        <f t="shared" si="1"/>
        <v>3479.9160000000006</v>
      </c>
      <c r="M5" s="16">
        <f t="shared" si="1"/>
        <v>16237.192000000001</v>
      </c>
      <c r="N5" s="16">
        <f t="shared" si="1"/>
        <v>0</v>
      </c>
      <c r="O5" s="16">
        <f t="shared" si="1"/>
        <v>0</v>
      </c>
      <c r="P5" s="12"/>
      <c r="Q5" s="12"/>
      <c r="R5" s="16">
        <f>SUM(R6:R87)</f>
        <v>3741.7999999999997</v>
      </c>
      <c r="S5" s="16">
        <f>SUM(S6:S87)</f>
        <v>3455.4599999999996</v>
      </c>
      <c r="T5" s="16">
        <f>SUM(T6:T87)</f>
        <v>4061.78</v>
      </c>
      <c r="U5" s="12"/>
      <c r="V5" s="16">
        <f>SUM(V6:V87)</f>
        <v>10162.26</v>
      </c>
      <c r="W5" s="16">
        <f>SUM(W6:W87)</f>
        <v>0</v>
      </c>
      <c r="X5" s="16">
        <f>SUM(X6:X87)</f>
        <v>0</v>
      </c>
      <c r="Y5" s="11" t="s">
        <v>60</v>
      </c>
      <c r="Z5" s="17">
        <f t="shared" ref="Z5:AE5" si="2">SUM(Z6:Z87)</f>
        <v>2482</v>
      </c>
      <c r="AA5" s="16">
        <f t="shared" si="2"/>
        <v>10162.700000000001</v>
      </c>
      <c r="AB5" s="17">
        <f t="shared" si="2"/>
        <v>0</v>
      </c>
      <c r="AC5" s="16">
        <f t="shared" si="2"/>
        <v>0</v>
      </c>
      <c r="AD5" s="17">
        <f t="shared" si="2"/>
        <v>0</v>
      </c>
      <c r="AE5" s="16">
        <f t="shared" si="2"/>
        <v>0</v>
      </c>
    </row>
    <row r="6" spans="1:31" ht="11.1" customHeight="1" outlineLevel="3" x14ac:dyDescent="0.2">
      <c r="A6" s="8" t="s">
        <v>8</v>
      </c>
      <c r="B6" s="8" t="str">
        <f>VLOOKUP(A6,[1]TDSheet!$A:$B,2,0)</f>
        <v>шт</v>
      </c>
      <c r="C6" s="9">
        <v>1244</v>
      </c>
      <c r="D6" s="9"/>
      <c r="E6" s="9">
        <v>1041</v>
      </c>
      <c r="F6" s="9">
        <v>1</v>
      </c>
      <c r="G6" s="19">
        <f>VLOOKUP(A6,[1]TDSheet!$A:$G,7,0)</f>
        <v>0.3</v>
      </c>
      <c r="J6" s="2">
        <f>VLOOKUP(A6,[1]TDSheet!$A:$Z,26,0)*Y6</f>
        <v>1404</v>
      </c>
      <c r="K6" s="2">
        <f>VLOOKUP(A6,[1]TDSheet!$A:$AB,28,0)*Y6</f>
        <v>0</v>
      </c>
      <c r="L6" s="2">
        <f>E6/5</f>
        <v>208.2</v>
      </c>
      <c r="M6" s="18">
        <f>12*L6-K6-J6-F6</f>
        <v>1093.3999999999996</v>
      </c>
      <c r="N6" s="18"/>
      <c r="O6" s="18"/>
      <c r="P6" s="2">
        <f>(F6+J6+K6+M6+N6+O6)/L6</f>
        <v>11.999999999999998</v>
      </c>
      <c r="Q6" s="2">
        <f>(F6+J6+K6)/L6</f>
        <v>6.7483189241114321</v>
      </c>
      <c r="R6" s="2">
        <f>VLOOKUP(A6,[1]TDSheet!$A:$S,19,0)</f>
        <v>179.6</v>
      </c>
      <c r="S6" s="2">
        <f>VLOOKUP(A6,[1]TDSheet!$A:$T,20,0)</f>
        <v>186.8</v>
      </c>
      <c r="T6" s="2">
        <f>VLOOKUP(A6,[1]TDSheet!$A:$L,12,0)</f>
        <v>202.2</v>
      </c>
      <c r="V6" s="2">
        <f>M6*G6</f>
        <v>328.01999999999987</v>
      </c>
      <c r="Y6" s="19">
        <f>VLOOKUP(A6,[1]TDSheet!$A:$Y,25,0)</f>
        <v>12</v>
      </c>
      <c r="Z6" s="20">
        <v>91</v>
      </c>
      <c r="AA6" s="2">
        <f>Z6*Y6*G6</f>
        <v>327.59999999999997</v>
      </c>
    </row>
    <row r="7" spans="1:31" ht="11.1" customHeight="1" outlineLevel="3" x14ac:dyDescent="0.2">
      <c r="A7" s="8" t="s">
        <v>9</v>
      </c>
      <c r="B7" s="8" t="str">
        <f>VLOOKUP(A7,[1]TDSheet!$A:$B,2,0)</f>
        <v>шт</v>
      </c>
      <c r="C7" s="9">
        <v>928</v>
      </c>
      <c r="D7" s="9">
        <v>2196</v>
      </c>
      <c r="E7" s="9">
        <v>682</v>
      </c>
      <c r="F7" s="9">
        <v>2209</v>
      </c>
      <c r="G7" s="19">
        <f>VLOOKUP(A7,[1]TDSheet!$A:$G,7,0)</f>
        <v>0.3</v>
      </c>
      <c r="J7" s="2">
        <f>VLOOKUP(A7,[1]TDSheet!$A:$Z,26,0)*Y7</f>
        <v>0</v>
      </c>
      <c r="K7" s="2">
        <f>VLOOKUP(A7,[1]TDSheet!$A:$AB,28,0)*Y7</f>
        <v>0</v>
      </c>
      <c r="L7" s="2">
        <f t="shared" ref="L7:L34" si="3">E7/5</f>
        <v>136.4</v>
      </c>
      <c r="M7" s="18"/>
      <c r="N7" s="18"/>
      <c r="O7" s="18"/>
      <c r="P7" s="2">
        <f t="shared" ref="P7:P34" si="4">(F7+J7+K7+M7+N7+O7)/L7</f>
        <v>16.195014662756599</v>
      </c>
      <c r="Q7" s="2">
        <f t="shared" ref="Q7:Q34" si="5">(F7+J7+K7)/L7</f>
        <v>16.195014662756599</v>
      </c>
      <c r="R7" s="2">
        <f>VLOOKUP(A7,[1]TDSheet!$A:$S,19,0)</f>
        <v>197.8</v>
      </c>
      <c r="S7" s="2">
        <f>VLOOKUP(A7,[1]TDSheet!$A:$T,20,0)</f>
        <v>184.4</v>
      </c>
      <c r="T7" s="2">
        <f>VLOOKUP(A7,[1]TDSheet!$A:$L,12,0)</f>
        <v>261.60000000000002</v>
      </c>
      <c r="V7" s="2">
        <f t="shared" ref="V7:V34" si="6">M7*G7</f>
        <v>0</v>
      </c>
      <c r="Y7" s="19">
        <f>VLOOKUP(A7,[1]TDSheet!$A:$Y,25,0)</f>
        <v>12</v>
      </c>
      <c r="Z7" s="20">
        <f t="shared" ref="Z7:Z33" si="7">M7/Y7</f>
        <v>0</v>
      </c>
      <c r="AA7" s="2">
        <f t="shared" ref="AA7:AA34" si="8">Z7*Y7*G7</f>
        <v>0</v>
      </c>
    </row>
    <row r="8" spans="1:31" ht="11.1" customHeight="1" outlineLevel="3" x14ac:dyDescent="0.2">
      <c r="A8" s="8" t="s">
        <v>10</v>
      </c>
      <c r="B8" s="8" t="str">
        <f>VLOOKUP(A8,[1]TDSheet!$A:$B,2,0)</f>
        <v>кг</v>
      </c>
      <c r="C8" s="9">
        <v>490.56</v>
      </c>
      <c r="D8" s="9">
        <v>4.4800000000000004</v>
      </c>
      <c r="E8" s="9">
        <v>351.68</v>
      </c>
      <c r="F8" s="9">
        <v>4.4800000000000004</v>
      </c>
      <c r="G8" s="19">
        <f>VLOOKUP(A8,[1]TDSheet!$A:$G,7,0)</f>
        <v>1</v>
      </c>
      <c r="J8" s="2">
        <f>VLOOKUP(A8,[1]TDSheet!$A:$Z,26,0)*Y8</f>
        <v>199.36</v>
      </c>
      <c r="K8" s="2">
        <f>VLOOKUP(A8,[1]TDSheet!$A:$AB,28,0)*Y8</f>
        <v>0</v>
      </c>
      <c r="L8" s="2">
        <f t="shared" si="3"/>
        <v>70.335999999999999</v>
      </c>
      <c r="M8" s="18">
        <f>12*L8-K8-J8-F8</f>
        <v>640.19199999999989</v>
      </c>
      <c r="N8" s="18"/>
      <c r="O8" s="18"/>
      <c r="P8" s="2">
        <f t="shared" si="4"/>
        <v>12</v>
      </c>
      <c r="Q8" s="2">
        <f t="shared" si="5"/>
        <v>2.8980891719745223</v>
      </c>
      <c r="R8" s="2">
        <f>VLOOKUP(A8,[1]TDSheet!$A:$S,19,0)</f>
        <v>0</v>
      </c>
      <c r="S8" s="2">
        <f>VLOOKUP(A8,[1]TDSheet!$A:$T,20,0)</f>
        <v>0</v>
      </c>
      <c r="T8" s="2">
        <f>VLOOKUP(A8,[1]TDSheet!$A:$L,12,0)</f>
        <v>40.32</v>
      </c>
      <c r="V8" s="2">
        <f t="shared" si="6"/>
        <v>640.19199999999989</v>
      </c>
      <c r="Y8" s="19">
        <f>VLOOKUP(A8,[1]TDSheet!$A:$Y,25,0)</f>
        <v>2.2400000000000002</v>
      </c>
      <c r="Z8" s="20">
        <v>286</v>
      </c>
      <c r="AA8" s="2">
        <f t="shared" si="8"/>
        <v>640.6400000000001</v>
      </c>
    </row>
    <row r="9" spans="1:31" ht="11.1" customHeight="1" outlineLevel="3" x14ac:dyDescent="0.2">
      <c r="A9" s="8" t="s">
        <v>11</v>
      </c>
      <c r="B9" s="8" t="str">
        <f>VLOOKUP(A9,[1]TDSheet!$A:$B,2,0)</f>
        <v>кг</v>
      </c>
      <c r="C9" s="9">
        <v>218.3</v>
      </c>
      <c r="D9" s="9"/>
      <c r="E9" s="9">
        <v>107.3</v>
      </c>
      <c r="F9" s="9">
        <v>96.2</v>
      </c>
      <c r="G9" s="19">
        <f>VLOOKUP(A9,[1]TDSheet!$A:$G,7,0)</f>
        <v>1</v>
      </c>
      <c r="J9" s="2">
        <f>VLOOKUP(A9,[1]TDSheet!$A:$Z,26,0)*Y9</f>
        <v>251.60000000000002</v>
      </c>
      <c r="K9" s="2">
        <f>VLOOKUP(A9,[1]TDSheet!$A:$AB,28,0)*Y9</f>
        <v>0</v>
      </c>
      <c r="L9" s="2">
        <f t="shared" si="3"/>
        <v>21.46</v>
      </c>
      <c r="M9" s="18"/>
      <c r="N9" s="18"/>
      <c r="O9" s="18"/>
      <c r="P9" s="2">
        <f t="shared" si="4"/>
        <v>16.206896551724139</v>
      </c>
      <c r="Q9" s="2">
        <f t="shared" si="5"/>
        <v>16.206896551724139</v>
      </c>
      <c r="R9" s="2">
        <f>VLOOKUP(A9,[1]TDSheet!$A:$S,19,0)</f>
        <v>0</v>
      </c>
      <c r="S9" s="2">
        <f>VLOOKUP(A9,[1]TDSheet!$A:$T,20,0)</f>
        <v>0</v>
      </c>
      <c r="T9" s="2">
        <f>VLOOKUP(A9,[1]TDSheet!$A:$L,12,0)</f>
        <v>32.56</v>
      </c>
      <c r="V9" s="2">
        <f t="shared" si="6"/>
        <v>0</v>
      </c>
      <c r="Y9" s="19">
        <f>VLOOKUP(A9,[1]TDSheet!$A:$Y,25,0)</f>
        <v>3.7</v>
      </c>
      <c r="Z9" s="20">
        <f t="shared" si="7"/>
        <v>0</v>
      </c>
      <c r="AA9" s="2">
        <f t="shared" si="8"/>
        <v>0</v>
      </c>
    </row>
    <row r="10" spans="1:31" ht="11.1" customHeight="1" outlineLevel="3" x14ac:dyDescent="0.2">
      <c r="A10" s="8" t="s">
        <v>12</v>
      </c>
      <c r="B10" s="8" t="str">
        <f>VLOOKUP(A10,[1]TDSheet!$A:$B,2,0)</f>
        <v>кг</v>
      </c>
      <c r="C10" s="9">
        <v>585</v>
      </c>
      <c r="D10" s="9"/>
      <c r="E10" s="9">
        <v>343</v>
      </c>
      <c r="F10" s="9">
        <v>242</v>
      </c>
      <c r="G10" s="19">
        <f>VLOOKUP(A10,[1]TDSheet!$A:$G,7,0)</f>
        <v>1</v>
      </c>
      <c r="J10" s="2">
        <f>VLOOKUP(A10,[1]TDSheet!$A:$Z,26,0)*Y10</f>
        <v>0</v>
      </c>
      <c r="K10" s="2">
        <f>VLOOKUP(A10,[1]TDSheet!$A:$AB,28,0)*Y10</f>
        <v>0</v>
      </c>
      <c r="L10" s="2">
        <f t="shared" si="3"/>
        <v>68.599999999999994</v>
      </c>
      <c r="M10" s="18">
        <f>12*L10-K10-J10-F10</f>
        <v>581.19999999999993</v>
      </c>
      <c r="N10" s="18"/>
      <c r="O10" s="18"/>
      <c r="P10" s="2">
        <f t="shared" si="4"/>
        <v>12</v>
      </c>
      <c r="Q10" s="2">
        <f t="shared" si="5"/>
        <v>3.5276967930029159</v>
      </c>
      <c r="R10" s="2">
        <f>VLOOKUP(A10,[1]TDSheet!$A:$S,19,0)</f>
        <v>1.8</v>
      </c>
      <c r="S10" s="2">
        <f>VLOOKUP(A10,[1]TDSheet!$A:$T,20,0)</f>
        <v>73.08</v>
      </c>
      <c r="T10" s="2">
        <f>VLOOKUP(A10,[1]TDSheet!$A:$L,12,0)</f>
        <v>0</v>
      </c>
      <c r="V10" s="2">
        <f t="shared" si="6"/>
        <v>581.19999999999993</v>
      </c>
      <c r="Y10" s="19">
        <f>VLOOKUP(A10,[1]TDSheet!$A:$Y,25,0)</f>
        <v>1.8</v>
      </c>
      <c r="Z10" s="20">
        <v>323</v>
      </c>
      <c r="AA10" s="2">
        <f t="shared" si="8"/>
        <v>581.4</v>
      </c>
    </row>
    <row r="11" spans="1:31" ht="11.1" customHeight="1" outlineLevel="3" x14ac:dyDescent="0.2">
      <c r="A11" s="8" t="s">
        <v>13</v>
      </c>
      <c r="B11" s="8" t="str">
        <f>VLOOKUP(A11,[1]TDSheet!$A:$B,2,0)</f>
        <v>кг</v>
      </c>
      <c r="C11" s="9">
        <v>281.2</v>
      </c>
      <c r="D11" s="9"/>
      <c r="E11" s="9">
        <v>140.6</v>
      </c>
      <c r="F11" s="9"/>
      <c r="G11" s="19">
        <f>VLOOKUP(A11,[1]TDSheet!$A:$G,7,0)</f>
        <v>1</v>
      </c>
      <c r="J11" s="2">
        <f>VLOOKUP(A11,[1]TDSheet!$A:$Z,26,0)*Y11</f>
        <v>0</v>
      </c>
      <c r="K11" s="2">
        <f>VLOOKUP(A11,[1]TDSheet!$A:$AB,28,0)*Y11</f>
        <v>1298.7</v>
      </c>
      <c r="L11" s="2">
        <f t="shared" si="3"/>
        <v>28.119999999999997</v>
      </c>
      <c r="M11" s="18"/>
      <c r="N11" s="18"/>
      <c r="O11" s="18"/>
      <c r="P11" s="2">
        <f t="shared" si="4"/>
        <v>46.184210526315795</v>
      </c>
      <c r="Q11" s="2">
        <f t="shared" si="5"/>
        <v>46.184210526315795</v>
      </c>
      <c r="R11" s="2">
        <f>VLOOKUP(A11,[1]TDSheet!$A:$S,19,0)</f>
        <v>160.69999999999999</v>
      </c>
      <c r="S11" s="2">
        <f>VLOOKUP(A11,[1]TDSheet!$A:$T,20,0)</f>
        <v>35.58</v>
      </c>
      <c r="T11" s="2">
        <f>VLOOKUP(A11,[1]TDSheet!$A:$L,12,0)</f>
        <v>177.6</v>
      </c>
      <c r="V11" s="2">
        <f t="shared" si="6"/>
        <v>0</v>
      </c>
      <c r="Y11" s="19">
        <f>VLOOKUP(A11,[1]TDSheet!$A:$Y,25,0)</f>
        <v>3.7</v>
      </c>
      <c r="Z11" s="20">
        <f t="shared" si="7"/>
        <v>0</v>
      </c>
      <c r="AA11" s="2">
        <f t="shared" si="8"/>
        <v>0</v>
      </c>
    </row>
    <row r="12" spans="1:31" ht="11.1" customHeight="1" outlineLevel="3" x14ac:dyDescent="0.2">
      <c r="A12" s="8" t="s">
        <v>14</v>
      </c>
      <c r="B12" s="8" t="str">
        <f>VLOOKUP(A12,[1]TDSheet!$A:$B,2,0)</f>
        <v>шт</v>
      </c>
      <c r="C12" s="9">
        <v>1425</v>
      </c>
      <c r="D12" s="9">
        <v>1218</v>
      </c>
      <c r="E12" s="9">
        <v>867</v>
      </c>
      <c r="F12" s="9">
        <v>1600</v>
      </c>
      <c r="G12" s="19">
        <f>VLOOKUP(A12,[1]TDSheet!$A:$G,7,0)</f>
        <v>0.25</v>
      </c>
      <c r="J12" s="2">
        <f>VLOOKUP(A12,[1]TDSheet!$A:$Z,26,0)*Y12</f>
        <v>198</v>
      </c>
      <c r="K12" s="2">
        <f>VLOOKUP(A12,[1]TDSheet!$A:$AB,28,0)*Y12</f>
        <v>0</v>
      </c>
      <c r="L12" s="2">
        <f t="shared" si="3"/>
        <v>173.4</v>
      </c>
      <c r="M12" s="18">
        <f t="shared" ref="M12:M21" si="9">12*L12-K12-J12-F12</f>
        <v>282.80000000000018</v>
      </c>
      <c r="N12" s="18"/>
      <c r="O12" s="18"/>
      <c r="P12" s="2">
        <f t="shared" si="4"/>
        <v>12</v>
      </c>
      <c r="Q12" s="2">
        <f t="shared" si="5"/>
        <v>10.369088811995386</v>
      </c>
      <c r="R12" s="2">
        <f>VLOOKUP(A12,[1]TDSheet!$A:$S,19,0)</f>
        <v>203.2</v>
      </c>
      <c r="S12" s="2">
        <f>VLOOKUP(A12,[1]TDSheet!$A:$T,20,0)</f>
        <v>98.2</v>
      </c>
      <c r="T12" s="2">
        <f>VLOOKUP(A12,[1]TDSheet!$A:$L,12,0)</f>
        <v>196</v>
      </c>
      <c r="V12" s="2">
        <f t="shared" si="6"/>
        <v>70.700000000000045</v>
      </c>
      <c r="Y12" s="19">
        <f>VLOOKUP(A12,[1]TDSheet!$A:$Y,25,0)</f>
        <v>6</v>
      </c>
      <c r="Z12" s="20">
        <v>47</v>
      </c>
      <c r="AA12" s="2">
        <f t="shared" si="8"/>
        <v>70.5</v>
      </c>
    </row>
    <row r="13" spans="1:31" ht="11.1" customHeight="1" outlineLevel="3" x14ac:dyDescent="0.2">
      <c r="A13" s="8" t="s">
        <v>15</v>
      </c>
      <c r="B13" s="8" t="str">
        <f>VLOOKUP(A13,[1]TDSheet!$A:$B,2,0)</f>
        <v>шт</v>
      </c>
      <c r="C13" s="9">
        <v>1825</v>
      </c>
      <c r="D13" s="9"/>
      <c r="E13" s="9">
        <v>1005</v>
      </c>
      <c r="F13" s="9">
        <v>776</v>
      </c>
      <c r="G13" s="19">
        <f>VLOOKUP(A13,[1]TDSheet!$A:$G,7,0)</f>
        <v>0.25</v>
      </c>
      <c r="J13" s="2">
        <f>VLOOKUP(A13,[1]TDSheet!$A:$Z,26,0)*Y13</f>
        <v>0</v>
      </c>
      <c r="K13" s="2">
        <f>VLOOKUP(A13,[1]TDSheet!$A:$AB,28,0)*Y13</f>
        <v>0</v>
      </c>
      <c r="L13" s="2">
        <f t="shared" si="3"/>
        <v>201</v>
      </c>
      <c r="M13" s="18">
        <f t="shared" si="9"/>
        <v>1636</v>
      </c>
      <c r="N13" s="18"/>
      <c r="O13" s="18"/>
      <c r="P13" s="2">
        <f t="shared" si="4"/>
        <v>12</v>
      </c>
      <c r="Q13" s="2">
        <f t="shared" si="5"/>
        <v>3.8606965174129355</v>
      </c>
      <c r="R13" s="2">
        <f>VLOOKUP(A13,[1]TDSheet!$A:$S,19,0)</f>
        <v>156</v>
      </c>
      <c r="S13" s="2">
        <f>VLOOKUP(A13,[1]TDSheet!$A:$T,20,0)</f>
        <v>216.2</v>
      </c>
      <c r="T13" s="2">
        <f>VLOOKUP(A13,[1]TDSheet!$A:$L,12,0)</f>
        <v>138.19999999999999</v>
      </c>
      <c r="V13" s="2">
        <f t="shared" si="6"/>
        <v>409</v>
      </c>
      <c r="Y13" s="19">
        <f>VLOOKUP(A13,[1]TDSheet!$A:$Y,25,0)</f>
        <v>12</v>
      </c>
      <c r="Z13" s="20">
        <v>136</v>
      </c>
      <c r="AA13" s="2">
        <f t="shared" si="8"/>
        <v>408</v>
      </c>
    </row>
    <row r="14" spans="1:31" ht="11.1" customHeight="1" outlineLevel="3" x14ac:dyDescent="0.2">
      <c r="A14" s="8" t="s">
        <v>16</v>
      </c>
      <c r="B14" s="8" t="str">
        <f>VLOOKUP(A14,[1]TDSheet!$A:$B,2,0)</f>
        <v>кг</v>
      </c>
      <c r="C14" s="9">
        <v>960</v>
      </c>
      <c r="D14" s="9">
        <v>1140</v>
      </c>
      <c r="E14" s="9">
        <v>732</v>
      </c>
      <c r="F14" s="9">
        <v>1146</v>
      </c>
      <c r="G14" s="19">
        <f>VLOOKUP(A14,[1]TDSheet!$A:$G,7,0)</f>
        <v>1</v>
      </c>
      <c r="J14" s="2">
        <f>VLOOKUP(A14,[1]TDSheet!$A:$Z,26,0)*Y14</f>
        <v>252</v>
      </c>
      <c r="K14" s="2">
        <f>VLOOKUP(A14,[1]TDSheet!$A:$AB,28,0)*Y14</f>
        <v>0</v>
      </c>
      <c r="L14" s="2">
        <f t="shared" si="3"/>
        <v>146.4</v>
      </c>
      <c r="M14" s="18">
        <f t="shared" si="9"/>
        <v>358.80000000000018</v>
      </c>
      <c r="N14" s="18"/>
      <c r="O14" s="18"/>
      <c r="P14" s="2">
        <f t="shared" si="4"/>
        <v>12</v>
      </c>
      <c r="Q14" s="2">
        <f t="shared" si="5"/>
        <v>9.5491803278688518</v>
      </c>
      <c r="R14" s="2">
        <f>VLOOKUP(A14,[1]TDSheet!$A:$S,19,0)</f>
        <v>99.6</v>
      </c>
      <c r="S14" s="2">
        <f>VLOOKUP(A14,[1]TDSheet!$A:$T,20,0)</f>
        <v>0</v>
      </c>
      <c r="T14" s="2">
        <f>VLOOKUP(A14,[1]TDSheet!$A:$L,12,0)</f>
        <v>206.4</v>
      </c>
      <c r="V14" s="2">
        <f t="shared" si="6"/>
        <v>358.80000000000018</v>
      </c>
      <c r="Y14" s="19">
        <f>VLOOKUP(A14,[1]TDSheet!$A:$Y,25,0)</f>
        <v>6</v>
      </c>
      <c r="Z14" s="20">
        <v>60</v>
      </c>
      <c r="AA14" s="2">
        <f t="shared" si="8"/>
        <v>360</v>
      </c>
    </row>
    <row r="15" spans="1:31" ht="11.1" customHeight="1" outlineLevel="3" x14ac:dyDescent="0.2">
      <c r="A15" s="8" t="s">
        <v>17</v>
      </c>
      <c r="B15" s="8" t="str">
        <f>VLOOKUP(A15,[1]TDSheet!$A:$B,2,0)</f>
        <v>шт</v>
      </c>
      <c r="C15" s="9">
        <v>274</v>
      </c>
      <c r="D15" s="9">
        <v>160</v>
      </c>
      <c r="E15" s="9">
        <v>202</v>
      </c>
      <c r="F15" s="9">
        <v>34</v>
      </c>
      <c r="G15" s="19">
        <f>VLOOKUP(A15,[1]TDSheet!$A:$G,7,0)</f>
        <v>0.75</v>
      </c>
      <c r="J15" s="2">
        <f>VLOOKUP(A15,[1]TDSheet!$A:$Z,26,0)*Y15</f>
        <v>280</v>
      </c>
      <c r="K15" s="2">
        <f>VLOOKUP(A15,[1]TDSheet!$A:$AB,28,0)*Y15</f>
        <v>0</v>
      </c>
      <c r="L15" s="2">
        <f t="shared" si="3"/>
        <v>40.4</v>
      </c>
      <c r="M15" s="18">
        <f t="shared" si="9"/>
        <v>170.79999999999995</v>
      </c>
      <c r="N15" s="18"/>
      <c r="O15" s="18"/>
      <c r="P15" s="2">
        <f t="shared" si="4"/>
        <v>12</v>
      </c>
      <c r="Q15" s="2">
        <f t="shared" si="5"/>
        <v>7.772277227722773</v>
      </c>
      <c r="R15" s="2">
        <f>VLOOKUP(A15,[1]TDSheet!$A:$S,19,0)</f>
        <v>42.4</v>
      </c>
      <c r="S15" s="2">
        <f>VLOOKUP(A15,[1]TDSheet!$A:$T,20,0)</f>
        <v>39.799999999999997</v>
      </c>
      <c r="T15" s="2">
        <f>VLOOKUP(A15,[1]TDSheet!$A:$L,12,0)</f>
        <v>37</v>
      </c>
      <c r="V15" s="2">
        <f t="shared" si="6"/>
        <v>128.09999999999997</v>
      </c>
      <c r="Y15" s="19">
        <f>VLOOKUP(A15,[1]TDSheet!$A:$Y,25,0)</f>
        <v>8</v>
      </c>
      <c r="Z15" s="20">
        <v>21</v>
      </c>
      <c r="AA15" s="2">
        <f t="shared" si="8"/>
        <v>126</v>
      </c>
    </row>
    <row r="16" spans="1:31" ht="11.1" customHeight="1" outlineLevel="3" x14ac:dyDescent="0.2">
      <c r="A16" s="8" t="s">
        <v>18</v>
      </c>
      <c r="B16" s="8" t="str">
        <f>VLOOKUP(A16,[1]TDSheet!$A:$B,2,0)</f>
        <v>шт</v>
      </c>
      <c r="C16" s="9">
        <v>879</v>
      </c>
      <c r="D16" s="9">
        <v>8</v>
      </c>
      <c r="E16" s="9">
        <v>417</v>
      </c>
      <c r="F16" s="9">
        <v>370</v>
      </c>
      <c r="G16" s="19">
        <f>VLOOKUP(A16,[1]TDSheet!$A:$G,7,0)</f>
        <v>0.9</v>
      </c>
      <c r="J16" s="2">
        <f>VLOOKUP(A16,[1]TDSheet!$A:$Z,26,0)*Y16</f>
        <v>32</v>
      </c>
      <c r="K16" s="2">
        <f>VLOOKUP(A16,[1]TDSheet!$A:$AB,28,0)*Y16</f>
        <v>0</v>
      </c>
      <c r="L16" s="2">
        <f t="shared" si="3"/>
        <v>83.4</v>
      </c>
      <c r="M16" s="18">
        <f t="shared" si="9"/>
        <v>598.80000000000007</v>
      </c>
      <c r="N16" s="18"/>
      <c r="O16" s="18"/>
      <c r="P16" s="2">
        <f t="shared" si="4"/>
        <v>12</v>
      </c>
      <c r="Q16" s="2">
        <f t="shared" si="5"/>
        <v>4.8201438848920857</v>
      </c>
      <c r="R16" s="2">
        <f>VLOOKUP(A16,[1]TDSheet!$A:$S,19,0)</f>
        <v>90.8</v>
      </c>
      <c r="S16" s="2">
        <f>VLOOKUP(A16,[1]TDSheet!$A:$T,20,0)</f>
        <v>99</v>
      </c>
      <c r="T16" s="2">
        <f>VLOOKUP(A16,[1]TDSheet!$A:$L,12,0)</f>
        <v>67.2</v>
      </c>
      <c r="V16" s="2">
        <f t="shared" si="6"/>
        <v>538.92000000000007</v>
      </c>
      <c r="Y16" s="19">
        <f>VLOOKUP(A16,[1]TDSheet!$A:$Y,25,0)</f>
        <v>8</v>
      </c>
      <c r="Z16" s="20">
        <v>75</v>
      </c>
      <c r="AA16" s="2">
        <f t="shared" si="8"/>
        <v>540</v>
      </c>
    </row>
    <row r="17" spans="1:27" ht="11.1" customHeight="1" outlineLevel="3" x14ac:dyDescent="0.2">
      <c r="A17" s="8" t="s">
        <v>19</v>
      </c>
      <c r="B17" s="8" t="str">
        <f>VLOOKUP(A17,[1]TDSheet!$A:$B,2,0)</f>
        <v>шт</v>
      </c>
      <c r="C17" s="9">
        <v>1988</v>
      </c>
      <c r="D17" s="9">
        <v>1200</v>
      </c>
      <c r="E17" s="9">
        <v>1248</v>
      </c>
      <c r="F17" s="9">
        <v>1740</v>
      </c>
      <c r="G17" s="19">
        <f>VLOOKUP(A17,[1]TDSheet!$A:$G,7,0)</f>
        <v>0.9</v>
      </c>
      <c r="J17" s="2">
        <f>VLOOKUP(A17,[1]TDSheet!$A:$Z,26,0)*Y17</f>
        <v>0</v>
      </c>
      <c r="K17" s="2">
        <f>VLOOKUP(A17,[1]TDSheet!$A:$AB,28,0)*Y17</f>
        <v>0</v>
      </c>
      <c r="L17" s="2">
        <f t="shared" si="3"/>
        <v>249.6</v>
      </c>
      <c r="M17" s="18">
        <f t="shared" si="9"/>
        <v>1255.1999999999998</v>
      </c>
      <c r="N17" s="18"/>
      <c r="O17" s="18"/>
      <c r="P17" s="2">
        <f t="shared" si="4"/>
        <v>12</v>
      </c>
      <c r="Q17" s="2">
        <f t="shared" si="5"/>
        <v>6.9711538461538467</v>
      </c>
      <c r="R17" s="2">
        <f>VLOOKUP(A17,[1]TDSheet!$A:$S,19,0)</f>
        <v>207.6</v>
      </c>
      <c r="S17" s="2">
        <f>VLOOKUP(A17,[1]TDSheet!$A:$T,20,0)</f>
        <v>254.8</v>
      </c>
      <c r="T17" s="2">
        <f>VLOOKUP(A17,[1]TDSheet!$A:$L,12,0)</f>
        <v>238.8</v>
      </c>
      <c r="V17" s="2">
        <f t="shared" si="6"/>
        <v>1129.6799999999998</v>
      </c>
      <c r="Y17" s="19">
        <f>VLOOKUP(A17,[1]TDSheet!$A:$Y,25,0)</f>
        <v>8</v>
      </c>
      <c r="Z17" s="20">
        <v>157</v>
      </c>
      <c r="AA17" s="2">
        <f t="shared" si="8"/>
        <v>1130.4000000000001</v>
      </c>
    </row>
    <row r="18" spans="1:27" ht="11.1" customHeight="1" outlineLevel="3" x14ac:dyDescent="0.2">
      <c r="A18" s="8" t="s">
        <v>20</v>
      </c>
      <c r="B18" s="8" t="str">
        <f>VLOOKUP(A18,[1]TDSheet!$A:$B,2,0)</f>
        <v>шт</v>
      </c>
      <c r="C18" s="9">
        <v>265</v>
      </c>
      <c r="D18" s="9"/>
      <c r="E18" s="9">
        <v>150</v>
      </c>
      <c r="F18" s="9">
        <v>95</v>
      </c>
      <c r="G18" s="19">
        <f>VLOOKUP(A18,[1]TDSheet!$A:$G,7,0)</f>
        <v>0.43</v>
      </c>
      <c r="J18" s="2">
        <f>VLOOKUP(A18,[1]TDSheet!$A:$Z,26,0)*Y18</f>
        <v>128</v>
      </c>
      <c r="K18" s="2">
        <f>VLOOKUP(A18,[1]TDSheet!$A:$AB,28,0)*Y18</f>
        <v>0</v>
      </c>
      <c r="L18" s="2">
        <f t="shared" si="3"/>
        <v>30</v>
      </c>
      <c r="M18" s="18">
        <f t="shared" si="9"/>
        <v>137</v>
      </c>
      <c r="N18" s="18"/>
      <c r="O18" s="18"/>
      <c r="P18" s="2">
        <f t="shared" si="4"/>
        <v>12</v>
      </c>
      <c r="Q18" s="2">
        <f t="shared" si="5"/>
        <v>7.4333333333333336</v>
      </c>
      <c r="R18" s="2">
        <f>VLOOKUP(A18,[1]TDSheet!$A:$S,19,0)</f>
        <v>43</v>
      </c>
      <c r="S18" s="2">
        <f>VLOOKUP(A18,[1]TDSheet!$A:$T,20,0)</f>
        <v>32.200000000000003</v>
      </c>
      <c r="T18" s="2">
        <f>VLOOKUP(A18,[1]TDSheet!$A:$L,12,0)</f>
        <v>31</v>
      </c>
      <c r="V18" s="2">
        <f t="shared" si="6"/>
        <v>58.91</v>
      </c>
      <c r="Y18" s="19">
        <f>VLOOKUP(A18,[1]TDSheet!$A:$Y,25,0)</f>
        <v>16</v>
      </c>
      <c r="Z18" s="20">
        <v>9</v>
      </c>
      <c r="AA18" s="2">
        <f t="shared" si="8"/>
        <v>61.92</v>
      </c>
    </row>
    <row r="19" spans="1:27" ht="21.95" customHeight="1" outlineLevel="3" x14ac:dyDescent="0.2">
      <c r="A19" s="8" t="s">
        <v>21</v>
      </c>
      <c r="B19" s="8" t="str">
        <f>VLOOKUP(A19,[1]TDSheet!$A:$B,2,0)</f>
        <v>кг</v>
      </c>
      <c r="C19" s="9">
        <v>3425</v>
      </c>
      <c r="D19" s="9"/>
      <c r="E19" s="9">
        <v>1907</v>
      </c>
      <c r="F19" s="9">
        <v>1015</v>
      </c>
      <c r="G19" s="19">
        <f>VLOOKUP(A19,[1]TDSheet!$A:$G,7,0)</f>
        <v>1</v>
      </c>
      <c r="J19" s="2">
        <f>VLOOKUP(A19,[1]TDSheet!$A:$Z,26,0)*Y19</f>
        <v>1800</v>
      </c>
      <c r="K19" s="2">
        <f>VLOOKUP(A19,[1]TDSheet!$A:$AB,28,0)*Y19</f>
        <v>0</v>
      </c>
      <c r="L19" s="2">
        <f t="shared" si="3"/>
        <v>381.4</v>
      </c>
      <c r="M19" s="18">
        <f t="shared" si="9"/>
        <v>1761.7999999999993</v>
      </c>
      <c r="N19" s="18"/>
      <c r="O19" s="18"/>
      <c r="P19" s="2">
        <f t="shared" si="4"/>
        <v>11.999999999999998</v>
      </c>
      <c r="Q19" s="2">
        <f t="shared" si="5"/>
        <v>7.3807026743576305</v>
      </c>
      <c r="R19" s="2">
        <f>VLOOKUP(A19,[1]TDSheet!$A:$S,19,0)</f>
        <v>374</v>
      </c>
      <c r="S19" s="2">
        <f>VLOOKUP(A19,[1]TDSheet!$A:$T,20,0)</f>
        <v>408</v>
      </c>
      <c r="T19" s="2">
        <f>VLOOKUP(A19,[1]TDSheet!$A:$L,12,0)</f>
        <v>374</v>
      </c>
      <c r="V19" s="2">
        <f t="shared" si="6"/>
        <v>1761.7999999999993</v>
      </c>
      <c r="Y19" s="19">
        <f>VLOOKUP(A19,[1]TDSheet!$A:$Y,25,0)</f>
        <v>5</v>
      </c>
      <c r="Z19" s="20">
        <v>352</v>
      </c>
      <c r="AA19" s="2">
        <f t="shared" si="8"/>
        <v>1760</v>
      </c>
    </row>
    <row r="20" spans="1:27" ht="11.1" customHeight="1" outlineLevel="3" x14ac:dyDescent="0.2">
      <c r="A20" s="8" t="s">
        <v>22</v>
      </c>
      <c r="B20" s="8" t="str">
        <f>VLOOKUP(A20,[1]TDSheet!$A:$B,2,0)</f>
        <v>шт</v>
      </c>
      <c r="C20" s="9">
        <v>1652</v>
      </c>
      <c r="D20" s="9">
        <v>1606</v>
      </c>
      <c r="E20" s="9">
        <v>1035</v>
      </c>
      <c r="F20" s="9">
        <v>1990</v>
      </c>
      <c r="G20" s="19">
        <f>VLOOKUP(A20,[1]TDSheet!$A:$G,7,0)</f>
        <v>0.9</v>
      </c>
      <c r="J20" s="2">
        <f>VLOOKUP(A20,[1]TDSheet!$A:$Z,26,0)*Y20</f>
        <v>104</v>
      </c>
      <c r="K20" s="2">
        <f>VLOOKUP(A20,[1]TDSheet!$A:$AB,28,0)*Y20</f>
        <v>0</v>
      </c>
      <c r="L20" s="2">
        <f t="shared" si="3"/>
        <v>207</v>
      </c>
      <c r="M20" s="18">
        <f t="shared" si="9"/>
        <v>390</v>
      </c>
      <c r="N20" s="18"/>
      <c r="O20" s="18"/>
      <c r="P20" s="2">
        <f t="shared" si="4"/>
        <v>12</v>
      </c>
      <c r="Q20" s="2">
        <f t="shared" si="5"/>
        <v>10.115942028985508</v>
      </c>
      <c r="R20" s="2">
        <f>VLOOKUP(A20,[1]TDSheet!$A:$S,19,0)</f>
        <v>198.8</v>
      </c>
      <c r="S20" s="2">
        <f>VLOOKUP(A20,[1]TDSheet!$A:$T,20,0)</f>
        <v>230</v>
      </c>
      <c r="T20" s="2">
        <f>VLOOKUP(A20,[1]TDSheet!$A:$L,12,0)</f>
        <v>243.4</v>
      </c>
      <c r="V20" s="2">
        <f t="shared" si="6"/>
        <v>351</v>
      </c>
      <c r="Y20" s="19">
        <f>VLOOKUP(A20,[1]TDSheet!$A:$Y,25,0)</f>
        <v>8</v>
      </c>
      <c r="Z20" s="20">
        <v>49</v>
      </c>
      <c r="AA20" s="2">
        <f t="shared" si="8"/>
        <v>352.8</v>
      </c>
    </row>
    <row r="21" spans="1:27" ht="11.1" customHeight="1" outlineLevel="3" x14ac:dyDescent="0.2">
      <c r="A21" s="8" t="s">
        <v>23</v>
      </c>
      <c r="B21" s="8" t="str">
        <f>VLOOKUP(A21,[1]TDSheet!$A:$B,2,0)</f>
        <v>шт</v>
      </c>
      <c r="C21" s="9">
        <v>629</v>
      </c>
      <c r="D21" s="9"/>
      <c r="E21" s="9">
        <v>209</v>
      </c>
      <c r="F21" s="9">
        <v>368</v>
      </c>
      <c r="G21" s="19">
        <f>VLOOKUP(A21,[1]TDSheet!$A:$G,7,0)</f>
        <v>0.43</v>
      </c>
      <c r="J21" s="2">
        <f>VLOOKUP(A21,[1]TDSheet!$A:$Z,26,0)*Y21</f>
        <v>0</v>
      </c>
      <c r="K21" s="2">
        <f>VLOOKUP(A21,[1]TDSheet!$A:$AB,28,0)*Y21</f>
        <v>0</v>
      </c>
      <c r="L21" s="2">
        <f t="shared" si="3"/>
        <v>41.8</v>
      </c>
      <c r="M21" s="18">
        <f t="shared" si="9"/>
        <v>133.59999999999997</v>
      </c>
      <c r="N21" s="18"/>
      <c r="O21" s="18"/>
      <c r="P21" s="2">
        <f t="shared" si="4"/>
        <v>12</v>
      </c>
      <c r="Q21" s="2">
        <f t="shared" si="5"/>
        <v>8.803827751196172</v>
      </c>
      <c r="R21" s="2">
        <f>VLOOKUP(A21,[1]TDSheet!$A:$S,19,0)</f>
        <v>59.2</v>
      </c>
      <c r="S21" s="2">
        <f>VLOOKUP(A21,[1]TDSheet!$A:$T,20,0)</f>
        <v>0.8</v>
      </c>
      <c r="T21" s="2">
        <f>VLOOKUP(A21,[1]TDSheet!$A:$L,12,0)</f>
        <v>39.799999999999997</v>
      </c>
      <c r="V21" s="2">
        <f t="shared" si="6"/>
        <v>57.447999999999986</v>
      </c>
      <c r="Y21" s="19">
        <f>VLOOKUP(A21,[1]TDSheet!$A:$Y,25,0)</f>
        <v>16</v>
      </c>
      <c r="Z21" s="20">
        <v>8</v>
      </c>
      <c r="AA21" s="2">
        <f t="shared" si="8"/>
        <v>55.04</v>
      </c>
    </row>
    <row r="22" spans="1:27" ht="11.1" customHeight="1" outlineLevel="3" x14ac:dyDescent="0.2">
      <c r="A22" s="8" t="s">
        <v>24</v>
      </c>
      <c r="B22" s="8" t="str">
        <f>VLOOKUP(A22,[1]TDSheet!$A:$B,2,0)</f>
        <v>шт</v>
      </c>
      <c r="C22" s="9">
        <v>217</v>
      </c>
      <c r="D22" s="9"/>
      <c r="E22" s="9">
        <v>152</v>
      </c>
      <c r="F22" s="9"/>
      <c r="G22" s="19">
        <f>VLOOKUP(A22,[1]TDSheet!$A:$G,7,0)</f>
        <v>0.7</v>
      </c>
      <c r="J22" s="2">
        <f>VLOOKUP(A22,[1]TDSheet!$A:$Z,26,0)*Y22</f>
        <v>400</v>
      </c>
      <c r="K22" s="2">
        <f>VLOOKUP(A22,[1]TDSheet!$A:$AB,28,0)*Y22</f>
        <v>0</v>
      </c>
      <c r="L22" s="2">
        <f t="shared" si="3"/>
        <v>30.4</v>
      </c>
      <c r="M22" s="18"/>
      <c r="N22" s="18"/>
      <c r="O22" s="18"/>
      <c r="P22" s="2">
        <f t="shared" si="4"/>
        <v>13.157894736842106</v>
      </c>
      <c r="Q22" s="2">
        <f t="shared" si="5"/>
        <v>13.157894736842106</v>
      </c>
      <c r="R22" s="2">
        <f>VLOOKUP(A22,[1]TDSheet!$A:$S,19,0)</f>
        <v>26.6</v>
      </c>
      <c r="S22" s="2">
        <f>VLOOKUP(A22,[1]TDSheet!$A:$T,20,0)</f>
        <v>0</v>
      </c>
      <c r="T22" s="2">
        <f>VLOOKUP(A22,[1]TDSheet!$A:$L,12,0)</f>
        <v>41.4</v>
      </c>
      <c r="V22" s="2">
        <f t="shared" si="6"/>
        <v>0</v>
      </c>
      <c r="Y22" s="19">
        <f>VLOOKUP(A22,[1]TDSheet!$A:$Y,25,0)</f>
        <v>8</v>
      </c>
      <c r="Z22" s="20">
        <f t="shared" si="7"/>
        <v>0</v>
      </c>
      <c r="AA22" s="2">
        <f t="shared" si="8"/>
        <v>0</v>
      </c>
    </row>
    <row r="23" spans="1:27" ht="21.95" customHeight="1" outlineLevel="3" x14ac:dyDescent="0.2">
      <c r="A23" s="8" t="s">
        <v>25</v>
      </c>
      <c r="B23" s="8" t="str">
        <f>VLOOKUP(A23,[1]TDSheet!$A:$B,2,0)</f>
        <v>шт</v>
      </c>
      <c r="C23" s="9">
        <v>237</v>
      </c>
      <c r="D23" s="9">
        <v>3</v>
      </c>
      <c r="E23" s="9">
        <v>204</v>
      </c>
      <c r="F23" s="9">
        <v>16</v>
      </c>
      <c r="G23" s="19">
        <f>VLOOKUP(A23,[1]TDSheet!$A:$G,7,0)</f>
        <v>0.9</v>
      </c>
      <c r="J23" s="2">
        <f>VLOOKUP(A23,[1]TDSheet!$A:$Z,26,0)*Y23</f>
        <v>16</v>
      </c>
      <c r="K23" s="2">
        <f>VLOOKUP(A23,[1]TDSheet!$A:$AB,28,0)*Y23</f>
        <v>0</v>
      </c>
      <c r="L23" s="2">
        <f t="shared" si="3"/>
        <v>40.799999999999997</v>
      </c>
      <c r="M23" s="18">
        <f t="shared" ref="M23:M26" si="10">12*L23-K23-J23-F23</f>
        <v>457.59999999999997</v>
      </c>
      <c r="N23" s="18"/>
      <c r="O23" s="18"/>
      <c r="P23" s="2">
        <f t="shared" si="4"/>
        <v>12</v>
      </c>
      <c r="Q23" s="2">
        <f t="shared" si="5"/>
        <v>0.78431372549019618</v>
      </c>
      <c r="R23" s="2">
        <f>VLOOKUP(A23,[1]TDSheet!$A:$S,19,0)</f>
        <v>33.4</v>
      </c>
      <c r="S23" s="2">
        <f>VLOOKUP(A23,[1]TDSheet!$A:$T,20,0)</f>
        <v>30.6</v>
      </c>
      <c r="T23" s="2">
        <f>VLOOKUP(A23,[1]TDSheet!$A:$L,12,0)</f>
        <v>18.8</v>
      </c>
      <c r="V23" s="2">
        <f t="shared" si="6"/>
        <v>411.84</v>
      </c>
      <c r="Y23" s="19">
        <f>VLOOKUP(A23,[1]TDSheet!$A:$Y,25,0)</f>
        <v>8</v>
      </c>
      <c r="Z23" s="20">
        <v>57</v>
      </c>
      <c r="AA23" s="2">
        <f t="shared" si="8"/>
        <v>410.40000000000003</v>
      </c>
    </row>
    <row r="24" spans="1:27" ht="11.1" customHeight="1" outlineLevel="3" x14ac:dyDescent="0.2">
      <c r="A24" s="8" t="s">
        <v>26</v>
      </c>
      <c r="B24" s="8" t="str">
        <f>VLOOKUP(A24,[1]TDSheet!$A:$B,2,0)</f>
        <v>кг</v>
      </c>
      <c r="C24" s="9">
        <v>2575</v>
      </c>
      <c r="D24" s="9"/>
      <c r="E24" s="9">
        <v>1435</v>
      </c>
      <c r="F24" s="9">
        <v>690</v>
      </c>
      <c r="G24" s="19">
        <f>VLOOKUP(A24,[1]TDSheet!$A:$G,7,0)</f>
        <v>1</v>
      </c>
      <c r="J24" s="2">
        <f>VLOOKUP(A24,[1]TDSheet!$A:$Z,26,0)*Y24</f>
        <v>2400</v>
      </c>
      <c r="K24" s="2">
        <f>VLOOKUP(A24,[1]TDSheet!$A:$AB,28,0)*Y24</f>
        <v>0</v>
      </c>
      <c r="L24" s="2">
        <f t="shared" si="3"/>
        <v>287</v>
      </c>
      <c r="M24" s="18">
        <f t="shared" si="10"/>
        <v>354</v>
      </c>
      <c r="N24" s="18"/>
      <c r="O24" s="18"/>
      <c r="P24" s="2">
        <f t="shared" si="4"/>
        <v>12</v>
      </c>
      <c r="Q24" s="2">
        <f t="shared" si="5"/>
        <v>10.766550522648084</v>
      </c>
      <c r="R24" s="2">
        <f>VLOOKUP(A24,[1]TDSheet!$A:$S,19,0)</f>
        <v>379.48</v>
      </c>
      <c r="S24" s="2">
        <f>VLOOKUP(A24,[1]TDSheet!$A:$T,20,0)</f>
        <v>329</v>
      </c>
      <c r="T24" s="2">
        <f>VLOOKUP(A24,[1]TDSheet!$A:$L,12,0)</f>
        <v>362</v>
      </c>
      <c r="V24" s="2">
        <f t="shared" si="6"/>
        <v>354</v>
      </c>
      <c r="Y24" s="19">
        <f>VLOOKUP(A24,[1]TDSheet!$A:$Y,25,0)</f>
        <v>5</v>
      </c>
      <c r="Z24" s="20">
        <v>71</v>
      </c>
      <c r="AA24" s="2">
        <f t="shared" si="8"/>
        <v>355</v>
      </c>
    </row>
    <row r="25" spans="1:27" ht="11.1" customHeight="1" outlineLevel="3" x14ac:dyDescent="0.2">
      <c r="A25" s="8" t="s">
        <v>27</v>
      </c>
      <c r="B25" s="8" t="str">
        <f>VLOOKUP(A25,[1]TDSheet!$A:$B,2,0)</f>
        <v>шт</v>
      </c>
      <c r="C25" s="9">
        <v>1695</v>
      </c>
      <c r="D25" s="9">
        <v>140</v>
      </c>
      <c r="E25" s="9">
        <v>1219</v>
      </c>
      <c r="F25" s="9">
        <v>207</v>
      </c>
      <c r="G25" s="19">
        <f>VLOOKUP(A25,[1]TDSheet!$A:$G,7,0)</f>
        <v>1</v>
      </c>
      <c r="J25" s="2">
        <f>VLOOKUP(A25,[1]TDSheet!$A:$Z,26,0)*Y25</f>
        <v>1800</v>
      </c>
      <c r="K25" s="2">
        <f>VLOOKUP(A25,[1]TDSheet!$A:$AB,28,0)*Y25</f>
        <v>0</v>
      </c>
      <c r="L25" s="2">
        <f t="shared" si="3"/>
        <v>243.8</v>
      </c>
      <c r="M25" s="18">
        <f t="shared" si="10"/>
        <v>918.60000000000036</v>
      </c>
      <c r="N25" s="18"/>
      <c r="O25" s="18"/>
      <c r="P25" s="2">
        <f t="shared" si="4"/>
        <v>12.000000000000002</v>
      </c>
      <c r="Q25" s="2">
        <f t="shared" si="5"/>
        <v>8.2321575061525838</v>
      </c>
      <c r="R25" s="2">
        <f>VLOOKUP(A25,[1]TDSheet!$A:$S,19,0)</f>
        <v>231</v>
      </c>
      <c r="S25" s="2">
        <f>VLOOKUP(A25,[1]TDSheet!$A:$T,20,0)</f>
        <v>235.6</v>
      </c>
      <c r="T25" s="2">
        <f>VLOOKUP(A25,[1]TDSheet!$A:$L,12,0)</f>
        <v>257.60000000000002</v>
      </c>
      <c r="V25" s="2">
        <f t="shared" si="6"/>
        <v>918.60000000000036</v>
      </c>
      <c r="Y25" s="19">
        <f>VLOOKUP(A25,[1]TDSheet!$A:$Y,25,0)</f>
        <v>5</v>
      </c>
      <c r="Z25" s="20">
        <v>184</v>
      </c>
      <c r="AA25" s="2">
        <f t="shared" si="8"/>
        <v>920</v>
      </c>
    </row>
    <row r="26" spans="1:27" ht="11.1" customHeight="1" outlineLevel="3" x14ac:dyDescent="0.2">
      <c r="A26" s="8" t="s">
        <v>28</v>
      </c>
      <c r="B26" s="8" t="str">
        <f>VLOOKUP(A26,[1]TDSheet!$A:$B,2,0)</f>
        <v>кг</v>
      </c>
      <c r="C26" s="9">
        <v>881.5</v>
      </c>
      <c r="D26" s="9"/>
      <c r="E26" s="9">
        <v>726.5</v>
      </c>
      <c r="F26" s="9">
        <v>16</v>
      </c>
      <c r="G26" s="19">
        <f>VLOOKUP(A26,[1]TDSheet!$A:$G,7,0)</f>
        <v>1</v>
      </c>
      <c r="J26" s="2">
        <f>VLOOKUP(A26,[1]TDSheet!$A:$Z,26,0)*Y26</f>
        <v>1298</v>
      </c>
      <c r="K26" s="2">
        <f>VLOOKUP(A26,[1]TDSheet!$A:$AB,28,0)*Y26</f>
        <v>0</v>
      </c>
      <c r="L26" s="2">
        <f t="shared" si="3"/>
        <v>145.30000000000001</v>
      </c>
      <c r="M26" s="18">
        <f t="shared" si="10"/>
        <v>429.60000000000014</v>
      </c>
      <c r="N26" s="18"/>
      <c r="O26" s="18"/>
      <c r="P26" s="2">
        <f t="shared" si="4"/>
        <v>12</v>
      </c>
      <c r="Q26" s="2">
        <f t="shared" si="5"/>
        <v>9.0433585684790074</v>
      </c>
      <c r="R26" s="2">
        <f>VLOOKUP(A26,[1]TDSheet!$A:$S,19,0)</f>
        <v>167.1</v>
      </c>
      <c r="S26" s="2">
        <f>VLOOKUP(A26,[1]TDSheet!$A:$T,20,0)</f>
        <v>127.6</v>
      </c>
      <c r="T26" s="2">
        <f>VLOOKUP(A26,[1]TDSheet!$A:$L,12,0)</f>
        <v>163.6</v>
      </c>
      <c r="V26" s="2">
        <f t="shared" si="6"/>
        <v>429.60000000000014</v>
      </c>
      <c r="Y26" s="19">
        <f>VLOOKUP(A26,[1]TDSheet!$A:$Y,25,0)</f>
        <v>5.5</v>
      </c>
      <c r="Z26" s="20">
        <v>78</v>
      </c>
      <c r="AA26" s="2">
        <f t="shared" si="8"/>
        <v>429</v>
      </c>
    </row>
    <row r="27" spans="1:27" ht="11.1" customHeight="1" outlineLevel="3" x14ac:dyDescent="0.2">
      <c r="A27" s="8" t="s">
        <v>29</v>
      </c>
      <c r="B27" s="8" t="str">
        <f>VLOOKUP(A27,[1]TDSheet!$A:$B,2,0)</f>
        <v>шт</v>
      </c>
      <c r="C27" s="9">
        <v>66</v>
      </c>
      <c r="D27" s="9"/>
      <c r="E27" s="9">
        <v>6</v>
      </c>
      <c r="F27" s="9">
        <v>60</v>
      </c>
      <c r="G27" s="19">
        <f>VLOOKUP(A27,[1]TDSheet!$A:$G,7,0)</f>
        <v>0.33</v>
      </c>
      <c r="J27" s="2">
        <f>VLOOKUP(A27,[1]TDSheet!$A:$Z,26,0)*Y27</f>
        <v>24</v>
      </c>
      <c r="K27" s="2">
        <f>VLOOKUP(A27,[1]TDSheet!$A:$AB,28,0)*Y27</f>
        <v>0</v>
      </c>
      <c r="L27" s="2">
        <f t="shared" si="3"/>
        <v>1.2</v>
      </c>
      <c r="M27" s="18"/>
      <c r="N27" s="18"/>
      <c r="O27" s="18"/>
      <c r="P27" s="2">
        <f t="shared" si="4"/>
        <v>70</v>
      </c>
      <c r="Q27" s="2">
        <f t="shared" si="5"/>
        <v>70</v>
      </c>
      <c r="R27" s="2">
        <f>VLOOKUP(A27,[1]TDSheet!$A:$S,19,0)</f>
        <v>0</v>
      </c>
      <c r="S27" s="2">
        <f>VLOOKUP(A27,[1]TDSheet!$A:$T,20,0)</f>
        <v>0</v>
      </c>
      <c r="T27" s="2">
        <f>VLOOKUP(A27,[1]TDSheet!$A:$L,12,0)</f>
        <v>7.2</v>
      </c>
      <c r="V27" s="2">
        <f t="shared" si="6"/>
        <v>0</v>
      </c>
      <c r="Y27" s="19">
        <f>VLOOKUP(A27,[1]TDSheet!$A:$Y,25,0)</f>
        <v>6</v>
      </c>
      <c r="Z27" s="20">
        <f t="shared" si="7"/>
        <v>0</v>
      </c>
      <c r="AA27" s="2">
        <f t="shared" si="8"/>
        <v>0</v>
      </c>
    </row>
    <row r="28" spans="1:27" ht="11.1" customHeight="1" outlineLevel="3" x14ac:dyDescent="0.2">
      <c r="A28" s="8" t="s">
        <v>30</v>
      </c>
      <c r="B28" s="8" t="str">
        <f>VLOOKUP(A28,[1]TDSheet!$A:$B,2,0)</f>
        <v>кг</v>
      </c>
      <c r="C28" s="9">
        <v>129</v>
      </c>
      <c r="D28" s="9"/>
      <c r="E28" s="9">
        <v>60</v>
      </c>
      <c r="F28" s="9"/>
      <c r="G28" s="19">
        <f>VLOOKUP(A28,[1]TDSheet!$A:$G,7,0)</f>
        <v>1</v>
      </c>
      <c r="J28" s="2">
        <f>VLOOKUP(A28,[1]TDSheet!$A:$Z,26,0)*Y28</f>
        <v>399</v>
      </c>
      <c r="K28" s="2">
        <f>VLOOKUP(A28,[1]TDSheet!$A:$AB,28,0)*Y28</f>
        <v>0</v>
      </c>
      <c r="L28" s="2">
        <f t="shared" si="3"/>
        <v>12</v>
      </c>
      <c r="M28" s="18"/>
      <c r="N28" s="18"/>
      <c r="O28" s="18"/>
      <c r="P28" s="2">
        <f t="shared" si="4"/>
        <v>33.25</v>
      </c>
      <c r="Q28" s="2">
        <f t="shared" si="5"/>
        <v>33.25</v>
      </c>
      <c r="R28" s="2">
        <f>VLOOKUP(A28,[1]TDSheet!$A:$S,19,0)</f>
        <v>0</v>
      </c>
      <c r="S28" s="2">
        <f>VLOOKUP(A28,[1]TDSheet!$A:$T,20,0)</f>
        <v>0</v>
      </c>
      <c r="T28" s="2">
        <f>VLOOKUP(A28,[1]TDSheet!$A:$L,12,0)</f>
        <v>48</v>
      </c>
      <c r="V28" s="2">
        <f t="shared" si="6"/>
        <v>0</v>
      </c>
      <c r="Y28" s="19">
        <f>VLOOKUP(A28,[1]TDSheet!$A:$Y,25,0)</f>
        <v>3</v>
      </c>
      <c r="Z28" s="20">
        <f t="shared" si="7"/>
        <v>0</v>
      </c>
      <c r="AA28" s="2">
        <f t="shared" si="8"/>
        <v>0</v>
      </c>
    </row>
    <row r="29" spans="1:27" ht="11.1" customHeight="1" outlineLevel="3" x14ac:dyDescent="0.2">
      <c r="A29" s="8" t="s">
        <v>31</v>
      </c>
      <c r="B29" s="8" t="str">
        <f>VLOOKUP(A29,[1]TDSheet!$A:$B,2,0)</f>
        <v>шт</v>
      </c>
      <c r="C29" s="9">
        <v>900</v>
      </c>
      <c r="D29" s="9"/>
      <c r="E29" s="9">
        <v>751</v>
      </c>
      <c r="F29" s="9"/>
      <c r="G29" s="19">
        <f>VLOOKUP(A29,[1]TDSheet!$A:$G,7,0)</f>
        <v>0.25</v>
      </c>
      <c r="J29" s="2">
        <f>VLOOKUP(A29,[1]TDSheet!$A:$Z,26,0)*Y29</f>
        <v>900</v>
      </c>
      <c r="K29" s="2">
        <f>VLOOKUP(A29,[1]TDSheet!$A:$AB,28,0)*Y29</f>
        <v>0</v>
      </c>
      <c r="L29" s="2">
        <f t="shared" si="3"/>
        <v>150.19999999999999</v>
      </c>
      <c r="M29" s="18">
        <f>12*L29-K29-J29-F29</f>
        <v>902.39999999999986</v>
      </c>
      <c r="N29" s="18"/>
      <c r="O29" s="18"/>
      <c r="P29" s="2">
        <f t="shared" si="4"/>
        <v>12</v>
      </c>
      <c r="Q29" s="2">
        <f t="shared" si="5"/>
        <v>5.9920106524633825</v>
      </c>
      <c r="R29" s="2">
        <f>VLOOKUP(A29,[1]TDSheet!$A:$S,19,0)</f>
        <v>148.80000000000001</v>
      </c>
      <c r="S29" s="2">
        <f>VLOOKUP(A29,[1]TDSheet!$A:$T,20,0)</f>
        <v>86.2</v>
      </c>
      <c r="T29" s="2">
        <f>VLOOKUP(A29,[1]TDSheet!$A:$L,12,0)</f>
        <v>131</v>
      </c>
      <c r="V29" s="2">
        <f t="shared" si="6"/>
        <v>225.59999999999997</v>
      </c>
      <c r="Y29" s="19">
        <f>VLOOKUP(A29,[1]TDSheet!$A:$Y,25,0)</f>
        <v>12</v>
      </c>
      <c r="Z29" s="20">
        <v>75</v>
      </c>
      <c r="AA29" s="2">
        <f t="shared" si="8"/>
        <v>225</v>
      </c>
    </row>
    <row r="30" spans="1:27" ht="11.1" customHeight="1" outlineLevel="3" x14ac:dyDescent="0.2">
      <c r="A30" s="8" t="s">
        <v>32</v>
      </c>
      <c r="B30" s="8" t="str">
        <f>VLOOKUP(A30,[1]TDSheet!$A:$B,2,0)</f>
        <v>кг</v>
      </c>
      <c r="C30" s="9">
        <v>48.6</v>
      </c>
      <c r="D30" s="9"/>
      <c r="E30" s="9"/>
      <c r="F30" s="9"/>
      <c r="G30" s="19">
        <f>VLOOKUP(A30,[1]TDSheet!$A:$G,7,0)</f>
        <v>1</v>
      </c>
      <c r="J30" s="2">
        <f>VLOOKUP(A30,[1]TDSheet!$A:$Z,26,0)*Y30</f>
        <v>239.4</v>
      </c>
      <c r="K30" s="2">
        <f>VLOOKUP(A30,[1]TDSheet!$A:$AB,28,0)*Y30</f>
        <v>0</v>
      </c>
      <c r="L30" s="2">
        <f t="shared" si="3"/>
        <v>0</v>
      </c>
      <c r="M30" s="18"/>
      <c r="N30" s="18"/>
      <c r="O30" s="18"/>
      <c r="P30" s="2" t="e">
        <f t="shared" si="4"/>
        <v>#DIV/0!</v>
      </c>
      <c r="Q30" s="2" t="e">
        <f t="shared" si="5"/>
        <v>#DIV/0!</v>
      </c>
      <c r="R30" s="2">
        <f>VLOOKUP(A30,[1]TDSheet!$A:$S,19,0)</f>
        <v>0</v>
      </c>
      <c r="S30" s="2">
        <f>VLOOKUP(A30,[1]TDSheet!$A:$T,20,0)</f>
        <v>0</v>
      </c>
      <c r="T30" s="2">
        <f>VLOOKUP(A30,[1]TDSheet!$A:$L,12,0)</f>
        <v>29.880000000000003</v>
      </c>
      <c r="V30" s="2">
        <f t="shared" si="6"/>
        <v>0</v>
      </c>
      <c r="Y30" s="19">
        <f>VLOOKUP(A30,[1]TDSheet!$A:$Y,25,0)</f>
        <v>1.8</v>
      </c>
      <c r="Z30" s="20">
        <f t="shared" si="7"/>
        <v>0</v>
      </c>
      <c r="AA30" s="2">
        <f t="shared" si="8"/>
        <v>0</v>
      </c>
    </row>
    <row r="31" spans="1:27" ht="11.1" customHeight="1" outlineLevel="3" x14ac:dyDescent="0.2">
      <c r="A31" s="8" t="s">
        <v>33</v>
      </c>
      <c r="B31" s="8" t="str">
        <f>VLOOKUP(A31,[1]TDSheet!$A:$B,2,0)</f>
        <v>шт</v>
      </c>
      <c r="C31" s="9">
        <v>1440</v>
      </c>
      <c r="D31" s="9">
        <v>12</v>
      </c>
      <c r="E31" s="9">
        <v>1187</v>
      </c>
      <c r="F31" s="9">
        <v>63</v>
      </c>
      <c r="G31" s="19">
        <f>VLOOKUP(A31,[1]TDSheet!$A:$G,7,0)</f>
        <v>0.25</v>
      </c>
      <c r="J31" s="2">
        <f>VLOOKUP(A31,[1]TDSheet!$A:$Z,26,0)*Y31</f>
        <v>696</v>
      </c>
      <c r="K31" s="2">
        <f>VLOOKUP(A31,[1]TDSheet!$A:$AB,28,0)*Y31</f>
        <v>0</v>
      </c>
      <c r="L31" s="2">
        <f t="shared" si="3"/>
        <v>237.4</v>
      </c>
      <c r="M31" s="18">
        <f t="shared" ref="M31:M32" si="11">12*L31-K31-J31-F31</f>
        <v>2089.8000000000002</v>
      </c>
      <c r="N31" s="18"/>
      <c r="O31" s="18"/>
      <c r="P31" s="2">
        <f t="shared" si="4"/>
        <v>12</v>
      </c>
      <c r="Q31" s="2">
        <f t="shared" si="5"/>
        <v>3.1971356360572871</v>
      </c>
      <c r="R31" s="2">
        <f>VLOOKUP(A31,[1]TDSheet!$A:$S,19,0)</f>
        <v>199.6</v>
      </c>
      <c r="S31" s="2">
        <f>VLOOKUP(A31,[1]TDSheet!$A:$T,20,0)</f>
        <v>173.6</v>
      </c>
      <c r="T31" s="2">
        <f>VLOOKUP(A31,[1]TDSheet!$A:$L,12,0)</f>
        <v>153.4</v>
      </c>
      <c r="V31" s="2">
        <f t="shared" si="6"/>
        <v>522.45000000000005</v>
      </c>
      <c r="Y31" s="19">
        <f>VLOOKUP(A31,[1]TDSheet!$A:$Y,25,0)</f>
        <v>12</v>
      </c>
      <c r="Z31" s="20">
        <v>174</v>
      </c>
      <c r="AA31" s="2">
        <f t="shared" si="8"/>
        <v>522</v>
      </c>
    </row>
    <row r="32" spans="1:27" ht="11.1" customHeight="1" outlineLevel="3" x14ac:dyDescent="0.2">
      <c r="A32" s="8" t="s">
        <v>34</v>
      </c>
      <c r="B32" s="8" t="str">
        <f>VLOOKUP(A32,[1]TDSheet!$A:$B,2,0)</f>
        <v>шт</v>
      </c>
      <c r="C32" s="9">
        <v>1182</v>
      </c>
      <c r="D32" s="9">
        <v>12</v>
      </c>
      <c r="E32" s="9">
        <v>1019</v>
      </c>
      <c r="F32" s="9"/>
      <c r="G32" s="19">
        <f>VLOOKUP(A32,[1]TDSheet!$A:$G,7,0)</f>
        <v>0.25</v>
      </c>
      <c r="J32" s="2">
        <f>VLOOKUP(A32,[1]TDSheet!$A:$Z,26,0)*Y32</f>
        <v>900</v>
      </c>
      <c r="K32" s="2">
        <f>VLOOKUP(A32,[1]TDSheet!$A:$AB,28,0)*Y32</f>
        <v>0</v>
      </c>
      <c r="L32" s="2">
        <f t="shared" si="3"/>
        <v>203.8</v>
      </c>
      <c r="M32" s="18">
        <f t="shared" si="11"/>
        <v>1545.6000000000004</v>
      </c>
      <c r="N32" s="18"/>
      <c r="O32" s="18"/>
      <c r="P32" s="2">
        <f t="shared" si="4"/>
        <v>12.000000000000002</v>
      </c>
      <c r="Q32" s="2">
        <f t="shared" si="5"/>
        <v>4.4160942100098133</v>
      </c>
      <c r="R32" s="2">
        <f>VLOOKUP(A32,[1]TDSheet!$A:$S,19,0)</f>
        <v>184</v>
      </c>
      <c r="S32" s="2">
        <f>VLOOKUP(A32,[1]TDSheet!$A:$T,20,0)</f>
        <v>152</v>
      </c>
      <c r="T32" s="2">
        <f>VLOOKUP(A32,[1]TDSheet!$A:$L,12,0)</f>
        <v>147.19999999999999</v>
      </c>
      <c r="V32" s="2">
        <f t="shared" si="6"/>
        <v>386.40000000000009</v>
      </c>
      <c r="Y32" s="19">
        <f>VLOOKUP(A32,[1]TDSheet!$A:$Y,25,0)</f>
        <v>12</v>
      </c>
      <c r="Z32" s="20">
        <v>129</v>
      </c>
      <c r="AA32" s="2">
        <f t="shared" si="8"/>
        <v>387</v>
      </c>
    </row>
    <row r="33" spans="1:27" ht="21.95" customHeight="1" outlineLevel="3" x14ac:dyDescent="0.2">
      <c r="A33" s="8" t="s">
        <v>35</v>
      </c>
      <c r="B33" s="8" t="str">
        <f>VLOOKUP(A33,[1]TDSheet!$A:$B,2,0)</f>
        <v>кг</v>
      </c>
      <c r="C33" s="9">
        <v>450.9</v>
      </c>
      <c r="D33" s="9"/>
      <c r="E33" s="9">
        <v>202.5</v>
      </c>
      <c r="F33" s="9"/>
      <c r="G33" s="19">
        <f>VLOOKUP(A33,[1]TDSheet!$A:$G,7,0)</f>
        <v>1</v>
      </c>
      <c r="J33" s="2">
        <f>VLOOKUP(A33,[1]TDSheet!$A:$Z,26,0)*Y33</f>
        <v>499.50000000000006</v>
      </c>
      <c r="K33" s="2">
        <f>VLOOKUP(A33,[1]TDSheet!$A:$AB,28,0)*Y33</f>
        <v>0</v>
      </c>
      <c r="L33" s="2">
        <f t="shared" si="3"/>
        <v>40.5</v>
      </c>
      <c r="M33" s="18"/>
      <c r="N33" s="18"/>
      <c r="O33" s="18"/>
      <c r="P33" s="2">
        <f t="shared" si="4"/>
        <v>12.333333333333334</v>
      </c>
      <c r="Q33" s="2">
        <f t="shared" si="5"/>
        <v>12.333333333333334</v>
      </c>
      <c r="R33" s="2">
        <f>VLOOKUP(A33,[1]TDSheet!$A:$S,19,0)</f>
        <v>38.32</v>
      </c>
      <c r="S33" s="2">
        <f>VLOOKUP(A33,[1]TDSheet!$A:$T,20,0)</f>
        <v>0</v>
      </c>
      <c r="T33" s="2">
        <f>VLOOKUP(A33,[1]TDSheet!$A:$L,12,0)</f>
        <v>55.620000000000005</v>
      </c>
      <c r="V33" s="2">
        <f t="shared" si="6"/>
        <v>0</v>
      </c>
      <c r="Y33" s="19">
        <f>VLOOKUP(A33,[1]TDSheet!$A:$Y,25,0)</f>
        <v>2.7</v>
      </c>
      <c r="Z33" s="20">
        <f t="shared" si="7"/>
        <v>0</v>
      </c>
      <c r="AA33" s="2">
        <f t="shared" si="8"/>
        <v>0</v>
      </c>
    </row>
    <row r="34" spans="1:27" ht="11.1" customHeight="1" outlineLevel="3" x14ac:dyDescent="0.2">
      <c r="A34" s="8" t="s">
        <v>36</v>
      </c>
      <c r="B34" s="8" t="str">
        <f>VLOOKUP(A34,[1]TDSheet!$A:$B,2,0)</f>
        <v>кг</v>
      </c>
      <c r="C34" s="9">
        <v>20</v>
      </c>
      <c r="D34" s="9"/>
      <c r="E34" s="9"/>
      <c r="F34" s="9"/>
      <c r="G34" s="19">
        <f>VLOOKUP(A34,[1]TDSheet!$A:$G,7,0)</f>
        <v>1</v>
      </c>
      <c r="J34" s="2">
        <f>VLOOKUP(A34,[1]TDSheet!$A:$Z,26,0)*Y34</f>
        <v>2600</v>
      </c>
      <c r="K34" s="2">
        <f>VLOOKUP(A34,[1]TDSheet!$A:$AB,28,0)*Y34</f>
        <v>0</v>
      </c>
      <c r="L34" s="2">
        <f t="shared" si="3"/>
        <v>0</v>
      </c>
      <c r="M34" s="18">
        <v>500</v>
      </c>
      <c r="N34" s="18"/>
      <c r="O34" s="18"/>
      <c r="P34" s="2" t="e">
        <f t="shared" si="4"/>
        <v>#DIV/0!</v>
      </c>
      <c r="Q34" s="2" t="e">
        <f t="shared" si="5"/>
        <v>#DIV/0!</v>
      </c>
      <c r="R34" s="2">
        <f>VLOOKUP(A34,[1]TDSheet!$A:$S,19,0)</f>
        <v>319</v>
      </c>
      <c r="S34" s="2">
        <f>VLOOKUP(A34,[1]TDSheet!$A:$T,20,0)</f>
        <v>462</v>
      </c>
      <c r="T34" s="2">
        <f>VLOOKUP(A34,[1]TDSheet!$A:$L,12,0)</f>
        <v>360</v>
      </c>
      <c r="V34" s="2">
        <f t="shared" si="6"/>
        <v>500</v>
      </c>
      <c r="Y34" s="19">
        <f>VLOOKUP(A34,[1]TDSheet!$A:$Y,25,0)</f>
        <v>5</v>
      </c>
      <c r="Z34" s="20">
        <v>100</v>
      </c>
      <c r="AA34" s="2">
        <f t="shared" si="8"/>
        <v>500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2023-10-06T08:18:19Z</dcterms:modified>
</cp:coreProperties>
</file>