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04,10,23 КИ\"/>
    </mc:Choice>
  </mc:AlternateContent>
  <xr:revisionPtr revIDLastSave="0" documentId="13_ncr:1_{7407E853-189B-4B22-A87B-C2237378F202}" xr6:coauthVersionLast="45" xr6:coauthVersionMax="45" xr10:uidLastSave="{00000000-0000-0000-0000-000000000000}"/>
  <bookViews>
    <workbookView xWindow="-120" yWindow="-120" windowWidth="29040" windowHeight="15840" tabRatio="293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TDSheet!$A$3:$V$54</definedName>
    <definedName name="_xlnm._FilterDatabase" localSheetId="1" hidden="1">Лист1!$A$1:$F$48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3" i="1" l="1"/>
  <c r="V54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6" i="1"/>
  <c r="L7" i="1"/>
  <c r="L8" i="1"/>
  <c r="L12" i="1"/>
  <c r="L13" i="1"/>
  <c r="L14" i="1"/>
  <c r="L15" i="1"/>
  <c r="L16" i="1"/>
  <c r="L18" i="1"/>
  <c r="L19" i="1"/>
  <c r="L22" i="1"/>
  <c r="L23" i="1"/>
  <c r="L24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50" i="1"/>
  <c r="L51" i="1"/>
  <c r="L52" i="1"/>
  <c r="L53" i="1"/>
  <c r="L54" i="1"/>
  <c r="L6" i="1"/>
  <c r="U7" i="1"/>
  <c r="U14" i="1"/>
  <c r="U18" i="1"/>
  <c r="U24" i="1"/>
  <c r="U34" i="1"/>
  <c r="U35" i="1"/>
  <c r="U36" i="1"/>
  <c r="U37" i="1"/>
  <c r="U40" i="1"/>
  <c r="U41" i="1"/>
  <c r="U42" i="1"/>
  <c r="U43" i="1"/>
  <c r="U44" i="1"/>
  <c r="U47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6" i="1"/>
  <c r="I7" i="1"/>
  <c r="V7" i="1" s="1"/>
  <c r="I8" i="1"/>
  <c r="I9" i="1"/>
  <c r="V9" i="1" s="1"/>
  <c r="I10" i="1"/>
  <c r="V10" i="1" s="1"/>
  <c r="I11" i="1"/>
  <c r="V11" i="1" s="1"/>
  <c r="I12" i="1"/>
  <c r="V12" i="1" s="1"/>
  <c r="I13" i="1"/>
  <c r="I14" i="1"/>
  <c r="V14" i="1" s="1"/>
  <c r="I15" i="1"/>
  <c r="I16" i="1"/>
  <c r="I17" i="1"/>
  <c r="I18" i="1"/>
  <c r="V18" i="1" s="1"/>
  <c r="I19" i="1"/>
  <c r="V19" i="1" s="1"/>
  <c r="I20" i="1"/>
  <c r="I21" i="1"/>
  <c r="I22" i="1"/>
  <c r="V22" i="1" s="1"/>
  <c r="I23" i="1"/>
  <c r="V23" i="1" s="1"/>
  <c r="I24" i="1"/>
  <c r="V24" i="1" s="1"/>
  <c r="I25" i="1"/>
  <c r="V25" i="1" s="1"/>
  <c r="I26" i="1"/>
  <c r="I27" i="1"/>
  <c r="I28" i="1"/>
  <c r="V28" i="1" s="1"/>
  <c r="I29" i="1"/>
  <c r="I30" i="1"/>
  <c r="V30" i="1" s="1"/>
  <c r="I31" i="1"/>
  <c r="I32" i="1"/>
  <c r="I33" i="1"/>
  <c r="I34" i="1"/>
  <c r="V34" i="1" s="1"/>
  <c r="I35" i="1"/>
  <c r="V35" i="1" s="1"/>
  <c r="I36" i="1"/>
  <c r="V36" i="1" s="1"/>
  <c r="I37" i="1"/>
  <c r="V37" i="1" s="1"/>
  <c r="I38" i="1"/>
  <c r="I39" i="1"/>
  <c r="I40" i="1"/>
  <c r="V40" i="1" s="1"/>
  <c r="I41" i="1"/>
  <c r="V41" i="1" s="1"/>
  <c r="I42" i="1"/>
  <c r="V42" i="1" s="1"/>
  <c r="I43" i="1"/>
  <c r="V43" i="1" s="1"/>
  <c r="I44" i="1"/>
  <c r="V44" i="1" s="1"/>
  <c r="I45" i="1"/>
  <c r="V45" i="1" s="1"/>
  <c r="I46" i="1"/>
  <c r="V46" i="1" s="1"/>
  <c r="I47" i="1"/>
  <c r="V47" i="1" s="1"/>
  <c r="I48" i="1"/>
  <c r="V48" i="1" s="1"/>
  <c r="I49" i="1"/>
  <c r="V49" i="1" s="1"/>
  <c r="I50" i="1"/>
  <c r="V50" i="1" s="1"/>
  <c r="I51" i="1"/>
  <c r="V51" i="1" s="1"/>
  <c r="I52" i="1"/>
  <c r="V52" i="1" s="1"/>
  <c r="I6" i="1"/>
  <c r="V6" i="1" s="1"/>
  <c r="G5" i="1"/>
  <c r="H13" i="1"/>
  <c r="H5" i="1" s="1"/>
  <c r="M5" i="1"/>
  <c r="K5" i="1"/>
  <c r="J5" i="1"/>
  <c r="O38" i="1" l="1"/>
  <c r="P38" i="1" s="1"/>
  <c r="Q38" i="1"/>
  <c r="O8" i="1"/>
  <c r="P8" i="1" s="1"/>
  <c r="Q8" i="1"/>
  <c r="Q15" i="1"/>
  <c r="O15" i="1"/>
  <c r="P15" i="1" s="1"/>
  <c r="P54" i="1"/>
  <c r="P52" i="1"/>
  <c r="P50" i="1"/>
  <c r="P48" i="1"/>
  <c r="P46" i="1"/>
  <c r="P44" i="1"/>
  <c r="P34" i="1"/>
  <c r="P30" i="1"/>
  <c r="P28" i="1"/>
  <c r="P24" i="1"/>
  <c r="P22" i="1"/>
  <c r="P18" i="1"/>
  <c r="P14" i="1"/>
  <c r="P12" i="1"/>
  <c r="P10" i="1"/>
  <c r="O39" i="1"/>
  <c r="V39" i="1" s="1"/>
  <c r="O29" i="1"/>
  <c r="V29" i="1" s="1"/>
  <c r="V13" i="1"/>
  <c r="Q6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1" i="1"/>
  <c r="Q9" i="1"/>
  <c r="Q7" i="1"/>
  <c r="O20" i="1"/>
  <c r="V20" i="1" s="1"/>
  <c r="O31" i="1"/>
  <c r="V31" i="1" s="1"/>
  <c r="O27" i="1"/>
  <c r="V27" i="1" s="1"/>
  <c r="O21" i="1"/>
  <c r="O17" i="1"/>
  <c r="P49" i="1"/>
  <c r="P41" i="1"/>
  <c r="P29" i="1"/>
  <c r="P13" i="1"/>
  <c r="Q54" i="1"/>
  <c r="Q52" i="1"/>
  <c r="Q50" i="1"/>
  <c r="Q48" i="1"/>
  <c r="Q46" i="1"/>
  <c r="Q44" i="1"/>
  <c r="Q42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P53" i="1"/>
  <c r="P45" i="1"/>
  <c r="P37" i="1"/>
  <c r="P25" i="1"/>
  <c r="P9" i="1"/>
  <c r="P40" i="1"/>
  <c r="P36" i="1"/>
  <c r="Q40" i="1"/>
  <c r="P6" i="1"/>
  <c r="P51" i="1"/>
  <c r="P47" i="1"/>
  <c r="P43" i="1"/>
  <c r="P35" i="1"/>
  <c r="P23" i="1"/>
  <c r="P19" i="1"/>
  <c r="P11" i="1"/>
  <c r="P42" i="1"/>
  <c r="O26" i="1"/>
  <c r="P7" i="1"/>
  <c r="Q13" i="1"/>
  <c r="N5" i="1"/>
  <c r="L5" i="1"/>
  <c r="S5" i="1"/>
  <c r="T5" i="1"/>
  <c r="R5" i="1"/>
  <c r="V15" i="1" l="1"/>
  <c r="P20" i="1"/>
  <c r="P31" i="1"/>
  <c r="P27" i="1"/>
  <c r="P39" i="1"/>
  <c r="P26" i="1"/>
  <c r="V26" i="1"/>
  <c r="V8" i="1"/>
  <c r="V38" i="1"/>
  <c r="P21" i="1"/>
  <c r="V21" i="1"/>
  <c r="P16" i="1"/>
  <c r="V16" i="1"/>
  <c r="P32" i="1"/>
  <c r="V32" i="1"/>
  <c r="P17" i="1"/>
  <c r="V17" i="1"/>
  <c r="P33" i="1"/>
  <c r="V33" i="1"/>
  <c r="O5" i="1"/>
  <c r="V5" i="1" l="1"/>
</calcChain>
</file>

<file path=xl/sharedStrings.xml><?xml version="1.0" encoding="utf-8"?>
<sst xmlns="http://schemas.openxmlformats.org/spreadsheetml/2006/main" count="268" uniqueCount="75">
  <si>
    <t>Период: 27.09.2023 - 04.10.2023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</si>
  <si>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</si>
  <si>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</si>
  <si>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</si>
  <si>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</si>
  <si>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</si>
  <si>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</si>
  <si>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</si>
  <si>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</si>
  <si>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</si>
  <si>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</si>
  <si>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</si>
  <si>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</si>
  <si>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</si>
  <si>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</si>
  <si>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</si>
  <si>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</si>
  <si>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</si>
  <si>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</si>
  <si>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</si>
  <si>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</si>
  <si>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</si>
  <si>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</si>
  <si>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</si>
  <si>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</si>
  <si>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</si>
  <si>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</si>
  <si>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</si>
  <si>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</si>
  <si>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</si>
  <si>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</si>
  <si>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</si>
  <si>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</si>
  <si>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</si>
  <si>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</si>
  <si>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</si>
  <si>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</si>
  <si>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</si>
  <si>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</si>
  <si>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318 Сосиски Датские ТМ Зареченские колбасы ТС Зареченские п полиамид в модифициров  ПОКОМ</t>
  </si>
  <si>
    <t>378 Ветчина Балыкбургская ТМ Баварушка в оболочке фиброуз в вакуумной упаковке.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</si>
  <si>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</si>
  <si>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</si>
  <si>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</si>
  <si>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082  Колбаса Стародворская, 0,4кг, ТС Старый двор 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</si>
  <si>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</si>
  <si>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</si>
  <si>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</si>
  <si>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</si>
  <si>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</si>
  <si>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</si>
  <si>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</si>
  <si>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</si>
  <si>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</si>
  <si>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</si>
  <si>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</si>
  <si>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</si>
  <si>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</si>
  <si>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</si>
  <si>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</si>
  <si>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</si>
  <si>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</si>
  <si>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</si>
  <si>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</si>
  <si>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13,09</t>
  </si>
  <si>
    <t>ср 20,09</t>
  </si>
  <si>
    <t>коментарий</t>
  </si>
  <si>
    <t>вес</t>
  </si>
  <si>
    <t>ср 27,09</t>
  </si>
  <si>
    <t>АКЦИЯ</t>
  </si>
  <si>
    <t>колбаса вареная Мусульманская халяль Вязанка 0,4 кг</t>
  </si>
  <si>
    <t>сосиски Восточные халяль Вязанка  0,33 кг</t>
  </si>
  <si>
    <t>новые</t>
  </si>
  <si>
    <t>Сент</t>
  </si>
  <si>
    <t>Окт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</si>
</sst>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164" fontId="5" fillId="5" borderId="1" xfId="0" applyNumberFormat="1" applyFont="1" applyFill="1" applyBorder="1" applyAlignment="1">
      <alignment horizontal="right" vertical="top"/>
    </xf>
    <xf numFmtId="164" fontId="6" fillId="2" borderId="1" xfId="0" applyNumberFormat="1" applyFon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3" fillId="0" borderId="0" xfId="0" applyNumberFormat="1" applyFont="1" applyAlignment="1">
      <alignment horizontal="left"/>
    </xf>
    <xf numFmtId="164" fontId="0" fillId="0" borderId="3" xfId="0" applyNumberFormat="1" applyBorder="1" applyAlignment="1"/>
    <xf numFmtId="164" fontId="0" fillId="7" borderId="0" xfId="0" applyNumberFormat="1" applyFill="1" applyAlignment="1"/>
    <xf numFmtId="164" fontId="3" fillId="8" borderId="0" xfId="0" applyNumberFormat="1" applyFont="1" applyFill="1" applyAlignment="1"/>
    <xf numFmtId="164" fontId="0" fillId="5" borderId="3" xfId="0" applyNumberFormat="1" applyFill="1" applyBorder="1" applyAlignment="1"/>
    <xf numFmtId="164" fontId="0" fillId="9" borderId="1" xfId="0" applyNumberFormat="1" applyFill="1" applyBorder="1" applyAlignment="1">
      <alignment horizontal="left" vertical="top"/>
    </xf>
    <xf numFmtId="164" fontId="0" fillId="9" borderId="3" xfId="0" applyNumberFormat="1" applyFill="1" applyBorder="1" applyAlignment="1"/>
    <xf numFmtId="164" fontId="0" fillId="5" borderId="0" xfId="0" applyNumberFormat="1" applyFill="1" applyAlignment="1"/>
    <xf numFmtId="164" fontId="0" fillId="10" borderId="0" xfId="0" applyNumberFormat="1" applyFill="1" applyAlignment="1"/>
    <xf numFmtId="164" fontId="0" fillId="0" borderId="0" xfId="0" applyNumberFormat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164" fontId="0" fillId="11" borderId="1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09,23/27,09,23%20&#1050;&#1048;/&#1076;&#1074;%2027,09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20.09.2023 - 27.09.2023</v>
          </cell>
          <cell r="D1">
            <v>2013</v>
          </cell>
        </row>
        <row r="2">
          <cell r="D2">
            <v>1992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кон ост</v>
          </cell>
          <cell r="P3" t="str">
            <v>ост без заказа</v>
          </cell>
          <cell r="Q3" t="str">
            <v>ср 05,09</v>
          </cell>
          <cell r="R3" t="str">
            <v>ср 13,09</v>
          </cell>
          <cell r="S3" t="str">
            <v>ср 20,09</v>
          </cell>
          <cell r="T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11583.850999999999</v>
          </cell>
          <cell r="G5">
            <v>30130.627000000004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2316.7701999999995</v>
          </cell>
          <cell r="N5">
            <v>5855</v>
          </cell>
          <cell r="Q5">
            <v>1751.125</v>
          </cell>
          <cell r="R5">
            <v>1985.8402000000001</v>
          </cell>
          <cell r="S5">
            <v>2296.4850000000006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АКЦИЯ</v>
          </cell>
          <cell r="D6">
            <v>137.41900000000001</v>
          </cell>
          <cell r="F6">
            <v>59.603000000000002</v>
          </cell>
          <cell r="G6">
            <v>71.042000000000002</v>
          </cell>
          <cell r="H6">
            <v>0</v>
          </cell>
          <cell r="M6">
            <v>11.9206</v>
          </cell>
          <cell r="O6">
            <v>5.9595993490260559</v>
          </cell>
          <cell r="P6">
            <v>5.9595993490260559</v>
          </cell>
          <cell r="Q6">
            <v>0</v>
          </cell>
          <cell r="R6">
            <v>0</v>
          </cell>
          <cell r="S6">
            <v>4.0439999999999996</v>
          </cell>
          <cell r="T6" t="str">
            <v>акция/нет в матрице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АКЦИЯ</v>
          </cell>
          <cell r="D7">
            <v>122.206</v>
          </cell>
          <cell r="F7">
            <v>61.170999999999999</v>
          </cell>
          <cell r="G7">
            <v>56.920999999999999</v>
          </cell>
          <cell r="H7">
            <v>0</v>
          </cell>
          <cell r="M7">
            <v>12.2342</v>
          </cell>
          <cell r="O7">
            <v>4.6526131663696848</v>
          </cell>
          <cell r="P7">
            <v>4.6526131663696848</v>
          </cell>
          <cell r="Q7">
            <v>0</v>
          </cell>
          <cell r="R7">
            <v>0</v>
          </cell>
          <cell r="S7">
            <v>4.6415999999999995</v>
          </cell>
          <cell r="T7" t="str">
            <v>акция/нет в матрице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118.41200000000001</v>
          </cell>
          <cell r="E8">
            <v>49.002000000000002</v>
          </cell>
          <cell r="F8">
            <v>56.805999999999997</v>
          </cell>
          <cell r="G8">
            <v>100.158</v>
          </cell>
          <cell r="H8">
            <v>1</v>
          </cell>
          <cell r="M8">
            <v>11.3612</v>
          </cell>
          <cell r="N8">
            <v>35</v>
          </cell>
          <cell r="O8">
            <v>11.896454599866212</v>
          </cell>
          <cell r="P8">
            <v>8.8157941062563818</v>
          </cell>
          <cell r="Q8">
            <v>5.5835999999999997</v>
          </cell>
          <cell r="R8">
            <v>14.2166</v>
          </cell>
          <cell r="S8">
            <v>11.148199999999999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127.76600000000001</v>
          </cell>
          <cell r="F9">
            <v>71.683000000000007</v>
          </cell>
          <cell r="G9">
            <v>37.06</v>
          </cell>
          <cell r="H9">
            <v>1</v>
          </cell>
          <cell r="M9">
            <v>14.336600000000001</v>
          </cell>
          <cell r="N9">
            <v>100</v>
          </cell>
          <cell r="O9">
            <v>9.5601467572506724</v>
          </cell>
          <cell r="P9">
            <v>2.5849922575785054</v>
          </cell>
          <cell r="Q9">
            <v>3.8201999999999998</v>
          </cell>
          <cell r="R9">
            <v>17.4328</v>
          </cell>
          <cell r="S9">
            <v>17.712799999999998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D10">
            <v>402</v>
          </cell>
          <cell r="F10">
            <v>176</v>
          </cell>
          <cell r="G10">
            <v>226</v>
          </cell>
          <cell r="H10">
            <v>0.45</v>
          </cell>
          <cell r="M10">
            <v>35.200000000000003</v>
          </cell>
          <cell r="N10">
            <v>200</v>
          </cell>
          <cell r="O10">
            <v>12.102272727272727</v>
          </cell>
          <cell r="P10">
            <v>6.420454545454545</v>
          </cell>
          <cell r="Q10">
            <v>25.2</v>
          </cell>
          <cell r="R10">
            <v>57.2</v>
          </cell>
          <cell r="S10">
            <v>2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432</v>
          </cell>
          <cell r="F11">
            <v>197</v>
          </cell>
          <cell r="G11">
            <v>235</v>
          </cell>
          <cell r="H11">
            <v>0.45</v>
          </cell>
          <cell r="M11">
            <v>39.4</v>
          </cell>
          <cell r="N11">
            <v>240</v>
          </cell>
          <cell r="O11">
            <v>12.055837563451776</v>
          </cell>
          <cell r="P11">
            <v>5.9644670050761421</v>
          </cell>
          <cell r="Q11">
            <v>30.2</v>
          </cell>
          <cell r="R11">
            <v>58.2</v>
          </cell>
          <cell r="S11">
            <v>6.4</v>
          </cell>
        </row>
        <row r="12">
          <cell r="A12" t="str">
            <v>082  Колбаса Стародворская, 0,4кг, ТС Старый двор  ПОКОМ</v>
          </cell>
          <cell r="B12" t="str">
            <v>шт</v>
          </cell>
          <cell r="D12">
            <v>59</v>
          </cell>
          <cell r="F12">
            <v>-5</v>
          </cell>
          <cell r="G12">
            <v>56</v>
          </cell>
          <cell r="H12">
            <v>0.4</v>
          </cell>
          <cell r="M12">
            <v>-1</v>
          </cell>
          <cell r="O12">
            <v>-56</v>
          </cell>
          <cell r="P12">
            <v>-56</v>
          </cell>
          <cell r="Q12">
            <v>1.2</v>
          </cell>
          <cell r="R12">
            <v>5</v>
          </cell>
          <cell r="S12">
            <v>0</v>
          </cell>
        </row>
        <row r="13">
          <cell r="A13" t="str">
            <v>096  Сосиски Баварские,  0.42кг,ПОКОМ</v>
          </cell>
          <cell r="B13" t="str">
            <v>шт</v>
          </cell>
          <cell r="C13" t="str">
            <v>АКЦИЯ</v>
          </cell>
          <cell r="D13">
            <v>1300</v>
          </cell>
          <cell r="F13">
            <v>46</v>
          </cell>
          <cell r="G13">
            <v>900</v>
          </cell>
          <cell r="H13">
            <v>0.42</v>
          </cell>
          <cell r="M13">
            <v>9.1999999999999993</v>
          </cell>
          <cell r="O13">
            <v>97.826086956521749</v>
          </cell>
          <cell r="P13">
            <v>97.826086956521749</v>
          </cell>
          <cell r="Q13">
            <v>19</v>
          </cell>
          <cell r="R13">
            <v>16.600000000000001</v>
          </cell>
          <cell r="S13">
            <v>9.4</v>
          </cell>
        </row>
        <row r="14">
          <cell r="A14" t="str">
            <v>200  Ветчина Дугушка ТМ Стародворье, вектор в/у    ПОКОМ</v>
          </cell>
          <cell r="B14" t="str">
            <v>кг</v>
          </cell>
          <cell r="C14" t="str">
            <v>АКЦИЯ</v>
          </cell>
          <cell r="D14">
            <v>859.24599999999998</v>
          </cell>
          <cell r="F14">
            <v>108.476</v>
          </cell>
          <cell r="G14">
            <v>737.58399999999995</v>
          </cell>
          <cell r="H14">
            <v>0</v>
          </cell>
          <cell r="M14">
            <v>21.6952</v>
          </cell>
          <cell r="O14">
            <v>33.997566281942547</v>
          </cell>
          <cell r="P14">
            <v>33.997566281942547</v>
          </cell>
          <cell r="Q14">
            <v>0</v>
          </cell>
          <cell r="R14">
            <v>0</v>
          </cell>
          <cell r="S14">
            <v>7.3855999999999993</v>
          </cell>
          <cell r="T14" t="str">
            <v>акция/нет в матрице</v>
          </cell>
        </row>
        <row r="15">
          <cell r="A15" t="str">
            <v>201  Ветчина Нежная ТМ Особый рецепт, (2,5кг), ПОКОМ</v>
          </cell>
          <cell r="B15" t="str">
            <v>кг</v>
          </cell>
          <cell r="D15">
            <v>2274.9299999999998</v>
          </cell>
          <cell r="E15">
            <v>2988.1909999999998</v>
          </cell>
          <cell r="F15">
            <v>1665.0640000000001</v>
          </cell>
          <cell r="G15">
            <v>3264.0839999999998</v>
          </cell>
          <cell r="H15">
            <v>1</v>
          </cell>
          <cell r="M15">
            <v>333.01280000000003</v>
          </cell>
          <cell r="N15">
            <v>800</v>
          </cell>
          <cell r="O15">
            <v>12.203987354239835</v>
          </cell>
          <cell r="P15">
            <v>9.8016772928848361</v>
          </cell>
          <cell r="Q15">
            <v>338.26179999999999</v>
          </cell>
          <cell r="R15">
            <v>345.0806</v>
          </cell>
          <cell r="S15">
            <v>378.22579999999999</v>
          </cell>
        </row>
        <row r="16">
          <cell r="A16" t="str">
            <v>217  Колбаса Докторская Дугушка, ВЕС, НЕ ГОСТ, ТМ Стародворье ПОКОМ</v>
          </cell>
          <cell r="B16" t="str">
            <v>кг</v>
          </cell>
          <cell r="C16" t="str">
            <v>АКЦИЯ</v>
          </cell>
          <cell r="D16">
            <v>879.30100000000004</v>
          </cell>
          <cell r="F16">
            <v>115.316</v>
          </cell>
          <cell r="G16">
            <v>751.71400000000006</v>
          </cell>
          <cell r="H16">
            <v>1</v>
          </cell>
          <cell r="M16">
            <v>23.063200000000002</v>
          </cell>
          <cell r="O16">
            <v>32.593655693919317</v>
          </cell>
          <cell r="P16">
            <v>32.593655693919317</v>
          </cell>
          <cell r="Q16">
            <v>14.98</v>
          </cell>
          <cell r="R16">
            <v>15.291999999999998</v>
          </cell>
          <cell r="S16">
            <v>21.641999999999999</v>
          </cell>
        </row>
        <row r="17">
          <cell r="A17" t="str">
            <v>219  Колбаса Докторская Особая ТМ Особый рецепт, ВЕС  ПОКОМ</v>
          </cell>
          <cell r="B17" t="str">
            <v>кг</v>
          </cell>
          <cell r="D17">
            <v>1908.124</v>
          </cell>
          <cell r="E17">
            <v>2013</v>
          </cell>
          <cell r="F17">
            <v>1321.529</v>
          </cell>
          <cell r="G17">
            <v>2316.2359999999999</v>
          </cell>
          <cell r="H17">
            <v>1</v>
          </cell>
          <cell r="M17">
            <v>264.30579999999998</v>
          </cell>
          <cell r="N17">
            <v>900</v>
          </cell>
          <cell r="O17">
            <v>12.168616806744309</v>
          </cell>
          <cell r="P17">
            <v>8.7634701924815879</v>
          </cell>
          <cell r="Q17">
            <v>291.82979999999998</v>
          </cell>
          <cell r="R17">
            <v>278.08659999999998</v>
          </cell>
          <cell r="S17">
            <v>279.17140000000001</v>
          </cell>
        </row>
        <row r="18">
          <cell r="A18" t="str">
            <v>225  Колбаса Дугушка со шпиком, ВЕС, ТМ Стародворье   ПОКОМ</v>
          </cell>
          <cell r="B18" t="str">
            <v>кг</v>
          </cell>
          <cell r="C18" t="str">
            <v>АКЦИЯ</v>
          </cell>
          <cell r="D18">
            <v>787.654</v>
          </cell>
          <cell r="F18">
            <v>45.851999999999997</v>
          </cell>
          <cell r="G18">
            <v>696.48599999999999</v>
          </cell>
          <cell r="H18">
            <v>0</v>
          </cell>
          <cell r="M18">
            <v>9.170399999999999</v>
          </cell>
          <cell r="O18">
            <v>75.949358806595143</v>
          </cell>
          <cell r="P18">
            <v>75.949358806595143</v>
          </cell>
          <cell r="Q18">
            <v>0</v>
          </cell>
          <cell r="R18">
            <v>0</v>
          </cell>
          <cell r="S18">
            <v>4.9316000000000004</v>
          </cell>
          <cell r="T18" t="str">
            <v>акция/нет в матрице</v>
          </cell>
        </row>
        <row r="19">
          <cell r="A19" t="str">
            <v>229  Колбаса Молочная Дугушка, в/у, ВЕС, ТМ Стародворье   ПОКОМ</v>
          </cell>
          <cell r="B19" t="str">
            <v>кг</v>
          </cell>
          <cell r="C19" t="str">
            <v>АКЦИЯ</v>
          </cell>
          <cell r="D19">
            <v>586.05399999999997</v>
          </cell>
          <cell r="F19">
            <v>88.228999999999999</v>
          </cell>
          <cell r="G19">
            <v>491.63499999999999</v>
          </cell>
          <cell r="H19">
            <v>1</v>
          </cell>
          <cell r="M19">
            <v>17.645800000000001</v>
          </cell>
          <cell r="O19">
            <v>27.861304106359583</v>
          </cell>
          <cell r="P19">
            <v>27.861304106359583</v>
          </cell>
          <cell r="Q19">
            <v>7.8718000000000004</v>
          </cell>
          <cell r="R19">
            <v>13.970599999999999</v>
          </cell>
          <cell r="S19">
            <v>16.038399999999999</v>
          </cell>
        </row>
        <row r="20">
          <cell r="A20" t="str">
            <v>230  Колбаса Молочная Особая ТМ Особый рецепт, п/а, ВЕС. ПОКОМ</v>
          </cell>
          <cell r="B20" t="str">
            <v>кг</v>
          </cell>
          <cell r="D20">
            <v>1483.74</v>
          </cell>
          <cell r="E20">
            <v>1993</v>
          </cell>
          <cell r="F20">
            <v>1080.5219999999999</v>
          </cell>
          <cell r="G20">
            <v>2120.2460000000001</v>
          </cell>
          <cell r="H20">
            <v>1</v>
          </cell>
          <cell r="M20">
            <v>216.1044</v>
          </cell>
          <cell r="N20">
            <v>500</v>
          </cell>
          <cell r="O20">
            <v>12.124908146247833</v>
          </cell>
          <cell r="P20">
            <v>9.8112116180882953</v>
          </cell>
          <cell r="Q20">
            <v>232.78899999999999</v>
          </cell>
          <cell r="R20">
            <v>219.58260000000001</v>
          </cell>
          <cell r="S20">
            <v>244.57420000000002</v>
          </cell>
        </row>
        <row r="21">
          <cell r="A21" t="str">
            <v>235  Колбаса Особая ТМ Особый рецепт, ВЕС, ТМ Стародворье ПОКОМ</v>
          </cell>
          <cell r="B21" t="str">
            <v>кг</v>
          </cell>
          <cell r="D21">
            <v>1426.558</v>
          </cell>
          <cell r="E21">
            <v>2680.1</v>
          </cell>
          <cell r="F21">
            <v>1167.491</v>
          </cell>
          <cell r="G21">
            <v>2686.7719999999999</v>
          </cell>
          <cell r="H21">
            <v>1</v>
          </cell>
          <cell r="M21">
            <v>233.4982</v>
          </cell>
          <cell r="N21">
            <v>150</v>
          </cell>
          <cell r="O21">
            <v>12.149010142262339</v>
          </cell>
          <cell r="P21">
            <v>11.506606903179554</v>
          </cell>
          <cell r="Q21">
            <v>256.21519999999998</v>
          </cell>
          <cell r="R21">
            <v>236.71460000000002</v>
          </cell>
          <cell r="S21">
            <v>294.01080000000002</v>
          </cell>
        </row>
        <row r="22">
          <cell r="A22" t="str">
            <v>236  Колбаса Рубленая ЗАПЕЧ. Дугушка ТМ Стародворье, вектор, в/к    ПОКОМ</v>
          </cell>
          <cell r="B22" t="str">
            <v>кг</v>
          </cell>
          <cell r="C22" t="str">
            <v>АКЦИЯ</v>
          </cell>
          <cell r="D22">
            <v>1309.3230000000001</v>
          </cell>
          <cell r="F22">
            <v>199.62700000000001</v>
          </cell>
          <cell r="G22">
            <v>1093.836</v>
          </cell>
          <cell r="H22">
            <v>1</v>
          </cell>
          <cell r="M22">
            <v>39.925400000000003</v>
          </cell>
          <cell r="O22">
            <v>27.396995396414312</v>
          </cell>
          <cell r="P22">
            <v>27.396995396414312</v>
          </cell>
          <cell r="Q22">
            <v>21.000399999999999</v>
          </cell>
          <cell r="R22">
            <v>39.078400000000002</v>
          </cell>
          <cell r="S22">
            <v>30.055599999999998</v>
          </cell>
        </row>
        <row r="23">
          <cell r="A23" t="str">
            <v>239  Колбаса Салями запеч Дугушка, оболочка вектор, ВЕС, ТМ Стародворье  ПОКОМ</v>
          </cell>
          <cell r="B23" t="str">
            <v>кг</v>
          </cell>
          <cell r="C23" t="str">
            <v>АКЦИЯ</v>
          </cell>
          <cell r="D23">
            <v>812.56</v>
          </cell>
          <cell r="F23">
            <v>77.558999999999997</v>
          </cell>
          <cell r="G23">
            <v>720.15300000000002</v>
          </cell>
          <cell r="H23">
            <v>1</v>
          </cell>
          <cell r="M23">
            <v>15.511799999999999</v>
          </cell>
          <cell r="O23">
            <v>46.426140099794999</v>
          </cell>
          <cell r="P23">
            <v>46.426140099794999</v>
          </cell>
          <cell r="Q23">
            <v>14.262200000000002</v>
          </cell>
          <cell r="R23">
            <v>14.088999999999999</v>
          </cell>
          <cell r="S23">
            <v>22.683199999999999</v>
          </cell>
        </row>
        <row r="24">
          <cell r="A24" t="str">
            <v>242  Колбаса Сервелат ЗАПЕЧ.Дугушка ТМ Стародворье, вектор, в/к     ПОКОМ</v>
          </cell>
          <cell r="B24" t="str">
            <v>кг</v>
          </cell>
          <cell r="C24" t="str">
            <v>АКЦИЯ</v>
          </cell>
          <cell r="D24">
            <v>262.976</v>
          </cell>
          <cell r="F24">
            <v>69.319999999999993</v>
          </cell>
          <cell r="G24">
            <v>182.196</v>
          </cell>
          <cell r="H24">
            <v>0</v>
          </cell>
          <cell r="M24">
            <v>13.863999999999999</v>
          </cell>
          <cell r="O24">
            <v>13.141661858049625</v>
          </cell>
          <cell r="P24">
            <v>13.141661858049625</v>
          </cell>
          <cell r="Q24">
            <v>0</v>
          </cell>
          <cell r="R24">
            <v>0</v>
          </cell>
          <cell r="S24">
            <v>5.6204000000000001</v>
          </cell>
          <cell r="T24" t="str">
            <v>акция/нет в матрице</v>
          </cell>
        </row>
        <row r="25">
          <cell r="A25" t="str">
            <v>248  Сардельки Сочные ТМ Особый рецепт,   ПОКОМ</v>
          </cell>
          <cell r="B25" t="str">
            <v>кг</v>
          </cell>
          <cell r="D25">
            <v>275.18700000000001</v>
          </cell>
          <cell r="E25">
            <v>219.53700000000001</v>
          </cell>
          <cell r="F25">
            <v>173.59800000000001</v>
          </cell>
          <cell r="G25">
            <v>277.577</v>
          </cell>
          <cell r="H25">
            <v>1</v>
          </cell>
          <cell r="M25">
            <v>34.7196</v>
          </cell>
          <cell r="N25">
            <v>140</v>
          </cell>
          <cell r="O25">
            <v>12.027125888547102</v>
          </cell>
          <cell r="P25">
            <v>7.99482136890978</v>
          </cell>
          <cell r="Q25">
            <v>21.624600000000001</v>
          </cell>
          <cell r="R25">
            <v>36.743000000000002</v>
          </cell>
          <cell r="S25">
            <v>34.2074</v>
          </cell>
        </row>
        <row r="26">
          <cell r="A26" t="str">
            <v>250  Сардельки стародворские с говядиной в обол. NDX, ВЕС. ПОКОМ</v>
          </cell>
          <cell r="B26" t="str">
            <v>кг</v>
          </cell>
          <cell r="D26">
            <v>134.37100000000001</v>
          </cell>
          <cell r="E26">
            <v>329.63</v>
          </cell>
          <cell r="F26">
            <v>157.63399999999999</v>
          </cell>
          <cell r="G26">
            <v>281.86399999999998</v>
          </cell>
          <cell r="H26">
            <v>1</v>
          </cell>
          <cell r="M26">
            <v>31.526799999999998</v>
          </cell>
          <cell r="N26">
            <v>100</v>
          </cell>
          <cell r="O26">
            <v>12.1123615463669</v>
          </cell>
          <cell r="P26">
            <v>8.9404570080058861</v>
          </cell>
          <cell r="Q26">
            <v>32.529000000000003</v>
          </cell>
          <cell r="R26">
            <v>30.805799999999998</v>
          </cell>
          <cell r="S26">
            <v>43.1006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  <cell r="B27" t="str">
            <v>кг</v>
          </cell>
          <cell r="D27">
            <v>353.12099999999998</v>
          </cell>
          <cell r="F27">
            <v>164.63300000000001</v>
          </cell>
          <cell r="G27">
            <v>135.702</v>
          </cell>
          <cell r="H27">
            <v>1</v>
          </cell>
          <cell r="M27">
            <v>32.926600000000001</v>
          </cell>
          <cell r="N27">
            <v>260</v>
          </cell>
          <cell r="O27">
            <v>12.017699975096123</v>
          </cell>
          <cell r="P27">
            <v>4.121348696798333</v>
          </cell>
          <cell r="Q27">
            <v>33.887599999999999</v>
          </cell>
          <cell r="R27">
            <v>46.888600000000004</v>
          </cell>
          <cell r="S27">
            <v>45.414999999999999</v>
          </cell>
        </row>
        <row r="28">
          <cell r="A28" t="str">
            <v>257  Сосиски Молочные оригинальные ТМ Особый рецепт, ВЕС.   ПОКОМ</v>
          </cell>
          <cell r="B28" t="str">
            <v>кг</v>
          </cell>
          <cell r="D28">
            <v>140.65799999999999</v>
          </cell>
          <cell r="F28">
            <v>80.915999999999997</v>
          </cell>
          <cell r="G28">
            <v>45.915999999999997</v>
          </cell>
          <cell r="H28">
            <v>1</v>
          </cell>
          <cell r="M28">
            <v>16.183199999999999</v>
          </cell>
          <cell r="N28">
            <v>120</v>
          </cell>
          <cell r="O28">
            <v>10.252360472588858</v>
          </cell>
          <cell r="P28">
            <v>2.8372633348163525</v>
          </cell>
          <cell r="Q28">
            <v>22.4084</v>
          </cell>
          <cell r="R28">
            <v>8.930200000000001</v>
          </cell>
          <cell r="S28">
            <v>12.3148</v>
          </cell>
        </row>
        <row r="29">
          <cell r="A29" t="str">
            <v>265  Колбаса Балыкбургская, ВЕС, ТМ Баварушка  ПОКОМ</v>
          </cell>
          <cell r="B29" t="str">
            <v>кг</v>
          </cell>
          <cell r="D29">
            <v>717.48900000000003</v>
          </cell>
          <cell r="E29">
            <v>485.88499999999999</v>
          </cell>
          <cell r="F29">
            <v>574.41</v>
          </cell>
          <cell r="G29">
            <v>533.00099999999998</v>
          </cell>
          <cell r="H29">
            <v>1</v>
          </cell>
          <cell r="M29">
            <v>114.88199999999999</v>
          </cell>
          <cell r="N29">
            <v>850</v>
          </cell>
          <cell r="O29">
            <v>12.038448146794103</v>
          </cell>
          <cell r="P29">
            <v>4.6395518880242337</v>
          </cell>
          <cell r="Q29">
            <v>114.8742</v>
          </cell>
          <cell r="R29">
            <v>105.58099999999999</v>
          </cell>
          <cell r="S29">
            <v>84.795400000000001</v>
          </cell>
        </row>
        <row r="30">
          <cell r="A30" t="str">
            <v>266  Колбаса Филейбургская с сочным окороком, ВЕС, ТМ Баварушка  ПОКОМ</v>
          </cell>
          <cell r="B30" t="str">
            <v>кг</v>
          </cell>
          <cell r="D30">
            <v>581.06899999999996</v>
          </cell>
          <cell r="F30">
            <v>388.86099999999999</v>
          </cell>
          <cell r="G30">
            <v>93.903999999999996</v>
          </cell>
          <cell r="H30">
            <v>1</v>
          </cell>
          <cell r="M30">
            <v>77.772199999999998</v>
          </cell>
          <cell r="N30">
            <v>530</v>
          </cell>
          <cell r="O30">
            <v>8.022198163354</v>
          </cell>
          <cell r="P30">
            <v>1.2074237323876655</v>
          </cell>
          <cell r="Q30">
            <v>60.214399999999998</v>
          </cell>
          <cell r="R30">
            <v>81.156199999999998</v>
          </cell>
          <cell r="S30">
            <v>80.362400000000008</v>
          </cell>
        </row>
        <row r="31">
          <cell r="A31" t="str">
            <v>273  Сосиски Сочинки с сочной грудинкой, МГС 0.4кг,   ПОКОМ</v>
          </cell>
          <cell r="B31" t="str">
            <v>шт</v>
          </cell>
          <cell r="C31" t="str">
            <v>АКЦИЯ</v>
          </cell>
          <cell r="D31">
            <v>193</v>
          </cell>
          <cell r="E31">
            <v>576</v>
          </cell>
          <cell r="F31">
            <v>172</v>
          </cell>
          <cell r="G31">
            <v>527</v>
          </cell>
          <cell r="H31">
            <v>0.4</v>
          </cell>
          <cell r="M31">
            <v>34.4</v>
          </cell>
          <cell r="O31">
            <v>15.319767441860465</v>
          </cell>
          <cell r="P31">
            <v>15.319767441860465</v>
          </cell>
          <cell r="Q31">
            <v>79</v>
          </cell>
          <cell r="R31">
            <v>51.6</v>
          </cell>
          <cell r="S31">
            <v>87</v>
          </cell>
        </row>
        <row r="32">
          <cell r="A32" t="str">
            <v>301  Сосиски Сочинки по-баварски с сыром,  0.4кг, ТМ Стародворье  ПОКОМ</v>
          </cell>
          <cell r="B32" t="str">
            <v>шт</v>
          </cell>
          <cell r="C32" t="str">
            <v>АКЦИЯ</v>
          </cell>
          <cell r="D32">
            <v>2725</v>
          </cell>
          <cell r="F32">
            <v>403</v>
          </cell>
          <cell r="G32">
            <v>2221</v>
          </cell>
          <cell r="H32">
            <v>0.4</v>
          </cell>
          <cell r="M32">
            <v>80.599999999999994</v>
          </cell>
          <cell r="O32">
            <v>27.555831265508687</v>
          </cell>
          <cell r="P32">
            <v>27.555831265508687</v>
          </cell>
          <cell r="Q32">
            <v>7.4</v>
          </cell>
          <cell r="R32">
            <v>74.400000000000006</v>
          </cell>
          <cell r="S32">
            <v>107.6</v>
          </cell>
        </row>
        <row r="33">
          <cell r="A33" t="str">
            <v>302  Сосиски Сочинки по-баварски,  0.4кг, ТМ Стародворье  ПОКОМ</v>
          </cell>
          <cell r="B33" t="str">
            <v>шт</v>
          </cell>
          <cell r="C33" t="str">
            <v>АКЦИЯ</v>
          </cell>
          <cell r="D33">
            <v>2530</v>
          </cell>
          <cell r="F33">
            <v>359</v>
          </cell>
          <cell r="G33">
            <v>2108</v>
          </cell>
          <cell r="H33">
            <v>0.4</v>
          </cell>
          <cell r="M33">
            <v>71.8</v>
          </cell>
          <cell r="O33">
            <v>29.359331476323121</v>
          </cell>
          <cell r="P33">
            <v>29.359331476323121</v>
          </cell>
          <cell r="Q33">
            <v>64.2</v>
          </cell>
          <cell r="R33">
            <v>82.4</v>
          </cell>
          <cell r="S33">
            <v>76.599999999999994</v>
          </cell>
        </row>
        <row r="34">
          <cell r="A34" t="str">
            <v>309  Сосиски Сочинки с сыром 0,4 кг ТМ Стародворье  ПОКОМ</v>
          </cell>
          <cell r="B34" t="str">
            <v>шт</v>
          </cell>
          <cell r="C34" t="str">
            <v>АКЦИЯ</v>
          </cell>
          <cell r="D34">
            <v>1253</v>
          </cell>
          <cell r="F34">
            <v>373</v>
          </cell>
          <cell r="G34">
            <v>804</v>
          </cell>
          <cell r="H34">
            <v>0</v>
          </cell>
          <cell r="M34">
            <v>74.599999999999994</v>
          </cell>
          <cell r="O34">
            <v>10.777479892761395</v>
          </cell>
          <cell r="P34">
            <v>10.777479892761395</v>
          </cell>
          <cell r="Q34">
            <v>0</v>
          </cell>
          <cell r="R34">
            <v>0</v>
          </cell>
          <cell r="S34">
            <v>39.4</v>
          </cell>
          <cell r="T34" t="str">
            <v>акция/нет в матрице</v>
          </cell>
        </row>
        <row r="35">
          <cell r="A35" t="str">
            <v>312  Ветчина Филейская ТМ Вязанка ТС Столичная ВЕС  ПОКОМ</v>
          </cell>
          <cell r="B35" t="str">
            <v>кг</v>
          </cell>
          <cell r="C35" t="str">
            <v>АКЦИЯ</v>
          </cell>
          <cell r="D35">
            <v>130.405</v>
          </cell>
          <cell r="F35">
            <v>62.085000000000001</v>
          </cell>
          <cell r="G35">
            <v>56.158000000000001</v>
          </cell>
          <cell r="H35">
            <v>0</v>
          </cell>
          <cell r="M35">
            <v>12.417</v>
          </cell>
          <cell r="O35">
            <v>4.5226705323347023</v>
          </cell>
          <cell r="P35">
            <v>4.5226705323347023</v>
          </cell>
          <cell r="Q35">
            <v>0</v>
          </cell>
          <cell r="R35">
            <v>0</v>
          </cell>
          <cell r="S35">
            <v>6.5133999999999999</v>
          </cell>
          <cell r="T35" t="str">
            <v>акция/нет в матрице</v>
          </cell>
        </row>
        <row r="36">
          <cell r="A36" t="str">
            <v>313 Колбаса вареная Молокуша ТМ Вязанка в оболочке полиамид. ВЕС  ПОКОМ</v>
          </cell>
          <cell r="B36" t="str">
            <v>кг</v>
          </cell>
          <cell r="C36" t="str">
            <v>АКЦИЯ</v>
          </cell>
          <cell r="D36">
            <v>123.401</v>
          </cell>
          <cell r="F36">
            <v>64.483999999999995</v>
          </cell>
          <cell r="G36">
            <v>48.024999999999999</v>
          </cell>
          <cell r="H36">
            <v>0</v>
          </cell>
          <cell r="M36">
            <v>12.896799999999999</v>
          </cell>
          <cell r="O36">
            <v>3.7237919483902986</v>
          </cell>
          <cell r="P36">
            <v>3.7237919483902986</v>
          </cell>
          <cell r="Q36">
            <v>0</v>
          </cell>
          <cell r="R36">
            <v>0</v>
          </cell>
          <cell r="S36">
            <v>6.0213999999999999</v>
          </cell>
          <cell r="T36" t="str">
            <v>акция/нет в матрице</v>
          </cell>
        </row>
        <row r="37">
          <cell r="A37" t="str">
            <v>314 Колбаса вареная Филейская ТМ Вязанка ТС Классическая в оболочке полиамид.  ПОКОМ</v>
          </cell>
          <cell r="B37" t="str">
            <v>кг</v>
          </cell>
          <cell r="C37" t="str">
            <v>АКЦИЯ</v>
          </cell>
          <cell r="D37">
            <v>388.952</v>
          </cell>
          <cell r="F37">
            <v>57.533000000000001</v>
          </cell>
          <cell r="G37">
            <v>238.62200000000001</v>
          </cell>
          <cell r="H37">
            <v>0</v>
          </cell>
          <cell r="M37">
            <v>11.506600000000001</v>
          </cell>
          <cell r="O37">
            <v>20.737837415048755</v>
          </cell>
          <cell r="P37">
            <v>20.737837415048755</v>
          </cell>
          <cell r="Q37">
            <v>0</v>
          </cell>
          <cell r="R37">
            <v>0</v>
          </cell>
          <cell r="S37">
            <v>4.8868</v>
          </cell>
          <cell r="T37" t="str">
            <v>акция/нет в матрице</v>
          </cell>
        </row>
        <row r="38">
          <cell r="A38" t="str">
            <v>318 Сосиски Датские ТМ Зареченские колбасы ТС Зареченские п полиамид в модифициров  ПОКОМ</v>
          </cell>
          <cell r="B38" t="str">
            <v>кг</v>
          </cell>
          <cell r="D38">
            <v>547.41800000000001</v>
          </cell>
          <cell r="F38">
            <v>230.477</v>
          </cell>
          <cell r="G38">
            <v>284.76600000000002</v>
          </cell>
          <cell r="H38">
            <v>1</v>
          </cell>
          <cell r="M38">
            <v>46.095399999999998</v>
          </cell>
          <cell r="N38">
            <v>270</v>
          </cell>
          <cell r="O38">
            <v>12.035170537624147</v>
          </cell>
          <cell r="P38">
            <v>6.1777530946688834</v>
          </cell>
          <cell r="Q38">
            <v>51.772799999999997</v>
          </cell>
          <cell r="R38">
            <v>68.621000000000009</v>
          </cell>
          <cell r="S38">
            <v>49.290399999999998</v>
          </cell>
        </row>
        <row r="39">
          <cell r="A39" t="str">
            <v>320  Сосиски Сочинки с сочным окороком 0,4 кг ТМ Стародворье  ПОКОМ</v>
          </cell>
          <cell r="B39" t="str">
            <v>шт</v>
          </cell>
          <cell r="C39" t="str">
            <v>АКЦИЯ</v>
          </cell>
          <cell r="D39">
            <v>1020</v>
          </cell>
          <cell r="F39">
            <v>297</v>
          </cell>
          <cell r="G39">
            <v>662</v>
          </cell>
          <cell r="H39">
            <v>0.4</v>
          </cell>
          <cell r="M39">
            <v>59.4</v>
          </cell>
          <cell r="N39">
            <v>0</v>
          </cell>
          <cell r="O39">
            <v>11.144781144781145</v>
          </cell>
          <cell r="P39">
            <v>11.144781144781145</v>
          </cell>
          <cell r="Q39">
            <v>1</v>
          </cell>
          <cell r="R39">
            <v>63</v>
          </cell>
          <cell r="S39">
            <v>69.599999999999994</v>
          </cell>
        </row>
        <row r="40">
          <cell r="A40" t="str">
            <v>352  Сардельки Сочинки с сыром 0,4 кг ТМ Стародворье   ПОКОМ</v>
          </cell>
          <cell r="B40" t="str">
            <v>шт</v>
          </cell>
          <cell r="C40" t="str">
            <v>АКЦИЯ</v>
          </cell>
          <cell r="D40">
            <v>608</v>
          </cell>
          <cell r="F40">
            <v>333</v>
          </cell>
          <cell r="G40">
            <v>180</v>
          </cell>
          <cell r="H40">
            <v>0</v>
          </cell>
          <cell r="M40">
            <v>66.599999999999994</v>
          </cell>
          <cell r="O40">
            <v>2.7027027027027031</v>
          </cell>
          <cell r="P40">
            <v>2.7027027027027031</v>
          </cell>
          <cell r="Q40">
            <v>0</v>
          </cell>
          <cell r="R40">
            <v>0</v>
          </cell>
          <cell r="S40">
            <v>43.8</v>
          </cell>
          <cell r="T40" t="str">
            <v>акция/нет в матрице</v>
          </cell>
        </row>
        <row r="41">
          <cell r="A41" t="str">
            <v>369 Колбаса Сливушка ТМ Вязанка в оболочке полиамид вес.  ПОКОМ</v>
          </cell>
          <cell r="B41" t="str">
            <v>кг</v>
          </cell>
          <cell r="C41" t="str">
            <v>АКЦИЯ</v>
          </cell>
          <cell r="D41">
            <v>132.755</v>
          </cell>
          <cell r="F41">
            <v>32.438000000000002</v>
          </cell>
          <cell r="G41">
            <v>96.200999999999993</v>
          </cell>
          <cell r="H41">
            <v>0</v>
          </cell>
          <cell r="M41">
            <v>6.4876000000000005</v>
          </cell>
          <cell r="O41">
            <v>14.828441950798444</v>
          </cell>
          <cell r="P41">
            <v>14.828441950798444</v>
          </cell>
          <cell r="Q41">
            <v>0</v>
          </cell>
          <cell r="R41">
            <v>0</v>
          </cell>
          <cell r="S41">
            <v>2.4568000000000003</v>
          </cell>
          <cell r="T41" t="str">
            <v>акция/нет в матрице</v>
          </cell>
        </row>
        <row r="42">
          <cell r="A42" t="str">
            <v>370 Ветчина Сливушка с индейкой ТМ Вязанка в оболочке полиамид.</v>
          </cell>
          <cell r="B42" t="str">
            <v>кг</v>
          </cell>
          <cell r="C42" t="str">
            <v>АКЦИЯ</v>
          </cell>
          <cell r="D42">
            <v>24.524999999999999</v>
          </cell>
          <cell r="F42">
            <v>19.152999999999999</v>
          </cell>
          <cell r="G42">
            <v>4.0019999999999998</v>
          </cell>
          <cell r="H42">
            <v>0</v>
          </cell>
          <cell r="M42">
            <v>3.8305999999999996</v>
          </cell>
          <cell r="O42">
            <v>1.0447449485720253</v>
          </cell>
          <cell r="P42">
            <v>1.0447449485720253</v>
          </cell>
          <cell r="Q42">
            <v>0</v>
          </cell>
          <cell r="R42">
            <v>0</v>
          </cell>
          <cell r="S42">
            <v>1.9456</v>
          </cell>
          <cell r="T42" t="str">
            <v>акция/нет в матрице</v>
          </cell>
        </row>
        <row r="43">
          <cell r="A43" t="str">
            <v>371  Сосиски Сочинки Молочные 0,4 кг ТМ Стародворье  ПОКОМ</v>
          </cell>
          <cell r="B43" t="str">
            <v>шт</v>
          </cell>
          <cell r="C43" t="str">
            <v>АКЦИЯ</v>
          </cell>
          <cell r="D43">
            <v>1665</v>
          </cell>
          <cell r="F43">
            <v>188</v>
          </cell>
          <cell r="G43">
            <v>1450</v>
          </cell>
          <cell r="H43">
            <v>0</v>
          </cell>
          <cell r="M43">
            <v>37.6</v>
          </cell>
          <cell r="O43">
            <v>38.563829787234042</v>
          </cell>
          <cell r="P43">
            <v>38.563829787234042</v>
          </cell>
          <cell r="Q43">
            <v>0</v>
          </cell>
          <cell r="R43">
            <v>0</v>
          </cell>
          <cell r="S43">
            <v>22.8</v>
          </cell>
          <cell r="T43" t="str">
            <v>акция/нет в матрице</v>
          </cell>
        </row>
        <row r="44">
          <cell r="A44" t="str">
            <v>372  Сосиски Сочинки Сливочные 0,4 кг ТМ Стародворье  ПОКОМ</v>
          </cell>
          <cell r="B44" t="str">
            <v>шт</v>
          </cell>
          <cell r="C44" t="str">
            <v>АКЦИЯ</v>
          </cell>
          <cell r="D44">
            <v>1669</v>
          </cell>
          <cell r="F44">
            <v>159</v>
          </cell>
          <cell r="G44">
            <v>1486</v>
          </cell>
          <cell r="H44">
            <v>0</v>
          </cell>
          <cell r="M44">
            <v>31.8</v>
          </cell>
          <cell r="O44">
            <v>46.729559748427675</v>
          </cell>
          <cell r="P44">
            <v>46.729559748427675</v>
          </cell>
          <cell r="Q44">
            <v>0</v>
          </cell>
          <cell r="R44">
            <v>0</v>
          </cell>
          <cell r="S44">
            <v>21.4</v>
          </cell>
          <cell r="T44" t="str">
            <v>акция/нет в матрице</v>
          </cell>
        </row>
        <row r="45">
          <cell r="A45" t="str">
            <v>376  Сардельки Сочинки с сочным окороком ТМ Стародворье полиамид мгс ф/в 0,4 кг СК3</v>
          </cell>
          <cell r="B45" t="str">
            <v>шт</v>
          </cell>
          <cell r="F45">
            <v>12</v>
          </cell>
          <cell r="G45">
            <v>-12</v>
          </cell>
          <cell r="H45">
            <v>0</v>
          </cell>
          <cell r="M45">
            <v>2.4</v>
          </cell>
          <cell r="O45">
            <v>-5</v>
          </cell>
          <cell r="P45">
            <v>-5</v>
          </cell>
          <cell r="Q45">
            <v>0</v>
          </cell>
          <cell r="R45">
            <v>0</v>
          </cell>
          <cell r="S45">
            <v>0</v>
          </cell>
        </row>
        <row r="46">
          <cell r="A46" t="str">
            <v>378 Ветчина Балыкбургская ТМ Баварушка в оболочке фиброуз в вакуумной упаковке.  ПОКОМ</v>
          </cell>
          <cell r="B46" t="str">
            <v>кг</v>
          </cell>
          <cell r="D46">
            <v>262.03199999999998</v>
          </cell>
          <cell r="F46">
            <v>70.03</v>
          </cell>
          <cell r="G46">
            <v>178.90899999999999</v>
          </cell>
          <cell r="H46">
            <v>0</v>
          </cell>
          <cell r="M46">
            <v>14.006</v>
          </cell>
          <cell r="O46">
            <v>12.773739825788947</v>
          </cell>
          <cell r="P46">
            <v>12.773739825788947</v>
          </cell>
          <cell r="Q46">
            <v>0</v>
          </cell>
          <cell r="R46">
            <v>0.79480000000000006</v>
          </cell>
          <cell r="S46">
            <v>35.941199999999995</v>
          </cell>
        </row>
        <row r="47">
          <cell r="A47" t="str">
            <v>381  Сардельки Сочинки 0,4кг ТМ Стародворье  ПОКОМ</v>
          </cell>
          <cell r="B47" t="str">
            <v>шт</v>
          </cell>
          <cell r="C47" t="str">
            <v>АКЦИЯ</v>
          </cell>
          <cell r="D47">
            <v>1704</v>
          </cell>
          <cell r="F47">
            <v>145</v>
          </cell>
          <cell r="G47">
            <v>1504</v>
          </cell>
          <cell r="H47">
            <v>0</v>
          </cell>
          <cell r="M47">
            <v>29</v>
          </cell>
          <cell r="O47">
            <v>51.862068965517238</v>
          </cell>
          <cell r="P47">
            <v>51.862068965517238</v>
          </cell>
          <cell r="Q47">
            <v>0</v>
          </cell>
          <cell r="R47">
            <v>0</v>
          </cell>
          <cell r="S47">
            <v>20.6</v>
          </cell>
          <cell r="T47" t="str">
            <v>акция/нет в матрице</v>
          </cell>
        </row>
        <row r="48">
          <cell r="A48" t="str">
            <v>383 Колбаса Сочинка по-европейски с сочной грудиной ТМ Стародворье в оболочке фиброуз в ва  Поком</v>
          </cell>
          <cell r="B48" t="str">
            <v>кг</v>
          </cell>
          <cell r="D48">
            <v>78.346000000000004</v>
          </cell>
          <cell r="F48">
            <v>74.808999999999997</v>
          </cell>
          <cell r="G48">
            <v>3.5369999999999999</v>
          </cell>
          <cell r="H48">
            <v>1</v>
          </cell>
          <cell r="M48">
            <v>14.9618</v>
          </cell>
          <cell r="N48">
            <v>100</v>
          </cell>
          <cell r="O48">
            <v>6.9200898287639188</v>
          </cell>
          <cell r="P48">
            <v>0.23640203718803887</v>
          </cell>
          <cell r="Q48">
            <v>0</v>
          </cell>
          <cell r="R48">
            <v>0</v>
          </cell>
          <cell r="S48">
            <v>0</v>
          </cell>
          <cell r="T48" t="str">
            <v>новые</v>
          </cell>
        </row>
        <row r="49">
          <cell r="A49" t="str">
            <v>384  Колбаса Сочинка по-фински с сочным окороком ТМ Стародворье в оболочке фиброуз в ва  Поком</v>
          </cell>
          <cell r="B49" t="str">
            <v>кг</v>
          </cell>
          <cell r="D49">
            <v>79.100999999999999</v>
          </cell>
          <cell r="F49">
            <v>78.849999999999994</v>
          </cell>
          <cell r="G49">
            <v>0.251</v>
          </cell>
          <cell r="H49">
            <v>1</v>
          </cell>
          <cell r="M49">
            <v>15.77</v>
          </cell>
          <cell r="N49">
            <v>110</v>
          </cell>
          <cell r="O49">
            <v>6.9911857958148387</v>
          </cell>
          <cell r="P49">
            <v>1.5916296766011414E-2</v>
          </cell>
          <cell r="Q49">
            <v>0</v>
          </cell>
          <cell r="R49">
            <v>0</v>
          </cell>
          <cell r="S49">
            <v>0</v>
          </cell>
          <cell r="T49" t="str">
            <v>новые</v>
          </cell>
        </row>
        <row r="50">
          <cell r="A50" t="str">
            <v>БОНУС_096  Сосиски Баварские,  0.42кг,ПОКОМ</v>
          </cell>
          <cell r="B50" t="str">
            <v>шт</v>
          </cell>
          <cell r="D50">
            <v>53</v>
          </cell>
          <cell r="E50">
            <v>336</v>
          </cell>
          <cell r="F50">
            <v>221</v>
          </cell>
          <cell r="G50">
            <v>103</v>
          </cell>
          <cell r="H50">
            <v>0</v>
          </cell>
          <cell r="M50">
            <v>44.2</v>
          </cell>
          <cell r="O50">
            <v>2.3303167420814477</v>
          </cell>
          <cell r="P50">
            <v>2.3303167420814477</v>
          </cell>
          <cell r="Q50">
            <v>0</v>
          </cell>
          <cell r="R50">
            <v>4.2</v>
          </cell>
          <cell r="S50">
            <v>31.4</v>
          </cell>
        </row>
        <row r="51">
          <cell r="A51" t="str">
            <v>БОНУС_225  Колбаса Дугушка со шпиком, ВЕС, ТМ Стародворье   ПОКОМ</v>
          </cell>
          <cell r="B51" t="str">
            <v>кг</v>
          </cell>
          <cell r="D51">
            <v>65.119</v>
          </cell>
          <cell r="E51">
            <v>33.9</v>
          </cell>
          <cell r="F51">
            <v>55.451000000000001</v>
          </cell>
          <cell r="G51">
            <v>31.228000000000002</v>
          </cell>
          <cell r="H51">
            <v>0</v>
          </cell>
          <cell r="M51">
            <v>11.090199999999999</v>
          </cell>
          <cell r="O51">
            <v>2.8158193720582139</v>
          </cell>
          <cell r="P51">
            <v>2.8158193720582139</v>
          </cell>
          <cell r="Q51">
            <v>0</v>
          </cell>
          <cell r="R51">
            <v>0.17580000000000001</v>
          </cell>
          <cell r="S51">
            <v>6.3567999999999998</v>
          </cell>
        </row>
        <row r="52">
          <cell r="A52" t="str">
            <v>БОНУС_314 Колбаса вареная Филейская ТМ Вязанка ТС Классическая в оболочке полиамид.  ПОКОМ</v>
          </cell>
          <cell r="B52" t="str">
            <v>кг</v>
          </cell>
          <cell r="D52">
            <v>-2.7120000000000002</v>
          </cell>
          <cell r="E52">
            <v>87.281000000000006</v>
          </cell>
          <cell r="F52">
            <v>34.241</v>
          </cell>
          <cell r="G52">
            <v>44.841000000000001</v>
          </cell>
          <cell r="H52">
            <v>0</v>
          </cell>
          <cell r="M52">
            <v>6.8482000000000003</v>
          </cell>
          <cell r="O52">
            <v>6.5478519903040215</v>
          </cell>
          <cell r="P52">
            <v>6.5478519903040215</v>
          </cell>
          <cell r="Q52">
            <v>0</v>
          </cell>
          <cell r="R52">
            <v>0</v>
          </cell>
          <cell r="S52">
            <v>2.9914000000000001</v>
          </cell>
        </row>
        <row r="53">
          <cell r="A53" t="str">
            <v>колбаса вареная Мусульманская халяль Вязанка 0,4 кг</v>
          </cell>
          <cell r="B53" t="str">
            <v>шт</v>
          </cell>
          <cell r="H53">
            <v>0.4</v>
          </cell>
          <cell r="M53">
            <v>0</v>
          </cell>
          <cell r="N53">
            <v>250</v>
          </cell>
          <cell r="O53" t="e">
            <v>#DIV/0!</v>
          </cell>
          <cell r="P53" t="e">
            <v>#DIV/0!</v>
          </cell>
          <cell r="Q53">
            <v>0</v>
          </cell>
          <cell r="R53">
            <v>0</v>
          </cell>
          <cell r="S53">
            <v>0</v>
          </cell>
          <cell r="T53" t="str">
            <v>новые</v>
          </cell>
        </row>
        <row r="54">
          <cell r="A54" t="str">
            <v>сосиски Восточные халяль Вязанка  0,33 кг</v>
          </cell>
          <cell r="B54" t="str">
            <v>шт</v>
          </cell>
          <cell r="H54">
            <v>0.33</v>
          </cell>
          <cell r="M54">
            <v>0</v>
          </cell>
          <cell r="N54">
            <v>200</v>
          </cell>
          <cell r="O54" t="e">
            <v>#DIV/0!</v>
          </cell>
          <cell r="P54" t="e">
            <v>#DIV/0!</v>
          </cell>
          <cell r="Q54">
            <v>0</v>
          </cell>
          <cell r="R54">
            <v>0</v>
          </cell>
          <cell r="S54">
            <v>0</v>
          </cell>
          <cell r="T54" t="str">
            <v>новые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V54"/>
  <sheetViews>
    <sheetView tabSelected="1" workbookViewId="0">
      <pane ySplit="5" topLeftCell="A6" activePane="bottomLeft" state="frozen"/>
      <selection pane="bottomLeft" activeCell="X12" sqref="X12"/>
    </sheetView>
  </sheetViews>
  <sheetFormatPr defaultColWidth="10.5" defaultRowHeight="11.45" customHeight="1" outlineLevelRow="2" x14ac:dyDescent="0.2"/>
  <cols>
    <col min="1" max="1" width="72.6640625" style="1" customWidth="1"/>
    <col min="2" max="2" width="4.33203125" style="1" customWidth="1"/>
    <col min="3" max="4" width="9" style="1" customWidth="1"/>
    <col min="5" max="8" width="7.5" style="1" customWidth="1"/>
    <col min="9" max="9" width="4.6640625" style="17" customWidth="1"/>
    <col min="10" max="10" width="1.6640625" style="2" customWidth="1"/>
    <col min="11" max="11" width="1.83203125" style="2" customWidth="1"/>
    <col min="12" max="12" width="7.5" style="2" customWidth="1"/>
    <col min="13" max="13" width="1.5" style="2" customWidth="1"/>
    <col min="14" max="14" width="8.6640625" style="2" customWidth="1"/>
    <col min="15" max="15" width="10.5" style="2"/>
    <col min="16" max="17" width="6.83203125" style="2" customWidth="1"/>
    <col min="18" max="20" width="8.83203125" style="2" customWidth="1"/>
    <col min="21" max="21" width="24.5" style="2" customWidth="1"/>
    <col min="22" max="16384" width="10.5" style="2"/>
  </cols>
  <sheetData>
    <row r="1" spans="1:22" ht="12.95" customHeight="1" outlineLevel="1" x14ac:dyDescent="0.2">
      <c r="A1" s="3" t="s">
        <v>0</v>
      </c>
    </row>
    <row r="2" spans="1:22" ht="12.95" customHeight="1" outlineLevel="1" x14ac:dyDescent="0.2">
      <c r="A2" s="3"/>
    </row>
    <row r="3" spans="1:22" ht="26.1" customHeight="1" x14ac:dyDescent="0.2">
      <c r="A3" s="4" t="s">
        <v>1</v>
      </c>
      <c r="B3" s="4" t="s">
        <v>2</v>
      </c>
      <c r="C3" s="15" t="s">
        <v>69</v>
      </c>
      <c r="D3" s="15" t="s">
        <v>69</v>
      </c>
      <c r="E3" s="4" t="s">
        <v>3</v>
      </c>
      <c r="F3" s="4"/>
      <c r="G3" s="4"/>
      <c r="H3" s="4"/>
      <c r="I3" s="9" t="s">
        <v>57</v>
      </c>
      <c r="J3" s="10" t="s">
        <v>58</v>
      </c>
      <c r="K3" s="10" t="s">
        <v>59</v>
      </c>
      <c r="L3" s="10" t="s">
        <v>60</v>
      </c>
      <c r="M3" s="10" t="s">
        <v>60</v>
      </c>
      <c r="N3" s="10" t="s">
        <v>61</v>
      </c>
      <c r="O3" s="10" t="s">
        <v>60</v>
      </c>
      <c r="P3" s="10" t="s">
        <v>62</v>
      </c>
      <c r="Q3" s="10" t="s">
        <v>63</v>
      </c>
      <c r="R3" s="11" t="s">
        <v>64</v>
      </c>
      <c r="S3" s="11" t="s">
        <v>65</v>
      </c>
      <c r="T3" s="11" t="s">
        <v>68</v>
      </c>
      <c r="U3" s="10" t="s">
        <v>66</v>
      </c>
      <c r="V3" s="10" t="s">
        <v>67</v>
      </c>
    </row>
    <row r="4" spans="1:22" ht="26.1" customHeight="1" x14ac:dyDescent="0.2">
      <c r="A4" s="4" t="s">
        <v>1</v>
      </c>
      <c r="B4" s="4" t="s">
        <v>2</v>
      </c>
      <c r="C4" s="15" t="s">
        <v>69</v>
      </c>
      <c r="D4" s="15" t="s">
        <v>69</v>
      </c>
      <c r="E4" s="4" t="s">
        <v>4</v>
      </c>
      <c r="F4" s="4" t="s">
        <v>5</v>
      </c>
      <c r="G4" s="4" t="s">
        <v>6</v>
      </c>
      <c r="H4" s="4" t="s">
        <v>7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ht="11.1" customHeight="1" x14ac:dyDescent="0.2">
      <c r="A5" s="5"/>
      <c r="B5" s="5"/>
      <c r="C5" s="5"/>
      <c r="D5" s="5"/>
      <c r="E5" s="6"/>
      <c r="F5" s="6"/>
      <c r="G5" s="12">
        <f t="shared" ref="G5:H5" si="0">SUM(G6:G73)</f>
        <v>13978.45</v>
      </c>
      <c r="H5" s="12">
        <f t="shared" si="0"/>
        <v>16054.806000000006</v>
      </c>
      <c r="I5" s="9"/>
      <c r="J5" s="12">
        <f t="shared" ref="J5:O5" si="1">SUM(J6:J73)</f>
        <v>0</v>
      </c>
      <c r="K5" s="12">
        <f t="shared" si="1"/>
        <v>0</v>
      </c>
      <c r="L5" s="12">
        <f t="shared" si="1"/>
        <v>5929</v>
      </c>
      <c r="M5" s="12">
        <f t="shared" si="1"/>
        <v>0</v>
      </c>
      <c r="N5" s="12">
        <f t="shared" si="1"/>
        <v>2795.6900000000005</v>
      </c>
      <c r="O5" s="12">
        <f t="shared" si="1"/>
        <v>7796.204999999999</v>
      </c>
      <c r="P5" s="10"/>
      <c r="Q5" s="10"/>
      <c r="R5" s="12">
        <f>SUM(R6:R73)</f>
        <v>1985.8402000000001</v>
      </c>
      <c r="S5" s="12">
        <f>SUM(S6:S73)</f>
        <v>2296.4850000000006</v>
      </c>
      <c r="T5" s="12">
        <f>SUM(T6:T73)</f>
        <v>2316.7701999999995</v>
      </c>
      <c r="U5" s="10"/>
      <c r="V5" s="12">
        <f>SUM(V6:V73)</f>
        <v>6994.9649999999992</v>
      </c>
    </row>
    <row r="6" spans="1:22" ht="11.1" customHeight="1" outlineLevel="2" x14ac:dyDescent="0.2">
      <c r="A6" s="7" t="s">
        <v>8</v>
      </c>
      <c r="B6" s="7" t="s">
        <v>9</v>
      </c>
      <c r="C6" s="16" t="s">
        <v>73</v>
      </c>
      <c r="D6" s="28"/>
      <c r="E6" s="8">
        <v>72.391999999999996</v>
      </c>
      <c r="F6" s="8"/>
      <c r="G6" s="8">
        <v>25.565999999999999</v>
      </c>
      <c r="H6" s="8">
        <v>45.475999999999999</v>
      </c>
      <c r="I6" s="17">
        <f>VLOOKUP(A6,[1]TDSheet!$A:$H,8,0)</f>
        <v>0</v>
      </c>
      <c r="L6" s="2">
        <f>VLOOKUP(A6,[1]TDSheet!$A:$N,14,0)</f>
        <v>0</v>
      </c>
      <c r="N6" s="2">
        <f>G6/5</f>
        <v>5.1132</v>
      </c>
      <c r="O6" s="19"/>
      <c r="P6" s="2">
        <f>(H6+L6+O6)/N6</f>
        <v>8.8938433857466954</v>
      </c>
      <c r="Q6" s="2">
        <f>(H6+L6)/N6</f>
        <v>8.8938433857466954</v>
      </c>
      <c r="R6" s="2">
        <f>VLOOKUP(A6,[1]TDSheet!$A:$R,18,0)</f>
        <v>0</v>
      </c>
      <c r="S6" s="2">
        <f>VLOOKUP(A6,[1]TDSheet!$A:$S,19,0)</f>
        <v>4.0439999999999996</v>
      </c>
      <c r="T6" s="2">
        <f>VLOOKUP(A6,[1]TDSheet!$A:$M,13,0)</f>
        <v>11.9206</v>
      </c>
      <c r="U6" s="20" t="str">
        <f>VLOOKUP(A6,[1]TDSheet!$A:$T,20,0)</f>
        <v>акция/нет в матрице</v>
      </c>
      <c r="V6" s="2">
        <f>O6*I6</f>
        <v>0</v>
      </c>
    </row>
    <row r="7" spans="1:22" ht="11.1" customHeight="1" outlineLevel="2" x14ac:dyDescent="0.2">
      <c r="A7" s="7" t="s">
        <v>10</v>
      </c>
      <c r="B7" s="7" t="s">
        <v>9</v>
      </c>
      <c r="C7" s="16" t="s">
        <v>73</v>
      </c>
      <c r="D7" s="29" t="s">
        <v>74</v>
      </c>
      <c r="E7" s="8">
        <v>59.643000000000001</v>
      </c>
      <c r="F7" s="8"/>
      <c r="G7" s="8">
        <v>32.588000000000001</v>
      </c>
      <c r="H7" s="8">
        <v>24.332999999999998</v>
      </c>
      <c r="I7" s="17">
        <f>VLOOKUP(A7,[1]TDSheet!$A:$H,8,0)</f>
        <v>0</v>
      </c>
      <c r="L7" s="2">
        <f>VLOOKUP(A7,[1]TDSheet!$A:$N,14,0)</f>
        <v>0</v>
      </c>
      <c r="N7" s="2">
        <f t="shared" ref="N7:N54" si="2">G7/5</f>
        <v>6.5175999999999998</v>
      </c>
      <c r="O7" s="19"/>
      <c r="P7" s="2">
        <f t="shared" ref="P7:P54" si="3">(H7+L7+O7)/N7</f>
        <v>3.7334294832453661</v>
      </c>
      <c r="Q7" s="2">
        <f t="shared" ref="Q7:Q54" si="4">(H7+L7)/N7</f>
        <v>3.7334294832453661</v>
      </c>
      <c r="R7" s="2">
        <f>VLOOKUP(A7,[1]TDSheet!$A:$R,18,0)</f>
        <v>0</v>
      </c>
      <c r="S7" s="2">
        <f>VLOOKUP(A7,[1]TDSheet!$A:$S,19,0)</f>
        <v>4.6415999999999995</v>
      </c>
      <c r="T7" s="2">
        <f>VLOOKUP(A7,[1]TDSheet!$A:$M,13,0)</f>
        <v>12.2342</v>
      </c>
      <c r="U7" s="20" t="str">
        <f>VLOOKUP(A7,[1]TDSheet!$A:$T,20,0)</f>
        <v>акция/нет в матрице</v>
      </c>
      <c r="V7" s="2">
        <f t="shared" ref="V7:V54" si="5">O7*I7</f>
        <v>0</v>
      </c>
    </row>
    <row r="8" spans="1:22" ht="11.1" customHeight="1" outlineLevel="2" x14ac:dyDescent="0.2">
      <c r="A8" s="7" t="s">
        <v>11</v>
      </c>
      <c r="B8" s="7" t="s">
        <v>9</v>
      </c>
      <c r="C8" s="7"/>
      <c r="D8" s="7"/>
      <c r="E8" s="8">
        <v>115.9</v>
      </c>
      <c r="F8" s="8"/>
      <c r="G8" s="8">
        <v>51.073</v>
      </c>
      <c r="H8" s="8">
        <v>30.186</v>
      </c>
      <c r="I8" s="17">
        <f>VLOOKUP(A8,[1]TDSheet!$A:$H,8,0)</f>
        <v>1</v>
      </c>
      <c r="L8" s="26">
        <f>VLOOKUP(A8,[1]TDSheet!$A:$N,14,0)</f>
        <v>35</v>
      </c>
      <c r="N8" s="2">
        <f t="shared" si="2"/>
        <v>10.214600000000001</v>
      </c>
      <c r="O8" s="19">
        <f>10*N8-H8</f>
        <v>71.960000000000008</v>
      </c>
      <c r="P8" s="2">
        <f>(H8+O8)/N8</f>
        <v>10</v>
      </c>
      <c r="Q8" s="2">
        <f>(H8)/N8</f>
        <v>2.955181798602001</v>
      </c>
      <c r="R8" s="2">
        <f>VLOOKUP(A8,[1]TDSheet!$A:$R,18,0)</f>
        <v>14.2166</v>
      </c>
      <c r="S8" s="2">
        <f>VLOOKUP(A8,[1]TDSheet!$A:$S,19,0)</f>
        <v>11.148199999999999</v>
      </c>
      <c r="T8" s="2">
        <f>VLOOKUP(A8,[1]TDSheet!$A:$M,13,0)</f>
        <v>11.3612</v>
      </c>
      <c r="V8" s="2">
        <f t="shared" si="5"/>
        <v>71.960000000000008</v>
      </c>
    </row>
    <row r="9" spans="1:22" ht="11.1" customHeight="1" outlineLevel="2" x14ac:dyDescent="0.2">
      <c r="A9" s="7" t="s">
        <v>12</v>
      </c>
      <c r="B9" s="7" t="s">
        <v>9</v>
      </c>
      <c r="C9" s="7"/>
      <c r="D9" s="7"/>
      <c r="E9" s="8">
        <v>42.533999999999999</v>
      </c>
      <c r="F9" s="8">
        <v>19.393000000000001</v>
      </c>
      <c r="G9" s="8">
        <v>39.375999999999998</v>
      </c>
      <c r="H9" s="8">
        <v>17.077000000000002</v>
      </c>
      <c r="I9" s="17">
        <f>VLOOKUP(A9,[1]TDSheet!$A:$H,8,0)</f>
        <v>1</v>
      </c>
      <c r="L9" s="25">
        <v>106</v>
      </c>
      <c r="N9" s="2">
        <f t="shared" si="2"/>
        <v>7.8751999999999995</v>
      </c>
      <c r="O9" s="19"/>
      <c r="P9" s="2">
        <f t="shared" si="3"/>
        <v>15.628428484355954</v>
      </c>
      <c r="Q9" s="2">
        <f t="shared" si="4"/>
        <v>15.628428484355954</v>
      </c>
      <c r="R9" s="2">
        <f>VLOOKUP(A9,[1]TDSheet!$A:$R,18,0)</f>
        <v>17.4328</v>
      </c>
      <c r="S9" s="2">
        <f>VLOOKUP(A9,[1]TDSheet!$A:$S,19,0)</f>
        <v>17.712799999999998</v>
      </c>
      <c r="T9" s="2">
        <f>VLOOKUP(A9,[1]TDSheet!$A:$M,13,0)</f>
        <v>14.336600000000001</v>
      </c>
      <c r="V9" s="2">
        <f t="shared" si="5"/>
        <v>0</v>
      </c>
    </row>
    <row r="10" spans="1:22" ht="11.1" customHeight="1" outlineLevel="2" x14ac:dyDescent="0.2">
      <c r="A10" s="7" t="s">
        <v>19</v>
      </c>
      <c r="B10" s="7" t="s">
        <v>20</v>
      </c>
      <c r="C10" s="7"/>
      <c r="D10" s="7"/>
      <c r="E10" s="8">
        <v>253</v>
      </c>
      <c r="F10" s="8"/>
      <c r="G10" s="8">
        <v>105</v>
      </c>
      <c r="H10" s="8">
        <v>120</v>
      </c>
      <c r="I10" s="17">
        <f>VLOOKUP(A10,[1]TDSheet!$A:$H,8,0)</f>
        <v>0.45</v>
      </c>
      <c r="L10" s="25">
        <v>204</v>
      </c>
      <c r="N10" s="2">
        <f t="shared" si="2"/>
        <v>21</v>
      </c>
      <c r="O10" s="19"/>
      <c r="P10" s="2">
        <f t="shared" si="3"/>
        <v>15.428571428571429</v>
      </c>
      <c r="Q10" s="2">
        <f t="shared" si="4"/>
        <v>15.428571428571429</v>
      </c>
      <c r="R10" s="2">
        <f>VLOOKUP(A10,[1]TDSheet!$A:$R,18,0)</f>
        <v>57.2</v>
      </c>
      <c r="S10" s="2">
        <f>VLOOKUP(A10,[1]TDSheet!$A:$S,19,0)</f>
        <v>2</v>
      </c>
      <c r="T10" s="2">
        <f>VLOOKUP(A10,[1]TDSheet!$A:$M,13,0)</f>
        <v>35.200000000000003</v>
      </c>
      <c r="V10" s="2">
        <f t="shared" si="5"/>
        <v>0</v>
      </c>
    </row>
    <row r="11" spans="1:22" ht="11.1" customHeight="1" outlineLevel="2" x14ac:dyDescent="0.2">
      <c r="A11" s="7" t="s">
        <v>21</v>
      </c>
      <c r="B11" s="7" t="s">
        <v>20</v>
      </c>
      <c r="C11" s="7"/>
      <c r="D11" s="7"/>
      <c r="E11" s="8">
        <v>266</v>
      </c>
      <c r="F11" s="8"/>
      <c r="G11" s="8">
        <v>140</v>
      </c>
      <c r="H11" s="8">
        <v>95</v>
      </c>
      <c r="I11" s="17">
        <f>VLOOKUP(A11,[1]TDSheet!$A:$H,8,0)</f>
        <v>0.45</v>
      </c>
      <c r="L11" s="25">
        <v>240</v>
      </c>
      <c r="N11" s="2">
        <f t="shared" si="2"/>
        <v>28</v>
      </c>
      <c r="O11" s="19"/>
      <c r="P11" s="2">
        <f t="shared" si="3"/>
        <v>11.964285714285714</v>
      </c>
      <c r="Q11" s="2">
        <f t="shared" si="4"/>
        <v>11.964285714285714</v>
      </c>
      <c r="R11" s="2">
        <f>VLOOKUP(A11,[1]TDSheet!$A:$R,18,0)</f>
        <v>58.2</v>
      </c>
      <c r="S11" s="2">
        <f>VLOOKUP(A11,[1]TDSheet!$A:$S,19,0)</f>
        <v>6.4</v>
      </c>
      <c r="T11" s="2">
        <f>VLOOKUP(A11,[1]TDSheet!$A:$M,13,0)</f>
        <v>39.4</v>
      </c>
      <c r="V11" s="2">
        <f t="shared" si="5"/>
        <v>0</v>
      </c>
    </row>
    <row r="12" spans="1:22" ht="21.95" customHeight="1" outlineLevel="2" x14ac:dyDescent="0.2">
      <c r="A12" s="7" t="s">
        <v>44</v>
      </c>
      <c r="B12" s="7" t="s">
        <v>20</v>
      </c>
      <c r="C12" s="7"/>
      <c r="D12" s="7"/>
      <c r="E12" s="8">
        <v>56</v>
      </c>
      <c r="F12" s="8">
        <v>1</v>
      </c>
      <c r="G12" s="8">
        <v>-6</v>
      </c>
      <c r="H12" s="8">
        <v>27</v>
      </c>
      <c r="I12" s="17">
        <f>VLOOKUP(A12,[1]TDSheet!$A:$H,8,0)</f>
        <v>0.4</v>
      </c>
      <c r="L12" s="2">
        <f>VLOOKUP(A12,[1]TDSheet!$A:$N,14,0)</f>
        <v>0</v>
      </c>
      <c r="N12" s="2">
        <f t="shared" si="2"/>
        <v>-1.2</v>
      </c>
      <c r="O12" s="19"/>
      <c r="P12" s="2">
        <f t="shared" si="3"/>
        <v>-22.5</v>
      </c>
      <c r="Q12" s="2">
        <f t="shared" si="4"/>
        <v>-22.5</v>
      </c>
      <c r="R12" s="2">
        <f>VLOOKUP(A12,[1]TDSheet!$A:$R,18,0)</f>
        <v>5</v>
      </c>
      <c r="S12" s="2">
        <f>VLOOKUP(A12,[1]TDSheet!$A:$S,19,0)</f>
        <v>0</v>
      </c>
      <c r="T12" s="2">
        <f>VLOOKUP(A12,[1]TDSheet!$A:$M,13,0)</f>
        <v>-1</v>
      </c>
      <c r="V12" s="2">
        <f t="shared" si="5"/>
        <v>0</v>
      </c>
    </row>
    <row r="13" spans="1:22" ht="11.1" customHeight="1" outlineLevel="2" x14ac:dyDescent="0.2">
      <c r="A13" s="23" t="s">
        <v>45</v>
      </c>
      <c r="B13" s="7" t="s">
        <v>20</v>
      </c>
      <c r="C13" s="16" t="s">
        <v>73</v>
      </c>
      <c r="D13" s="28"/>
      <c r="E13" s="8">
        <v>1067</v>
      </c>
      <c r="F13" s="8"/>
      <c r="G13" s="8">
        <v>764</v>
      </c>
      <c r="H13" s="14">
        <f>79+H50</f>
        <v>53</v>
      </c>
      <c r="I13" s="17">
        <f>VLOOKUP(A13,[1]TDSheet!$A:$H,8,0)</f>
        <v>0.42</v>
      </c>
      <c r="L13" s="2">
        <f>VLOOKUP(A13,[1]TDSheet!$A:$N,14,0)</f>
        <v>0</v>
      </c>
      <c r="N13" s="2">
        <f t="shared" si="2"/>
        <v>152.80000000000001</v>
      </c>
      <c r="O13" s="24">
        <v>100</v>
      </c>
      <c r="P13" s="2">
        <f t="shared" si="3"/>
        <v>1.00130890052356</v>
      </c>
      <c r="Q13" s="2">
        <f t="shared" si="4"/>
        <v>0.34685863874345546</v>
      </c>
      <c r="R13" s="2">
        <f>VLOOKUP(A13,[1]TDSheet!$A:$R,18,0)</f>
        <v>16.600000000000001</v>
      </c>
      <c r="S13" s="2">
        <f>VLOOKUP(A13,[1]TDSheet!$A:$S,19,0)</f>
        <v>9.4</v>
      </c>
      <c r="T13" s="2">
        <f>VLOOKUP(A13,[1]TDSheet!$A:$M,13,0)</f>
        <v>9.1999999999999993</v>
      </c>
      <c r="V13" s="2">
        <f t="shared" si="5"/>
        <v>42</v>
      </c>
    </row>
    <row r="14" spans="1:22" ht="11.1" customHeight="1" outlineLevel="2" x14ac:dyDescent="0.2">
      <c r="A14" s="7" t="s">
        <v>22</v>
      </c>
      <c r="B14" s="7" t="s">
        <v>9</v>
      </c>
      <c r="C14" s="16" t="s">
        <v>73</v>
      </c>
      <c r="D14" s="29" t="s">
        <v>74</v>
      </c>
      <c r="E14" s="8">
        <v>756.072</v>
      </c>
      <c r="F14" s="8"/>
      <c r="G14" s="8">
        <v>88.087999999999994</v>
      </c>
      <c r="H14" s="8">
        <v>649.49599999999998</v>
      </c>
      <c r="I14" s="17">
        <f>VLOOKUP(A14,[1]TDSheet!$A:$H,8,0)</f>
        <v>0</v>
      </c>
      <c r="L14" s="2">
        <f>VLOOKUP(A14,[1]TDSheet!$A:$N,14,0)</f>
        <v>0</v>
      </c>
      <c r="N14" s="2">
        <f t="shared" si="2"/>
        <v>17.617599999999999</v>
      </c>
      <c r="O14" s="19"/>
      <c r="P14" s="2">
        <f t="shared" si="3"/>
        <v>36.866315502679136</v>
      </c>
      <c r="Q14" s="2">
        <f t="shared" si="4"/>
        <v>36.866315502679136</v>
      </c>
      <c r="R14" s="2">
        <f>VLOOKUP(A14,[1]TDSheet!$A:$R,18,0)</f>
        <v>0</v>
      </c>
      <c r="S14" s="2">
        <f>VLOOKUP(A14,[1]TDSheet!$A:$S,19,0)</f>
        <v>7.3855999999999993</v>
      </c>
      <c r="T14" s="2">
        <f>VLOOKUP(A14,[1]TDSheet!$A:$M,13,0)</f>
        <v>21.6952</v>
      </c>
      <c r="U14" s="20" t="str">
        <f>VLOOKUP(A14,[1]TDSheet!$A:$T,20,0)</f>
        <v>акция/нет в матрице</v>
      </c>
      <c r="V14" s="2">
        <f t="shared" si="5"/>
        <v>0</v>
      </c>
    </row>
    <row r="15" spans="1:22" ht="21.95" customHeight="1" outlineLevel="2" x14ac:dyDescent="0.2">
      <c r="A15" s="7" t="s">
        <v>23</v>
      </c>
      <c r="B15" s="7" t="s">
        <v>9</v>
      </c>
      <c r="C15" s="7"/>
      <c r="D15" s="7"/>
      <c r="E15" s="8">
        <v>3523.752</v>
      </c>
      <c r="F15" s="8"/>
      <c r="G15" s="8">
        <v>1632.9929999999999</v>
      </c>
      <c r="H15" s="8">
        <v>1631.0909999999999</v>
      </c>
      <c r="I15" s="17">
        <f>VLOOKUP(A15,[1]TDSheet!$A:$H,8,0)</f>
        <v>1</v>
      </c>
      <c r="L15" s="26">
        <f>VLOOKUP(A15,[1]TDSheet!$A:$N,14,0)</f>
        <v>800</v>
      </c>
      <c r="N15" s="2">
        <f t="shared" si="2"/>
        <v>326.59859999999998</v>
      </c>
      <c r="O15" s="19">
        <f>12*N15-H15</f>
        <v>2288.0921999999996</v>
      </c>
      <c r="P15" s="2">
        <f>(H15+O15)/N15</f>
        <v>12</v>
      </c>
      <c r="Q15" s="2">
        <f>(H15)/N15</f>
        <v>4.994176337559316</v>
      </c>
      <c r="R15" s="2">
        <f>VLOOKUP(A15,[1]TDSheet!$A:$R,18,0)</f>
        <v>345.0806</v>
      </c>
      <c r="S15" s="2">
        <f>VLOOKUP(A15,[1]TDSheet!$A:$S,19,0)</f>
        <v>378.22579999999999</v>
      </c>
      <c r="T15" s="2">
        <f>VLOOKUP(A15,[1]TDSheet!$A:$M,13,0)</f>
        <v>333.01280000000003</v>
      </c>
      <c r="V15" s="2">
        <f t="shared" si="5"/>
        <v>2288.0921999999996</v>
      </c>
    </row>
    <row r="16" spans="1:22" ht="11.1" customHeight="1" outlineLevel="2" x14ac:dyDescent="0.2">
      <c r="A16" s="23" t="s">
        <v>24</v>
      </c>
      <c r="B16" s="7" t="s">
        <v>9</v>
      </c>
      <c r="C16" s="16" t="s">
        <v>73</v>
      </c>
      <c r="D16" s="29" t="s">
        <v>74</v>
      </c>
      <c r="E16" s="8">
        <v>762.32100000000003</v>
      </c>
      <c r="F16" s="8"/>
      <c r="G16" s="8">
        <v>365.39800000000002</v>
      </c>
      <c r="H16" s="8">
        <v>385.38499999999999</v>
      </c>
      <c r="I16" s="17">
        <f>VLOOKUP(A16,[1]TDSheet!$A:$H,8,0)</f>
        <v>1</v>
      </c>
      <c r="L16" s="2">
        <f>VLOOKUP(A16,[1]TDSheet!$A:$N,14,0)</f>
        <v>0</v>
      </c>
      <c r="N16" s="2">
        <f t="shared" si="2"/>
        <v>73.079599999999999</v>
      </c>
      <c r="O16" s="24">
        <v>0</v>
      </c>
      <c r="P16" s="2">
        <f t="shared" si="3"/>
        <v>5.2734962971882711</v>
      </c>
      <c r="Q16" s="2">
        <f t="shared" si="4"/>
        <v>5.2734962971882711</v>
      </c>
      <c r="R16" s="2">
        <f>VLOOKUP(A16,[1]TDSheet!$A:$R,18,0)</f>
        <v>15.291999999999998</v>
      </c>
      <c r="S16" s="2">
        <f>VLOOKUP(A16,[1]TDSheet!$A:$S,19,0)</f>
        <v>21.641999999999999</v>
      </c>
      <c r="T16" s="2">
        <f>VLOOKUP(A16,[1]TDSheet!$A:$M,13,0)</f>
        <v>23.063200000000002</v>
      </c>
      <c r="V16" s="2">
        <f t="shared" si="5"/>
        <v>0</v>
      </c>
    </row>
    <row r="17" spans="1:22" ht="11.1" customHeight="1" outlineLevel="2" x14ac:dyDescent="0.2">
      <c r="A17" s="7" t="s">
        <v>25</v>
      </c>
      <c r="B17" s="7" t="s">
        <v>9</v>
      </c>
      <c r="C17" s="7"/>
      <c r="D17" s="7"/>
      <c r="E17" s="8">
        <v>2579.518</v>
      </c>
      <c r="F17" s="8"/>
      <c r="G17" s="8">
        <v>1259.029</v>
      </c>
      <c r="H17" s="8">
        <v>1057.2070000000001</v>
      </c>
      <c r="I17" s="17">
        <f>VLOOKUP(A17,[1]TDSheet!$A:$H,8,0)</f>
        <v>1</v>
      </c>
      <c r="L17" s="25">
        <v>913</v>
      </c>
      <c r="N17" s="2">
        <f t="shared" si="2"/>
        <v>251.8058</v>
      </c>
      <c r="O17" s="19">
        <f t="shared" ref="O17:O39" si="6">12*N17-H17-L17</f>
        <v>1051.4626000000001</v>
      </c>
      <c r="P17" s="2">
        <f t="shared" si="3"/>
        <v>12</v>
      </c>
      <c r="Q17" s="2">
        <f t="shared" si="4"/>
        <v>7.8243114336524417</v>
      </c>
      <c r="R17" s="2">
        <f>VLOOKUP(A17,[1]TDSheet!$A:$R,18,0)</f>
        <v>278.08659999999998</v>
      </c>
      <c r="S17" s="2">
        <f>VLOOKUP(A17,[1]TDSheet!$A:$S,19,0)</f>
        <v>279.17140000000001</v>
      </c>
      <c r="T17" s="2">
        <f>VLOOKUP(A17,[1]TDSheet!$A:$M,13,0)</f>
        <v>264.30579999999998</v>
      </c>
      <c r="V17" s="2">
        <f t="shared" si="5"/>
        <v>1051.4626000000001</v>
      </c>
    </row>
    <row r="18" spans="1:22" ht="11.1" customHeight="1" outlineLevel="2" x14ac:dyDescent="0.2">
      <c r="A18" s="7" t="s">
        <v>26</v>
      </c>
      <c r="B18" s="7" t="s">
        <v>9</v>
      </c>
      <c r="C18" s="16" t="s">
        <v>73</v>
      </c>
      <c r="D18" s="29" t="s">
        <v>74</v>
      </c>
      <c r="E18" s="8">
        <v>735.66</v>
      </c>
      <c r="F18" s="8"/>
      <c r="G18" s="8">
        <v>16.724</v>
      </c>
      <c r="H18" s="8">
        <v>676.69799999999998</v>
      </c>
      <c r="I18" s="17">
        <f>VLOOKUP(A18,[1]TDSheet!$A:$H,8,0)</f>
        <v>0</v>
      </c>
      <c r="L18" s="2">
        <f>VLOOKUP(A18,[1]TDSheet!$A:$N,14,0)</f>
        <v>0</v>
      </c>
      <c r="N18" s="2">
        <f t="shared" si="2"/>
        <v>3.3448000000000002</v>
      </c>
      <c r="O18" s="19"/>
      <c r="P18" s="2">
        <f t="shared" si="3"/>
        <v>202.3134417603444</v>
      </c>
      <c r="Q18" s="2">
        <f t="shared" si="4"/>
        <v>202.3134417603444</v>
      </c>
      <c r="R18" s="2">
        <f>VLOOKUP(A18,[1]TDSheet!$A:$R,18,0)</f>
        <v>0</v>
      </c>
      <c r="S18" s="2">
        <f>VLOOKUP(A18,[1]TDSheet!$A:$S,19,0)</f>
        <v>4.9316000000000004</v>
      </c>
      <c r="T18" s="2">
        <f>VLOOKUP(A18,[1]TDSheet!$A:$M,13,0)</f>
        <v>9.170399999999999</v>
      </c>
      <c r="U18" s="20" t="str">
        <f>VLOOKUP(A18,[1]TDSheet!$A:$T,20,0)</f>
        <v>акция/нет в матрице</v>
      </c>
      <c r="V18" s="2">
        <f t="shared" si="5"/>
        <v>0</v>
      </c>
    </row>
    <row r="19" spans="1:22" ht="11.1" customHeight="1" outlineLevel="2" x14ac:dyDescent="0.2">
      <c r="A19" s="7" t="s">
        <v>27</v>
      </c>
      <c r="B19" s="7" t="s">
        <v>9</v>
      </c>
      <c r="C19" s="16" t="s">
        <v>73</v>
      </c>
      <c r="D19" s="29" t="s">
        <v>74</v>
      </c>
      <c r="E19" s="8">
        <v>500.42</v>
      </c>
      <c r="F19" s="8"/>
      <c r="G19" s="8">
        <v>67.838999999999999</v>
      </c>
      <c r="H19" s="8">
        <v>422.88400000000001</v>
      </c>
      <c r="I19" s="17">
        <f>VLOOKUP(A19,[1]TDSheet!$A:$H,8,0)</f>
        <v>1</v>
      </c>
      <c r="L19" s="2">
        <f>VLOOKUP(A19,[1]TDSheet!$A:$N,14,0)</f>
        <v>0</v>
      </c>
      <c r="N19" s="2">
        <f t="shared" si="2"/>
        <v>13.5678</v>
      </c>
      <c r="O19" s="19"/>
      <c r="P19" s="2">
        <f t="shared" si="3"/>
        <v>31.168207078524155</v>
      </c>
      <c r="Q19" s="2">
        <f t="shared" si="4"/>
        <v>31.168207078524155</v>
      </c>
      <c r="R19" s="2">
        <f>VLOOKUP(A19,[1]TDSheet!$A:$R,18,0)</f>
        <v>13.970599999999999</v>
      </c>
      <c r="S19" s="2">
        <f>VLOOKUP(A19,[1]TDSheet!$A:$S,19,0)</f>
        <v>16.038399999999999</v>
      </c>
      <c r="T19" s="2">
        <f>VLOOKUP(A19,[1]TDSheet!$A:$M,13,0)</f>
        <v>17.645800000000001</v>
      </c>
      <c r="V19" s="2">
        <f t="shared" si="5"/>
        <v>0</v>
      </c>
    </row>
    <row r="20" spans="1:22" ht="11.1" customHeight="1" outlineLevel="2" x14ac:dyDescent="0.2">
      <c r="A20" s="7" t="s">
        <v>28</v>
      </c>
      <c r="B20" s="7" t="s">
        <v>9</v>
      </c>
      <c r="C20" s="7"/>
      <c r="D20" s="7"/>
      <c r="E20" s="8">
        <v>2355.71</v>
      </c>
      <c r="F20" s="8"/>
      <c r="G20" s="8">
        <v>1065.8789999999999</v>
      </c>
      <c r="H20" s="8">
        <v>1054.367</v>
      </c>
      <c r="I20" s="17">
        <f>VLOOKUP(A20,[1]TDSheet!$A:$H,8,0)</f>
        <v>1</v>
      </c>
      <c r="L20" s="25">
        <v>510</v>
      </c>
      <c r="N20" s="2">
        <f t="shared" si="2"/>
        <v>213.17579999999998</v>
      </c>
      <c r="O20" s="19">
        <f t="shared" si="6"/>
        <v>993.74259999999981</v>
      </c>
      <c r="P20" s="2">
        <f t="shared" si="3"/>
        <v>12</v>
      </c>
      <c r="Q20" s="2">
        <f t="shared" si="4"/>
        <v>7.3383892543149836</v>
      </c>
      <c r="R20" s="2">
        <f>VLOOKUP(A20,[1]TDSheet!$A:$R,18,0)</f>
        <v>219.58260000000001</v>
      </c>
      <c r="S20" s="2">
        <f>VLOOKUP(A20,[1]TDSheet!$A:$S,19,0)</f>
        <v>244.57420000000002</v>
      </c>
      <c r="T20" s="2">
        <f>VLOOKUP(A20,[1]TDSheet!$A:$M,13,0)</f>
        <v>216.1044</v>
      </c>
      <c r="V20" s="2">
        <f t="shared" si="5"/>
        <v>993.74259999999981</v>
      </c>
    </row>
    <row r="21" spans="1:22" ht="11.1" customHeight="1" outlineLevel="2" x14ac:dyDescent="0.2">
      <c r="A21" s="7" t="s">
        <v>29</v>
      </c>
      <c r="B21" s="7" t="s">
        <v>9</v>
      </c>
      <c r="C21" s="7"/>
      <c r="D21" s="7"/>
      <c r="E21" s="8">
        <v>2891.9090000000001</v>
      </c>
      <c r="F21" s="8"/>
      <c r="G21" s="8">
        <v>1181.4159999999999</v>
      </c>
      <c r="H21" s="8">
        <v>1502.7560000000001</v>
      </c>
      <c r="I21" s="17">
        <f>VLOOKUP(A21,[1]TDSheet!$A:$H,8,0)</f>
        <v>1</v>
      </c>
      <c r="L21" s="25">
        <v>155</v>
      </c>
      <c r="N21" s="2">
        <f t="shared" si="2"/>
        <v>236.28319999999999</v>
      </c>
      <c r="O21" s="19">
        <f t="shared" si="6"/>
        <v>1177.6424</v>
      </c>
      <c r="P21" s="2">
        <f t="shared" si="3"/>
        <v>12</v>
      </c>
      <c r="Q21" s="2">
        <f t="shared" si="4"/>
        <v>7.0159706657096237</v>
      </c>
      <c r="R21" s="2">
        <f>VLOOKUP(A21,[1]TDSheet!$A:$R,18,0)</f>
        <v>236.71460000000002</v>
      </c>
      <c r="S21" s="2">
        <f>VLOOKUP(A21,[1]TDSheet!$A:$S,19,0)</f>
        <v>294.01080000000002</v>
      </c>
      <c r="T21" s="2">
        <f>VLOOKUP(A21,[1]TDSheet!$A:$M,13,0)</f>
        <v>233.4982</v>
      </c>
      <c r="V21" s="2">
        <f t="shared" si="5"/>
        <v>1177.6424</v>
      </c>
    </row>
    <row r="22" spans="1:22" ht="11.1" customHeight="1" outlineLevel="2" x14ac:dyDescent="0.2">
      <c r="A22" s="7" t="s">
        <v>30</v>
      </c>
      <c r="B22" s="7" t="s">
        <v>9</v>
      </c>
      <c r="C22" s="16" t="s">
        <v>73</v>
      </c>
      <c r="D22" s="29" t="s">
        <v>74</v>
      </c>
      <c r="E22" s="8">
        <v>1121.046</v>
      </c>
      <c r="F22" s="8"/>
      <c r="G22" s="8">
        <v>155.33000000000001</v>
      </c>
      <c r="H22" s="8">
        <v>937.58500000000004</v>
      </c>
      <c r="I22" s="17">
        <f>VLOOKUP(A22,[1]TDSheet!$A:$H,8,0)</f>
        <v>1</v>
      </c>
      <c r="L22" s="2">
        <f>VLOOKUP(A22,[1]TDSheet!$A:$N,14,0)</f>
        <v>0</v>
      </c>
      <c r="N22" s="2">
        <f t="shared" si="2"/>
        <v>31.066000000000003</v>
      </c>
      <c r="O22" s="19"/>
      <c r="P22" s="2">
        <f t="shared" si="3"/>
        <v>30.180422326659368</v>
      </c>
      <c r="Q22" s="2">
        <f t="shared" si="4"/>
        <v>30.180422326659368</v>
      </c>
      <c r="R22" s="2">
        <f>VLOOKUP(A22,[1]TDSheet!$A:$R,18,0)</f>
        <v>39.078400000000002</v>
      </c>
      <c r="S22" s="2">
        <f>VLOOKUP(A22,[1]TDSheet!$A:$S,19,0)</f>
        <v>30.055599999999998</v>
      </c>
      <c r="T22" s="2">
        <f>VLOOKUP(A22,[1]TDSheet!$A:$M,13,0)</f>
        <v>39.925400000000003</v>
      </c>
      <c r="V22" s="2">
        <f t="shared" si="5"/>
        <v>0</v>
      </c>
    </row>
    <row r="23" spans="1:22" ht="11.1" customHeight="1" outlineLevel="2" x14ac:dyDescent="0.2">
      <c r="A23" s="7" t="s">
        <v>31</v>
      </c>
      <c r="B23" s="7" t="s">
        <v>9</v>
      </c>
      <c r="C23" s="16" t="s">
        <v>73</v>
      </c>
      <c r="D23" s="29" t="s">
        <v>74</v>
      </c>
      <c r="E23" s="8">
        <v>730.63800000000003</v>
      </c>
      <c r="F23" s="8"/>
      <c r="G23" s="8">
        <v>92.637</v>
      </c>
      <c r="H23" s="8">
        <v>626.60599999999999</v>
      </c>
      <c r="I23" s="17">
        <f>VLOOKUP(A23,[1]TDSheet!$A:$H,8,0)</f>
        <v>1</v>
      </c>
      <c r="L23" s="2">
        <f>VLOOKUP(A23,[1]TDSheet!$A:$N,14,0)</f>
        <v>0</v>
      </c>
      <c r="N23" s="2">
        <f t="shared" si="2"/>
        <v>18.5274</v>
      </c>
      <c r="O23" s="19"/>
      <c r="P23" s="2">
        <f t="shared" si="3"/>
        <v>33.820503686431984</v>
      </c>
      <c r="Q23" s="2">
        <f t="shared" si="4"/>
        <v>33.820503686431984</v>
      </c>
      <c r="R23" s="2">
        <f>VLOOKUP(A23,[1]TDSheet!$A:$R,18,0)</f>
        <v>14.088999999999999</v>
      </c>
      <c r="S23" s="2">
        <f>VLOOKUP(A23,[1]TDSheet!$A:$S,19,0)</f>
        <v>22.683199999999999</v>
      </c>
      <c r="T23" s="2">
        <f>VLOOKUP(A23,[1]TDSheet!$A:$M,13,0)</f>
        <v>15.511799999999999</v>
      </c>
      <c r="V23" s="2">
        <f t="shared" si="5"/>
        <v>0</v>
      </c>
    </row>
    <row r="24" spans="1:22" ht="11.1" customHeight="1" outlineLevel="2" x14ac:dyDescent="0.2">
      <c r="A24" s="7" t="s">
        <v>32</v>
      </c>
      <c r="B24" s="7" t="s">
        <v>9</v>
      </c>
      <c r="C24" s="16" t="s">
        <v>73</v>
      </c>
      <c r="D24" s="29" t="s">
        <v>74</v>
      </c>
      <c r="E24" s="8">
        <v>189.22800000000001</v>
      </c>
      <c r="F24" s="8"/>
      <c r="G24" s="8">
        <v>51.765999999999998</v>
      </c>
      <c r="H24" s="8">
        <v>130.43</v>
      </c>
      <c r="I24" s="17">
        <f>VLOOKUP(A24,[1]TDSheet!$A:$H,8,0)</f>
        <v>0</v>
      </c>
      <c r="L24" s="2">
        <f>VLOOKUP(A24,[1]TDSheet!$A:$N,14,0)</f>
        <v>0</v>
      </c>
      <c r="N24" s="2">
        <f t="shared" si="2"/>
        <v>10.353199999999999</v>
      </c>
      <c r="O24" s="19"/>
      <c r="P24" s="2">
        <f t="shared" si="3"/>
        <v>12.59803732179423</v>
      </c>
      <c r="Q24" s="2">
        <f t="shared" si="4"/>
        <v>12.59803732179423</v>
      </c>
      <c r="R24" s="2">
        <f>VLOOKUP(A24,[1]TDSheet!$A:$R,18,0)</f>
        <v>0</v>
      </c>
      <c r="S24" s="2">
        <f>VLOOKUP(A24,[1]TDSheet!$A:$S,19,0)</f>
        <v>5.6204000000000001</v>
      </c>
      <c r="T24" s="2">
        <f>VLOOKUP(A24,[1]TDSheet!$A:$M,13,0)</f>
        <v>13.863999999999999</v>
      </c>
      <c r="U24" s="20" t="str">
        <f>VLOOKUP(A24,[1]TDSheet!$A:$T,20,0)</f>
        <v>акция/нет в матрице</v>
      </c>
      <c r="V24" s="2">
        <f t="shared" si="5"/>
        <v>0</v>
      </c>
    </row>
    <row r="25" spans="1:22" ht="11.1" customHeight="1" outlineLevel="2" x14ac:dyDescent="0.2">
      <c r="A25" s="7" t="s">
        <v>33</v>
      </c>
      <c r="B25" s="7" t="s">
        <v>9</v>
      </c>
      <c r="C25" s="7"/>
      <c r="D25" s="7"/>
      <c r="E25" s="8">
        <v>316.15300000000002</v>
      </c>
      <c r="F25" s="8"/>
      <c r="G25" s="8">
        <v>105.02</v>
      </c>
      <c r="H25" s="8">
        <v>172.55699999999999</v>
      </c>
      <c r="I25" s="17">
        <f>VLOOKUP(A25,[1]TDSheet!$A:$H,8,0)</f>
        <v>1</v>
      </c>
      <c r="L25" s="25">
        <v>140</v>
      </c>
      <c r="N25" s="2">
        <f t="shared" si="2"/>
        <v>21.003999999999998</v>
      </c>
      <c r="O25" s="19"/>
      <c r="P25" s="2">
        <f t="shared" si="3"/>
        <v>14.880832222433824</v>
      </c>
      <c r="Q25" s="2">
        <f t="shared" si="4"/>
        <v>14.880832222433824</v>
      </c>
      <c r="R25" s="2">
        <f>VLOOKUP(A25,[1]TDSheet!$A:$R,18,0)</f>
        <v>36.743000000000002</v>
      </c>
      <c r="S25" s="2">
        <f>VLOOKUP(A25,[1]TDSheet!$A:$S,19,0)</f>
        <v>34.2074</v>
      </c>
      <c r="T25" s="2">
        <f>VLOOKUP(A25,[1]TDSheet!$A:$M,13,0)</f>
        <v>34.7196</v>
      </c>
      <c r="V25" s="2">
        <f t="shared" si="5"/>
        <v>0</v>
      </c>
    </row>
    <row r="26" spans="1:22" ht="11.1" customHeight="1" outlineLevel="2" x14ac:dyDescent="0.2">
      <c r="A26" s="7" t="s">
        <v>34</v>
      </c>
      <c r="B26" s="7" t="s">
        <v>9</v>
      </c>
      <c r="C26" s="7"/>
      <c r="D26" s="7"/>
      <c r="E26" s="8">
        <v>300.10599999999999</v>
      </c>
      <c r="F26" s="8"/>
      <c r="G26" s="8">
        <v>132.958</v>
      </c>
      <c r="H26" s="8">
        <v>148.90600000000001</v>
      </c>
      <c r="I26" s="17">
        <f>VLOOKUP(A26,[1]TDSheet!$A:$H,8,0)</f>
        <v>1</v>
      </c>
      <c r="L26" s="25">
        <v>101</v>
      </c>
      <c r="N26" s="2">
        <f t="shared" si="2"/>
        <v>26.5916</v>
      </c>
      <c r="O26" s="19">
        <f t="shared" si="6"/>
        <v>69.19319999999999</v>
      </c>
      <c r="P26" s="2">
        <f t="shared" si="3"/>
        <v>12</v>
      </c>
      <c r="Q26" s="2">
        <f t="shared" si="4"/>
        <v>9.3979301734382297</v>
      </c>
      <c r="R26" s="2">
        <f>VLOOKUP(A26,[1]TDSheet!$A:$R,18,0)</f>
        <v>30.805799999999998</v>
      </c>
      <c r="S26" s="2">
        <f>VLOOKUP(A26,[1]TDSheet!$A:$S,19,0)</f>
        <v>43.1006</v>
      </c>
      <c r="T26" s="2">
        <f>VLOOKUP(A26,[1]TDSheet!$A:$M,13,0)</f>
        <v>31.526799999999998</v>
      </c>
      <c r="V26" s="2">
        <f t="shared" si="5"/>
        <v>69.19319999999999</v>
      </c>
    </row>
    <row r="27" spans="1:22" ht="11.1" customHeight="1" outlineLevel="2" x14ac:dyDescent="0.2">
      <c r="A27" s="7" t="s">
        <v>35</v>
      </c>
      <c r="B27" s="7" t="s">
        <v>9</v>
      </c>
      <c r="C27" s="7"/>
      <c r="D27" s="7"/>
      <c r="E27" s="8">
        <v>172.857</v>
      </c>
      <c r="F27" s="8"/>
      <c r="G27" s="8">
        <v>138.49799999999999</v>
      </c>
      <c r="H27" s="8">
        <v>-2.7959999999999998</v>
      </c>
      <c r="I27" s="17">
        <f>VLOOKUP(A27,[1]TDSheet!$A:$H,8,0)</f>
        <v>1</v>
      </c>
      <c r="L27" s="25">
        <v>266</v>
      </c>
      <c r="N27" s="2">
        <f t="shared" si="2"/>
        <v>27.699599999999997</v>
      </c>
      <c r="O27" s="19">
        <f t="shared" si="6"/>
        <v>69.191199999999924</v>
      </c>
      <c r="P27" s="2">
        <f t="shared" si="3"/>
        <v>11.999999999999998</v>
      </c>
      <c r="Q27" s="2">
        <f t="shared" si="4"/>
        <v>9.5020866727317372</v>
      </c>
      <c r="R27" s="2">
        <f>VLOOKUP(A27,[1]TDSheet!$A:$R,18,0)</f>
        <v>46.888600000000004</v>
      </c>
      <c r="S27" s="2">
        <f>VLOOKUP(A27,[1]TDSheet!$A:$S,19,0)</f>
        <v>45.414999999999999</v>
      </c>
      <c r="T27" s="2">
        <f>VLOOKUP(A27,[1]TDSheet!$A:$M,13,0)</f>
        <v>32.926600000000001</v>
      </c>
      <c r="V27" s="2">
        <f t="shared" si="5"/>
        <v>69.191199999999924</v>
      </c>
    </row>
    <row r="28" spans="1:22" ht="11.1" customHeight="1" outlineLevel="2" x14ac:dyDescent="0.2">
      <c r="A28" s="7" t="s">
        <v>36</v>
      </c>
      <c r="B28" s="7" t="s">
        <v>9</v>
      </c>
      <c r="C28" s="7"/>
      <c r="D28" s="7"/>
      <c r="E28" s="8">
        <v>66.378</v>
      </c>
      <c r="F28" s="8"/>
      <c r="G28" s="8">
        <v>49.363999999999997</v>
      </c>
      <c r="H28" s="8">
        <v>1.8819999999999999</v>
      </c>
      <c r="I28" s="17">
        <f>VLOOKUP(A28,[1]TDSheet!$A:$H,8,0)</f>
        <v>1</v>
      </c>
      <c r="L28" s="25">
        <v>128</v>
      </c>
      <c r="N28" s="2">
        <f t="shared" si="2"/>
        <v>9.8727999999999998</v>
      </c>
      <c r="O28" s="19"/>
      <c r="P28" s="2">
        <f t="shared" si="3"/>
        <v>13.1555384490722</v>
      </c>
      <c r="Q28" s="2">
        <f t="shared" si="4"/>
        <v>13.1555384490722</v>
      </c>
      <c r="R28" s="2">
        <f>VLOOKUP(A28,[1]TDSheet!$A:$R,18,0)</f>
        <v>8.930200000000001</v>
      </c>
      <c r="S28" s="2">
        <f>VLOOKUP(A28,[1]TDSheet!$A:$S,19,0)</f>
        <v>12.3148</v>
      </c>
      <c r="T28" s="2">
        <f>VLOOKUP(A28,[1]TDSheet!$A:$M,13,0)</f>
        <v>16.183199999999999</v>
      </c>
      <c r="V28" s="2">
        <f t="shared" si="5"/>
        <v>0</v>
      </c>
    </row>
    <row r="29" spans="1:22" ht="11.1" customHeight="1" outlineLevel="2" x14ac:dyDescent="0.2">
      <c r="A29" s="7" t="s">
        <v>37</v>
      </c>
      <c r="B29" s="7" t="s">
        <v>9</v>
      </c>
      <c r="C29" s="7"/>
      <c r="D29" s="7"/>
      <c r="E29" s="8">
        <v>674.16800000000001</v>
      </c>
      <c r="F29" s="8"/>
      <c r="G29" s="8">
        <v>534.05600000000004</v>
      </c>
      <c r="H29" s="8">
        <v>-15.641999999999999</v>
      </c>
      <c r="I29" s="17">
        <f>VLOOKUP(A29,[1]TDSheet!$A:$H,8,0)</f>
        <v>1</v>
      </c>
      <c r="L29" s="25">
        <v>856</v>
      </c>
      <c r="N29" s="2">
        <f t="shared" si="2"/>
        <v>106.81120000000001</v>
      </c>
      <c r="O29" s="19">
        <f t="shared" si="6"/>
        <v>441.37640000000033</v>
      </c>
      <c r="P29" s="2">
        <f t="shared" si="3"/>
        <v>12.000000000000002</v>
      </c>
      <c r="Q29" s="2">
        <f t="shared" si="4"/>
        <v>7.8676955225669207</v>
      </c>
      <c r="R29" s="2">
        <f>VLOOKUP(A29,[1]TDSheet!$A:$R,18,0)</f>
        <v>105.58099999999999</v>
      </c>
      <c r="S29" s="2">
        <f>VLOOKUP(A29,[1]TDSheet!$A:$S,19,0)</f>
        <v>84.795400000000001</v>
      </c>
      <c r="T29" s="2">
        <f>VLOOKUP(A29,[1]TDSheet!$A:$M,13,0)</f>
        <v>114.88199999999999</v>
      </c>
      <c r="V29" s="2">
        <f t="shared" si="5"/>
        <v>441.37640000000033</v>
      </c>
    </row>
    <row r="30" spans="1:22" ht="11.1" customHeight="1" outlineLevel="2" x14ac:dyDescent="0.2">
      <c r="A30" s="7" t="s">
        <v>38</v>
      </c>
      <c r="B30" s="7" t="s">
        <v>9</v>
      </c>
      <c r="C30" s="7"/>
      <c r="D30" s="7"/>
      <c r="E30" s="8">
        <v>184.28899999999999</v>
      </c>
      <c r="F30" s="8">
        <v>10.99</v>
      </c>
      <c r="G30" s="8">
        <v>104.89400000000001</v>
      </c>
      <c r="H30" s="8"/>
      <c r="I30" s="17">
        <f>VLOOKUP(A30,[1]TDSheet!$A:$H,8,0)</f>
        <v>1</v>
      </c>
      <c r="L30" s="25">
        <v>536</v>
      </c>
      <c r="N30" s="2">
        <f t="shared" si="2"/>
        <v>20.9788</v>
      </c>
      <c r="O30" s="19"/>
      <c r="P30" s="2">
        <f t="shared" si="3"/>
        <v>25.549602455812536</v>
      </c>
      <c r="Q30" s="2">
        <f t="shared" si="4"/>
        <v>25.549602455812536</v>
      </c>
      <c r="R30" s="2">
        <f>VLOOKUP(A30,[1]TDSheet!$A:$R,18,0)</f>
        <v>81.156199999999998</v>
      </c>
      <c r="S30" s="2">
        <f>VLOOKUP(A30,[1]TDSheet!$A:$S,19,0)</f>
        <v>80.362400000000008</v>
      </c>
      <c r="T30" s="2">
        <f>VLOOKUP(A30,[1]TDSheet!$A:$M,13,0)</f>
        <v>77.772199999999998</v>
      </c>
      <c r="V30" s="2">
        <f t="shared" si="5"/>
        <v>0</v>
      </c>
    </row>
    <row r="31" spans="1:22" ht="21.95" customHeight="1" outlineLevel="2" x14ac:dyDescent="0.2">
      <c r="A31" s="7" t="s">
        <v>46</v>
      </c>
      <c r="B31" s="7" t="s">
        <v>20</v>
      </c>
      <c r="C31" s="16" t="s">
        <v>73</v>
      </c>
      <c r="D31" s="29" t="s">
        <v>74</v>
      </c>
      <c r="E31" s="8">
        <v>576</v>
      </c>
      <c r="F31" s="8"/>
      <c r="G31" s="8">
        <v>271</v>
      </c>
      <c r="H31" s="8">
        <v>253</v>
      </c>
      <c r="I31" s="17">
        <f>VLOOKUP(A31,[1]TDSheet!$A:$H,8,0)</f>
        <v>0.4</v>
      </c>
      <c r="L31" s="2">
        <f>VLOOKUP(A31,[1]TDSheet!$A:$N,14,0)</f>
        <v>0</v>
      </c>
      <c r="N31" s="2">
        <f t="shared" si="2"/>
        <v>54.2</v>
      </c>
      <c r="O31" s="19">
        <f t="shared" si="6"/>
        <v>397.40000000000009</v>
      </c>
      <c r="P31" s="2">
        <f t="shared" si="3"/>
        <v>12.000000000000002</v>
      </c>
      <c r="Q31" s="2">
        <f t="shared" si="4"/>
        <v>4.6678966789667893</v>
      </c>
      <c r="R31" s="2">
        <f>VLOOKUP(A31,[1]TDSheet!$A:$R,18,0)</f>
        <v>51.6</v>
      </c>
      <c r="S31" s="2">
        <f>VLOOKUP(A31,[1]TDSheet!$A:$S,19,0)</f>
        <v>87</v>
      </c>
      <c r="T31" s="2">
        <f>VLOOKUP(A31,[1]TDSheet!$A:$M,13,0)</f>
        <v>34.4</v>
      </c>
      <c r="V31" s="2">
        <f t="shared" si="5"/>
        <v>158.96000000000004</v>
      </c>
    </row>
    <row r="32" spans="1:22" ht="11.1" customHeight="1" outlineLevel="2" x14ac:dyDescent="0.2">
      <c r="A32" s="23" t="s">
        <v>47</v>
      </c>
      <c r="B32" s="7" t="s">
        <v>20</v>
      </c>
      <c r="C32" s="16" t="s">
        <v>73</v>
      </c>
      <c r="D32" s="29" t="s">
        <v>74</v>
      </c>
      <c r="E32" s="8">
        <v>2273</v>
      </c>
      <c r="F32" s="8">
        <v>11</v>
      </c>
      <c r="G32" s="8">
        <v>1106</v>
      </c>
      <c r="H32" s="8">
        <v>1127</v>
      </c>
      <c r="I32" s="17">
        <f>VLOOKUP(A32,[1]TDSheet!$A:$H,8,0)</f>
        <v>0.4</v>
      </c>
      <c r="L32" s="2">
        <f>VLOOKUP(A32,[1]TDSheet!$A:$N,14,0)</f>
        <v>0</v>
      </c>
      <c r="N32" s="2">
        <f t="shared" si="2"/>
        <v>221.2</v>
      </c>
      <c r="O32" s="24">
        <v>0</v>
      </c>
      <c r="P32" s="2">
        <f t="shared" si="3"/>
        <v>5.09493670886076</v>
      </c>
      <c r="Q32" s="2">
        <f t="shared" si="4"/>
        <v>5.09493670886076</v>
      </c>
      <c r="R32" s="2">
        <f>VLOOKUP(A32,[1]TDSheet!$A:$R,18,0)</f>
        <v>74.400000000000006</v>
      </c>
      <c r="S32" s="2">
        <f>VLOOKUP(A32,[1]TDSheet!$A:$S,19,0)</f>
        <v>107.6</v>
      </c>
      <c r="T32" s="2">
        <f>VLOOKUP(A32,[1]TDSheet!$A:$M,13,0)</f>
        <v>80.599999999999994</v>
      </c>
      <c r="V32" s="2">
        <f t="shared" si="5"/>
        <v>0</v>
      </c>
    </row>
    <row r="33" spans="1:22" ht="11.1" customHeight="1" outlineLevel="2" x14ac:dyDescent="0.2">
      <c r="A33" s="23" t="s">
        <v>48</v>
      </c>
      <c r="B33" s="7" t="s">
        <v>20</v>
      </c>
      <c r="C33" s="16" t="s">
        <v>73</v>
      </c>
      <c r="D33" s="29" t="s">
        <v>74</v>
      </c>
      <c r="E33" s="8">
        <v>2162</v>
      </c>
      <c r="F33" s="8"/>
      <c r="G33" s="8">
        <v>1075</v>
      </c>
      <c r="H33" s="8">
        <v>1019</v>
      </c>
      <c r="I33" s="17">
        <f>VLOOKUP(A33,[1]TDSheet!$A:$H,8,0)</f>
        <v>0.4</v>
      </c>
      <c r="L33" s="2">
        <f>VLOOKUP(A33,[1]TDSheet!$A:$N,14,0)</f>
        <v>0</v>
      </c>
      <c r="N33" s="2">
        <f t="shared" si="2"/>
        <v>215</v>
      </c>
      <c r="O33" s="24">
        <v>0</v>
      </c>
      <c r="P33" s="2">
        <f t="shared" si="3"/>
        <v>4.7395348837209301</v>
      </c>
      <c r="Q33" s="2">
        <f t="shared" si="4"/>
        <v>4.7395348837209301</v>
      </c>
      <c r="R33" s="2">
        <f>VLOOKUP(A33,[1]TDSheet!$A:$R,18,0)</f>
        <v>82.4</v>
      </c>
      <c r="S33" s="2">
        <f>VLOOKUP(A33,[1]TDSheet!$A:$S,19,0)</f>
        <v>76.599999999999994</v>
      </c>
      <c r="T33" s="2">
        <f>VLOOKUP(A33,[1]TDSheet!$A:$M,13,0)</f>
        <v>71.8</v>
      </c>
      <c r="V33" s="2">
        <f t="shared" si="5"/>
        <v>0</v>
      </c>
    </row>
    <row r="34" spans="1:22" ht="11.1" customHeight="1" outlineLevel="2" x14ac:dyDescent="0.2">
      <c r="A34" s="7" t="s">
        <v>49</v>
      </c>
      <c r="B34" s="7" t="s">
        <v>20</v>
      </c>
      <c r="C34" s="16" t="s">
        <v>73</v>
      </c>
      <c r="D34" s="29" t="s">
        <v>74</v>
      </c>
      <c r="E34" s="8">
        <v>859</v>
      </c>
      <c r="F34" s="8"/>
      <c r="G34" s="8">
        <v>317</v>
      </c>
      <c r="H34" s="8">
        <v>435</v>
      </c>
      <c r="I34" s="17">
        <f>VLOOKUP(A34,[1]TDSheet!$A:$H,8,0)</f>
        <v>0</v>
      </c>
      <c r="L34" s="2">
        <f>VLOOKUP(A34,[1]TDSheet!$A:$N,14,0)</f>
        <v>0</v>
      </c>
      <c r="N34" s="2">
        <f t="shared" si="2"/>
        <v>63.4</v>
      </c>
      <c r="O34" s="19"/>
      <c r="P34" s="2">
        <f t="shared" si="3"/>
        <v>6.861198738170347</v>
      </c>
      <c r="Q34" s="2">
        <f t="shared" si="4"/>
        <v>6.861198738170347</v>
      </c>
      <c r="R34" s="2">
        <f>VLOOKUP(A34,[1]TDSheet!$A:$R,18,0)</f>
        <v>0</v>
      </c>
      <c r="S34" s="2">
        <f>VLOOKUP(A34,[1]TDSheet!$A:$S,19,0)</f>
        <v>39.4</v>
      </c>
      <c r="T34" s="2">
        <f>VLOOKUP(A34,[1]TDSheet!$A:$M,13,0)</f>
        <v>74.599999999999994</v>
      </c>
      <c r="U34" s="20" t="str">
        <f>VLOOKUP(A34,[1]TDSheet!$A:$T,20,0)</f>
        <v>акция/нет в матрице</v>
      </c>
      <c r="V34" s="2">
        <f t="shared" si="5"/>
        <v>0</v>
      </c>
    </row>
    <row r="35" spans="1:22" ht="21.95" customHeight="1" outlineLevel="2" x14ac:dyDescent="0.2">
      <c r="A35" s="7" t="s">
        <v>13</v>
      </c>
      <c r="B35" s="7" t="s">
        <v>9</v>
      </c>
      <c r="C35" s="16" t="s">
        <v>73</v>
      </c>
      <c r="D35" s="29" t="s">
        <v>74</v>
      </c>
      <c r="E35" s="8">
        <v>57.502000000000002</v>
      </c>
      <c r="F35" s="8"/>
      <c r="G35" s="8">
        <v>43.131</v>
      </c>
      <c r="H35" s="8">
        <v>13.026999999999999</v>
      </c>
      <c r="I35" s="17">
        <f>VLOOKUP(A35,[1]TDSheet!$A:$H,8,0)</f>
        <v>0</v>
      </c>
      <c r="L35" s="2">
        <f>VLOOKUP(A35,[1]TDSheet!$A:$N,14,0)</f>
        <v>0</v>
      </c>
      <c r="N35" s="2">
        <f t="shared" si="2"/>
        <v>8.6262000000000008</v>
      </c>
      <c r="O35" s="19"/>
      <c r="P35" s="2">
        <f t="shared" si="3"/>
        <v>1.5101667014444364</v>
      </c>
      <c r="Q35" s="2">
        <f t="shared" si="4"/>
        <v>1.5101667014444364</v>
      </c>
      <c r="R35" s="2">
        <f>VLOOKUP(A35,[1]TDSheet!$A:$R,18,0)</f>
        <v>0</v>
      </c>
      <c r="S35" s="2">
        <f>VLOOKUP(A35,[1]TDSheet!$A:$S,19,0)</f>
        <v>6.5133999999999999</v>
      </c>
      <c r="T35" s="2">
        <f>VLOOKUP(A35,[1]TDSheet!$A:$M,13,0)</f>
        <v>12.417</v>
      </c>
      <c r="U35" s="20" t="str">
        <f>VLOOKUP(A35,[1]TDSheet!$A:$T,20,0)</f>
        <v>акция/нет в матрице</v>
      </c>
      <c r="V35" s="2">
        <f t="shared" si="5"/>
        <v>0</v>
      </c>
    </row>
    <row r="36" spans="1:22" ht="21.95" customHeight="1" outlineLevel="2" x14ac:dyDescent="0.2">
      <c r="A36" s="7" t="s">
        <v>14</v>
      </c>
      <c r="B36" s="7" t="s">
        <v>9</v>
      </c>
      <c r="C36" s="16" t="s">
        <v>73</v>
      </c>
      <c r="D36" s="29" t="s">
        <v>74</v>
      </c>
      <c r="E36" s="8">
        <v>50.777000000000001</v>
      </c>
      <c r="F36" s="8"/>
      <c r="G36" s="8">
        <v>31.61</v>
      </c>
      <c r="H36" s="8">
        <v>16.414999999999999</v>
      </c>
      <c r="I36" s="17">
        <f>VLOOKUP(A36,[1]TDSheet!$A:$H,8,0)</f>
        <v>0</v>
      </c>
      <c r="L36" s="2">
        <f>VLOOKUP(A36,[1]TDSheet!$A:$N,14,0)</f>
        <v>0</v>
      </c>
      <c r="N36" s="2">
        <f t="shared" si="2"/>
        <v>6.3220000000000001</v>
      </c>
      <c r="O36" s="19"/>
      <c r="P36" s="2">
        <f t="shared" si="3"/>
        <v>2.5964884530211956</v>
      </c>
      <c r="Q36" s="2">
        <f t="shared" si="4"/>
        <v>2.5964884530211956</v>
      </c>
      <c r="R36" s="2">
        <f>VLOOKUP(A36,[1]TDSheet!$A:$R,18,0)</f>
        <v>0</v>
      </c>
      <c r="S36" s="2">
        <f>VLOOKUP(A36,[1]TDSheet!$A:$S,19,0)</f>
        <v>6.0213999999999999</v>
      </c>
      <c r="T36" s="2">
        <f>VLOOKUP(A36,[1]TDSheet!$A:$M,13,0)</f>
        <v>12.896799999999999</v>
      </c>
      <c r="U36" s="20" t="str">
        <f>VLOOKUP(A36,[1]TDSheet!$A:$T,20,0)</f>
        <v>акция/нет в матрице</v>
      </c>
      <c r="V36" s="2">
        <f t="shared" si="5"/>
        <v>0</v>
      </c>
    </row>
    <row r="37" spans="1:22" ht="21.95" customHeight="1" outlineLevel="2" x14ac:dyDescent="0.2">
      <c r="A37" s="7" t="s">
        <v>15</v>
      </c>
      <c r="B37" s="7" t="s">
        <v>9</v>
      </c>
      <c r="C37" s="16" t="s">
        <v>73</v>
      </c>
      <c r="D37" s="29" t="s">
        <v>74</v>
      </c>
      <c r="E37" s="8">
        <v>294.43299999999999</v>
      </c>
      <c r="F37" s="8"/>
      <c r="G37" s="8">
        <v>35.475999999999999</v>
      </c>
      <c r="H37" s="8">
        <v>203.14599999999999</v>
      </c>
      <c r="I37" s="17">
        <f>VLOOKUP(A37,[1]TDSheet!$A:$H,8,0)</f>
        <v>0</v>
      </c>
      <c r="L37" s="2">
        <f>VLOOKUP(A37,[1]TDSheet!$A:$N,14,0)</f>
        <v>0</v>
      </c>
      <c r="N37" s="2">
        <f t="shared" si="2"/>
        <v>7.0952000000000002</v>
      </c>
      <c r="O37" s="19"/>
      <c r="P37" s="2">
        <f t="shared" si="3"/>
        <v>28.631469162250532</v>
      </c>
      <c r="Q37" s="2">
        <f t="shared" si="4"/>
        <v>28.631469162250532</v>
      </c>
      <c r="R37" s="2">
        <f>VLOOKUP(A37,[1]TDSheet!$A:$R,18,0)</f>
        <v>0</v>
      </c>
      <c r="S37" s="2">
        <f>VLOOKUP(A37,[1]TDSheet!$A:$S,19,0)</f>
        <v>4.8868</v>
      </c>
      <c r="T37" s="2">
        <f>VLOOKUP(A37,[1]TDSheet!$A:$M,13,0)</f>
        <v>11.506600000000001</v>
      </c>
      <c r="U37" s="20" t="str">
        <f>VLOOKUP(A37,[1]TDSheet!$A:$T,20,0)</f>
        <v>акция/нет в матрице</v>
      </c>
      <c r="V37" s="2">
        <f t="shared" si="5"/>
        <v>0</v>
      </c>
    </row>
    <row r="38" spans="1:22" ht="21.95" customHeight="1" outlineLevel="2" x14ac:dyDescent="0.2">
      <c r="A38" s="7" t="s">
        <v>39</v>
      </c>
      <c r="B38" s="7" t="s">
        <v>9</v>
      </c>
      <c r="C38" s="7"/>
      <c r="D38" s="7"/>
      <c r="E38" s="8">
        <v>347.77699999999999</v>
      </c>
      <c r="F38" s="8"/>
      <c r="G38" s="8">
        <v>197.46799999999999</v>
      </c>
      <c r="H38" s="8">
        <v>87.298000000000002</v>
      </c>
      <c r="I38" s="17">
        <f>VLOOKUP(A38,[1]TDSheet!$A:$H,8,0)</f>
        <v>1</v>
      </c>
      <c r="L38" s="26">
        <f>VLOOKUP(A38,[1]TDSheet!$A:$N,14,0)</f>
        <v>270</v>
      </c>
      <c r="N38" s="2">
        <f t="shared" si="2"/>
        <v>39.493600000000001</v>
      </c>
      <c r="O38" s="19">
        <f>9*N38-H38</f>
        <v>268.14440000000002</v>
      </c>
      <c r="P38" s="2">
        <f>(H38+O38)/N38</f>
        <v>9</v>
      </c>
      <c r="Q38" s="2">
        <f>(H38)/N38</f>
        <v>2.2104340956509407</v>
      </c>
      <c r="R38" s="2">
        <f>VLOOKUP(A38,[1]TDSheet!$A:$R,18,0)</f>
        <v>68.621000000000009</v>
      </c>
      <c r="S38" s="2">
        <f>VLOOKUP(A38,[1]TDSheet!$A:$S,19,0)</f>
        <v>49.290399999999998</v>
      </c>
      <c r="T38" s="2">
        <f>VLOOKUP(A38,[1]TDSheet!$A:$M,13,0)</f>
        <v>46.095399999999998</v>
      </c>
      <c r="V38" s="2">
        <f t="shared" si="5"/>
        <v>268.14440000000002</v>
      </c>
    </row>
    <row r="39" spans="1:22" ht="11.1" customHeight="1" outlineLevel="2" x14ac:dyDescent="0.2">
      <c r="A39" s="7" t="s">
        <v>50</v>
      </c>
      <c r="B39" s="7" t="s">
        <v>20</v>
      </c>
      <c r="C39" s="16" t="s">
        <v>73</v>
      </c>
      <c r="D39" s="29" t="s">
        <v>74</v>
      </c>
      <c r="E39" s="8">
        <v>713</v>
      </c>
      <c r="F39" s="8">
        <v>7</v>
      </c>
      <c r="G39" s="8">
        <v>305</v>
      </c>
      <c r="H39" s="8">
        <v>364</v>
      </c>
      <c r="I39" s="17">
        <f>VLOOKUP(A39,[1]TDSheet!$A:$H,8,0)</f>
        <v>0.4</v>
      </c>
      <c r="L39" s="2">
        <f>VLOOKUP(A39,[1]TDSheet!$A:$N,14,0)</f>
        <v>0</v>
      </c>
      <c r="N39" s="2">
        <f t="shared" si="2"/>
        <v>61</v>
      </c>
      <c r="O39" s="19">
        <f t="shared" si="6"/>
        <v>368</v>
      </c>
      <c r="P39" s="2">
        <f t="shared" si="3"/>
        <v>12</v>
      </c>
      <c r="Q39" s="2">
        <f t="shared" si="4"/>
        <v>5.9672131147540988</v>
      </c>
      <c r="R39" s="2">
        <f>VLOOKUP(A39,[1]TDSheet!$A:$R,18,0)</f>
        <v>63</v>
      </c>
      <c r="S39" s="2">
        <f>VLOOKUP(A39,[1]TDSheet!$A:$S,19,0)</f>
        <v>69.599999999999994</v>
      </c>
      <c r="T39" s="2">
        <f>VLOOKUP(A39,[1]TDSheet!$A:$M,13,0)</f>
        <v>59.4</v>
      </c>
      <c r="V39" s="2">
        <f t="shared" si="5"/>
        <v>147.20000000000002</v>
      </c>
    </row>
    <row r="40" spans="1:22" ht="11.1" customHeight="1" outlineLevel="2" x14ac:dyDescent="0.2">
      <c r="A40" s="23" t="s">
        <v>51</v>
      </c>
      <c r="B40" s="7" t="s">
        <v>20</v>
      </c>
      <c r="C40" s="16" t="s">
        <v>73</v>
      </c>
      <c r="D40" s="29" t="s">
        <v>74</v>
      </c>
      <c r="E40" s="8">
        <v>232</v>
      </c>
      <c r="F40" s="8">
        <v>50</v>
      </c>
      <c r="G40" s="8">
        <v>181</v>
      </c>
      <c r="H40" s="8">
        <v>49</v>
      </c>
      <c r="I40" s="17">
        <f>VLOOKUP(A40,[1]TDSheet!$A:$H,8,0)</f>
        <v>0</v>
      </c>
      <c r="L40" s="2">
        <f>VLOOKUP(A40,[1]TDSheet!$A:$N,14,0)</f>
        <v>0</v>
      </c>
      <c r="N40" s="2">
        <f t="shared" si="2"/>
        <v>36.200000000000003</v>
      </c>
      <c r="O40" s="19"/>
      <c r="P40" s="2">
        <f t="shared" si="3"/>
        <v>1.3535911602209945</v>
      </c>
      <c r="Q40" s="2">
        <f t="shared" si="4"/>
        <v>1.3535911602209945</v>
      </c>
      <c r="R40" s="2">
        <f>VLOOKUP(A40,[1]TDSheet!$A:$R,18,0)</f>
        <v>0</v>
      </c>
      <c r="S40" s="2">
        <f>VLOOKUP(A40,[1]TDSheet!$A:$S,19,0)</f>
        <v>43.8</v>
      </c>
      <c r="T40" s="2">
        <f>VLOOKUP(A40,[1]TDSheet!$A:$M,13,0)</f>
        <v>66.599999999999994</v>
      </c>
      <c r="U40" s="20" t="str">
        <f>VLOOKUP(A40,[1]TDSheet!$A:$T,20,0)</f>
        <v>акция/нет в матрице</v>
      </c>
      <c r="V40" s="2">
        <f t="shared" si="5"/>
        <v>0</v>
      </c>
    </row>
    <row r="41" spans="1:22" ht="11.1" customHeight="1" outlineLevel="2" x14ac:dyDescent="0.2">
      <c r="A41" s="7" t="s">
        <v>16</v>
      </c>
      <c r="B41" s="7" t="s">
        <v>9</v>
      </c>
      <c r="C41" s="16" t="s">
        <v>73</v>
      </c>
      <c r="D41" s="29" t="s">
        <v>74</v>
      </c>
      <c r="E41" s="8">
        <v>97.558999999999997</v>
      </c>
      <c r="F41" s="8"/>
      <c r="G41" s="8">
        <v>16.186</v>
      </c>
      <c r="H41" s="8">
        <v>80.015000000000001</v>
      </c>
      <c r="I41" s="17">
        <f>VLOOKUP(A41,[1]TDSheet!$A:$H,8,0)</f>
        <v>0</v>
      </c>
      <c r="L41" s="2">
        <f>VLOOKUP(A41,[1]TDSheet!$A:$N,14,0)</f>
        <v>0</v>
      </c>
      <c r="N41" s="2">
        <f t="shared" si="2"/>
        <v>3.2372000000000001</v>
      </c>
      <c r="O41" s="19"/>
      <c r="P41" s="2">
        <f t="shared" si="3"/>
        <v>24.71734832571358</v>
      </c>
      <c r="Q41" s="2">
        <f t="shared" si="4"/>
        <v>24.71734832571358</v>
      </c>
      <c r="R41" s="2">
        <f>VLOOKUP(A41,[1]TDSheet!$A:$R,18,0)</f>
        <v>0</v>
      </c>
      <c r="S41" s="2">
        <f>VLOOKUP(A41,[1]TDSheet!$A:$S,19,0)</f>
        <v>2.4568000000000003</v>
      </c>
      <c r="T41" s="2">
        <f>VLOOKUP(A41,[1]TDSheet!$A:$M,13,0)</f>
        <v>6.4876000000000005</v>
      </c>
      <c r="U41" s="20" t="str">
        <f>VLOOKUP(A41,[1]TDSheet!$A:$T,20,0)</f>
        <v>акция/нет в матрице</v>
      </c>
      <c r="V41" s="2">
        <f t="shared" si="5"/>
        <v>0</v>
      </c>
    </row>
    <row r="42" spans="1:22" ht="11.1" customHeight="1" outlineLevel="2" x14ac:dyDescent="0.2">
      <c r="A42" s="7" t="s">
        <v>17</v>
      </c>
      <c r="B42" s="7" t="s">
        <v>9</v>
      </c>
      <c r="C42" s="16" t="s">
        <v>73</v>
      </c>
      <c r="D42" s="29" t="s">
        <v>74</v>
      </c>
      <c r="E42" s="8">
        <v>4.0019999999999998</v>
      </c>
      <c r="F42" s="8"/>
      <c r="G42" s="8">
        <v>2.7440000000000002</v>
      </c>
      <c r="H42" s="8">
        <v>1.258</v>
      </c>
      <c r="I42" s="17">
        <f>VLOOKUP(A42,[1]TDSheet!$A:$H,8,0)</f>
        <v>0</v>
      </c>
      <c r="L42" s="2">
        <f>VLOOKUP(A42,[1]TDSheet!$A:$N,14,0)</f>
        <v>0</v>
      </c>
      <c r="N42" s="2">
        <f t="shared" si="2"/>
        <v>0.54880000000000007</v>
      </c>
      <c r="O42" s="19"/>
      <c r="P42" s="2">
        <f t="shared" si="3"/>
        <v>2.2922740524781338</v>
      </c>
      <c r="Q42" s="2">
        <f t="shared" si="4"/>
        <v>2.2922740524781338</v>
      </c>
      <c r="R42" s="2">
        <f>VLOOKUP(A42,[1]TDSheet!$A:$R,18,0)</f>
        <v>0</v>
      </c>
      <c r="S42" s="2">
        <f>VLOOKUP(A42,[1]TDSheet!$A:$S,19,0)</f>
        <v>1.9456</v>
      </c>
      <c r="T42" s="2">
        <f>VLOOKUP(A42,[1]TDSheet!$A:$M,13,0)</f>
        <v>3.8305999999999996</v>
      </c>
      <c r="U42" s="20" t="str">
        <f>VLOOKUP(A42,[1]TDSheet!$A:$T,20,0)</f>
        <v>акция/нет в матрице</v>
      </c>
      <c r="V42" s="2">
        <f t="shared" si="5"/>
        <v>0</v>
      </c>
    </row>
    <row r="43" spans="1:22" ht="11.1" customHeight="1" outlineLevel="2" x14ac:dyDescent="0.2">
      <c r="A43" s="23" t="s">
        <v>52</v>
      </c>
      <c r="B43" s="7" t="s">
        <v>20</v>
      </c>
      <c r="C43" s="16" t="s">
        <v>73</v>
      </c>
      <c r="D43" s="29" t="s">
        <v>74</v>
      </c>
      <c r="E43" s="8">
        <v>1490</v>
      </c>
      <c r="F43" s="8"/>
      <c r="G43" s="8">
        <v>928</v>
      </c>
      <c r="H43" s="8">
        <v>508</v>
      </c>
      <c r="I43" s="17">
        <f>VLOOKUP(A43,[1]TDSheet!$A:$H,8,0)</f>
        <v>0</v>
      </c>
      <c r="L43" s="2">
        <f>VLOOKUP(A43,[1]TDSheet!$A:$N,14,0)</f>
        <v>0</v>
      </c>
      <c r="N43" s="2">
        <f t="shared" si="2"/>
        <v>185.6</v>
      </c>
      <c r="O43" s="19"/>
      <c r="P43" s="2">
        <f t="shared" si="3"/>
        <v>2.7370689655172415</v>
      </c>
      <c r="Q43" s="2">
        <f t="shared" si="4"/>
        <v>2.7370689655172415</v>
      </c>
      <c r="R43" s="2">
        <f>VLOOKUP(A43,[1]TDSheet!$A:$R,18,0)</f>
        <v>0</v>
      </c>
      <c r="S43" s="2">
        <f>VLOOKUP(A43,[1]TDSheet!$A:$S,19,0)</f>
        <v>22.8</v>
      </c>
      <c r="T43" s="2">
        <f>VLOOKUP(A43,[1]TDSheet!$A:$M,13,0)</f>
        <v>37.6</v>
      </c>
      <c r="U43" s="20" t="str">
        <f>VLOOKUP(A43,[1]TDSheet!$A:$T,20,0)</f>
        <v>акция/нет в матрице</v>
      </c>
      <c r="V43" s="2">
        <f t="shared" si="5"/>
        <v>0</v>
      </c>
    </row>
    <row r="44" spans="1:22" ht="11.1" customHeight="1" outlineLevel="2" x14ac:dyDescent="0.2">
      <c r="A44" s="7" t="s">
        <v>53</v>
      </c>
      <c r="B44" s="7" t="s">
        <v>20</v>
      </c>
      <c r="C44" s="16" t="s">
        <v>73</v>
      </c>
      <c r="D44" s="29" t="s">
        <v>74</v>
      </c>
      <c r="E44" s="8">
        <v>1518</v>
      </c>
      <c r="F44" s="8"/>
      <c r="G44" s="8">
        <v>178</v>
      </c>
      <c r="H44" s="8">
        <v>1281</v>
      </c>
      <c r="I44" s="17">
        <f>VLOOKUP(A44,[1]TDSheet!$A:$H,8,0)</f>
        <v>0</v>
      </c>
      <c r="L44" s="2">
        <f>VLOOKUP(A44,[1]TDSheet!$A:$N,14,0)</f>
        <v>0</v>
      </c>
      <c r="N44" s="2">
        <f t="shared" si="2"/>
        <v>35.6</v>
      </c>
      <c r="O44" s="19"/>
      <c r="P44" s="2">
        <f t="shared" si="3"/>
        <v>35.983146067415731</v>
      </c>
      <c r="Q44" s="2">
        <f t="shared" si="4"/>
        <v>35.983146067415731</v>
      </c>
      <c r="R44" s="2">
        <f>VLOOKUP(A44,[1]TDSheet!$A:$R,18,0)</f>
        <v>0</v>
      </c>
      <c r="S44" s="2">
        <f>VLOOKUP(A44,[1]TDSheet!$A:$S,19,0)</f>
        <v>21.4</v>
      </c>
      <c r="T44" s="2">
        <f>VLOOKUP(A44,[1]TDSheet!$A:$M,13,0)</f>
        <v>31.8</v>
      </c>
      <c r="U44" s="20" t="str">
        <f>VLOOKUP(A44,[1]TDSheet!$A:$T,20,0)</f>
        <v>акция/нет в матрице</v>
      </c>
      <c r="V44" s="2">
        <f t="shared" si="5"/>
        <v>0</v>
      </c>
    </row>
    <row r="45" spans="1:22" ht="11.1" customHeight="1" outlineLevel="2" x14ac:dyDescent="0.2">
      <c r="A45" s="7" t="s">
        <v>54</v>
      </c>
      <c r="B45" s="7" t="s">
        <v>20</v>
      </c>
      <c r="C45" s="7"/>
      <c r="D45" s="7"/>
      <c r="E45" s="8">
        <v>-12</v>
      </c>
      <c r="F45" s="8">
        <v>12</v>
      </c>
      <c r="G45" s="8"/>
      <c r="H45" s="8"/>
      <c r="I45" s="17">
        <f>VLOOKUP(A45,[1]TDSheet!$A:$H,8,0)</f>
        <v>0</v>
      </c>
      <c r="L45" s="2">
        <f>VLOOKUP(A45,[1]TDSheet!$A:$N,14,0)</f>
        <v>0</v>
      </c>
      <c r="N45" s="2">
        <f t="shared" si="2"/>
        <v>0</v>
      </c>
      <c r="O45" s="19"/>
      <c r="P45" s="2" t="e">
        <f t="shared" si="3"/>
        <v>#DIV/0!</v>
      </c>
      <c r="Q45" s="2" t="e">
        <f t="shared" si="4"/>
        <v>#DIV/0!</v>
      </c>
      <c r="R45" s="2">
        <f>VLOOKUP(A45,[1]TDSheet!$A:$R,18,0)</f>
        <v>0</v>
      </c>
      <c r="S45" s="2">
        <f>VLOOKUP(A45,[1]TDSheet!$A:$S,19,0)</f>
        <v>0</v>
      </c>
      <c r="T45" s="2">
        <f>VLOOKUP(A45,[1]TDSheet!$A:$M,13,0)</f>
        <v>2.4</v>
      </c>
      <c r="V45" s="2">
        <f t="shared" si="5"/>
        <v>0</v>
      </c>
    </row>
    <row r="46" spans="1:22" ht="11.1" customHeight="1" outlineLevel="2" x14ac:dyDescent="0.2">
      <c r="A46" s="7" t="s">
        <v>40</v>
      </c>
      <c r="B46" s="7" t="s">
        <v>9</v>
      </c>
      <c r="C46" s="7"/>
      <c r="D46" s="7"/>
      <c r="E46" s="8">
        <v>180.21299999999999</v>
      </c>
      <c r="F46" s="8"/>
      <c r="G46" s="8">
        <v>34.277000000000001</v>
      </c>
      <c r="H46" s="8">
        <v>143.30799999999999</v>
      </c>
      <c r="I46" s="17">
        <f>VLOOKUP(A46,[1]TDSheet!$A:$H,8,0)</f>
        <v>0</v>
      </c>
      <c r="L46" s="2">
        <f>VLOOKUP(A46,[1]TDSheet!$A:$N,14,0)</f>
        <v>0</v>
      </c>
      <c r="N46" s="2">
        <f t="shared" si="2"/>
        <v>6.8554000000000004</v>
      </c>
      <c r="O46" s="19"/>
      <c r="P46" s="2">
        <f t="shared" si="3"/>
        <v>20.904396534119087</v>
      </c>
      <c r="Q46" s="2">
        <f t="shared" si="4"/>
        <v>20.904396534119087</v>
      </c>
      <c r="R46" s="2">
        <f>VLOOKUP(A46,[1]TDSheet!$A:$R,18,0)</f>
        <v>0.79480000000000006</v>
      </c>
      <c r="S46" s="2">
        <f>VLOOKUP(A46,[1]TDSheet!$A:$S,19,0)</f>
        <v>35.941199999999995</v>
      </c>
      <c r="T46" s="2">
        <f>VLOOKUP(A46,[1]TDSheet!$A:$M,13,0)</f>
        <v>14.006</v>
      </c>
      <c r="V46" s="2">
        <f t="shared" si="5"/>
        <v>0</v>
      </c>
    </row>
    <row r="47" spans="1:22" ht="11.1" customHeight="1" outlineLevel="2" x14ac:dyDescent="0.2">
      <c r="A47" s="23" t="s">
        <v>55</v>
      </c>
      <c r="B47" s="7" t="s">
        <v>20</v>
      </c>
      <c r="C47" s="16" t="s">
        <v>73</v>
      </c>
      <c r="D47" s="29" t="s">
        <v>74</v>
      </c>
      <c r="E47" s="8">
        <v>1526</v>
      </c>
      <c r="F47" s="8">
        <v>13</v>
      </c>
      <c r="G47" s="8">
        <v>820</v>
      </c>
      <c r="H47" s="8">
        <v>685</v>
      </c>
      <c r="I47" s="17">
        <f>VLOOKUP(A47,[1]TDSheet!$A:$H,8,0)</f>
        <v>0</v>
      </c>
      <c r="L47" s="2">
        <f>VLOOKUP(A47,[1]TDSheet!$A:$N,14,0)</f>
        <v>0</v>
      </c>
      <c r="N47" s="2">
        <f t="shared" si="2"/>
        <v>164</v>
      </c>
      <c r="O47" s="19"/>
      <c r="P47" s="2">
        <f t="shared" si="3"/>
        <v>4.1768292682926829</v>
      </c>
      <c r="Q47" s="2">
        <f t="shared" si="4"/>
        <v>4.1768292682926829</v>
      </c>
      <c r="R47" s="2">
        <f>VLOOKUP(A47,[1]TDSheet!$A:$R,18,0)</f>
        <v>0</v>
      </c>
      <c r="S47" s="2">
        <f>VLOOKUP(A47,[1]TDSheet!$A:$S,19,0)</f>
        <v>20.6</v>
      </c>
      <c r="T47" s="2">
        <f>VLOOKUP(A47,[1]TDSheet!$A:$M,13,0)</f>
        <v>29</v>
      </c>
      <c r="U47" s="20" t="str">
        <f>VLOOKUP(A47,[1]TDSheet!$A:$T,20,0)</f>
        <v>акция/нет в матрице</v>
      </c>
      <c r="V47" s="2">
        <f t="shared" si="5"/>
        <v>0</v>
      </c>
    </row>
    <row r="48" spans="1:22" ht="11.1" customHeight="1" outlineLevel="2" x14ac:dyDescent="0.2">
      <c r="A48" s="7" t="s">
        <v>41</v>
      </c>
      <c r="B48" s="7" t="s">
        <v>9</v>
      </c>
      <c r="C48" s="7"/>
      <c r="D48" s="7"/>
      <c r="E48" s="8">
        <v>18.341999999999999</v>
      </c>
      <c r="F48" s="8"/>
      <c r="G48" s="8">
        <v>1.6579999999999999</v>
      </c>
      <c r="H48" s="8">
        <v>1.879</v>
      </c>
      <c r="I48" s="17">
        <f>VLOOKUP(A48,[1]TDSheet!$A:$H,8,0)</f>
        <v>1</v>
      </c>
      <c r="L48" s="25">
        <v>102</v>
      </c>
      <c r="N48" s="2">
        <f t="shared" si="2"/>
        <v>0.33160000000000001</v>
      </c>
      <c r="O48" s="22">
        <v>20</v>
      </c>
      <c r="P48" s="2">
        <f t="shared" si="3"/>
        <v>373.57961399276235</v>
      </c>
      <c r="Q48" s="2">
        <f t="shared" si="4"/>
        <v>313.26598311218333</v>
      </c>
      <c r="R48" s="2">
        <f>VLOOKUP(A48,[1]TDSheet!$A:$R,18,0)</f>
        <v>0</v>
      </c>
      <c r="S48" s="2">
        <f>VLOOKUP(A48,[1]TDSheet!$A:$S,19,0)</f>
        <v>0</v>
      </c>
      <c r="T48" s="2">
        <f>VLOOKUP(A48,[1]TDSheet!$A:$M,13,0)</f>
        <v>14.9618</v>
      </c>
      <c r="V48" s="2">
        <f t="shared" si="5"/>
        <v>20</v>
      </c>
    </row>
    <row r="49" spans="1:22" ht="11.1" customHeight="1" outlineLevel="2" x14ac:dyDescent="0.2">
      <c r="A49" s="7" t="s">
        <v>42</v>
      </c>
      <c r="B49" s="7" t="s">
        <v>9</v>
      </c>
      <c r="C49" s="7"/>
      <c r="D49" s="7"/>
      <c r="E49" s="8">
        <v>15.102</v>
      </c>
      <c r="F49" s="8"/>
      <c r="G49" s="8"/>
      <c r="H49" s="8">
        <v>0.251</v>
      </c>
      <c r="I49" s="17">
        <f>VLOOKUP(A49,[1]TDSheet!$A:$H,8,0)</f>
        <v>1</v>
      </c>
      <c r="L49" s="25">
        <v>117</v>
      </c>
      <c r="N49" s="2">
        <f t="shared" si="2"/>
        <v>0</v>
      </c>
      <c r="O49" s="22">
        <v>30</v>
      </c>
      <c r="P49" s="2" t="e">
        <f t="shared" si="3"/>
        <v>#DIV/0!</v>
      </c>
      <c r="Q49" s="2" t="e">
        <f t="shared" si="4"/>
        <v>#DIV/0!</v>
      </c>
      <c r="R49" s="2">
        <f>VLOOKUP(A49,[1]TDSheet!$A:$R,18,0)</f>
        <v>0</v>
      </c>
      <c r="S49" s="2">
        <f>VLOOKUP(A49,[1]TDSheet!$A:$S,19,0)</f>
        <v>0</v>
      </c>
      <c r="T49" s="2">
        <f>VLOOKUP(A49,[1]TDSheet!$A:$M,13,0)</f>
        <v>15.77</v>
      </c>
      <c r="V49" s="2">
        <f t="shared" si="5"/>
        <v>30</v>
      </c>
    </row>
    <row r="50" spans="1:22" ht="21.95" customHeight="1" outlineLevel="2" x14ac:dyDescent="0.2">
      <c r="A50" s="13" t="s">
        <v>56</v>
      </c>
      <c r="B50" s="7" t="s">
        <v>20</v>
      </c>
      <c r="C50" s="7"/>
      <c r="D50" s="7"/>
      <c r="E50" s="8">
        <v>-24</v>
      </c>
      <c r="F50" s="8">
        <v>211</v>
      </c>
      <c r="G50" s="8">
        <v>184</v>
      </c>
      <c r="H50" s="14">
        <v>-26</v>
      </c>
      <c r="I50" s="17">
        <f>VLOOKUP(A50,[1]TDSheet!$A:$H,8,0)</f>
        <v>0</v>
      </c>
      <c r="L50" s="2">
        <f>VLOOKUP(A50,[1]TDSheet!$A:$N,14,0)</f>
        <v>0</v>
      </c>
      <c r="N50" s="2">
        <f t="shared" si="2"/>
        <v>36.799999999999997</v>
      </c>
      <c r="O50" s="19"/>
      <c r="P50" s="2">
        <f t="shared" si="3"/>
        <v>-0.70652173913043481</v>
      </c>
      <c r="Q50" s="2">
        <f t="shared" si="4"/>
        <v>-0.70652173913043481</v>
      </c>
      <c r="R50" s="2">
        <f>VLOOKUP(A50,[1]TDSheet!$A:$R,18,0)</f>
        <v>4.2</v>
      </c>
      <c r="S50" s="2">
        <f>VLOOKUP(A50,[1]TDSheet!$A:$S,19,0)</f>
        <v>31.4</v>
      </c>
      <c r="T50" s="2">
        <f>VLOOKUP(A50,[1]TDSheet!$A:$M,13,0)</f>
        <v>44.2</v>
      </c>
      <c r="V50" s="2">
        <f t="shared" si="5"/>
        <v>0</v>
      </c>
    </row>
    <row r="51" spans="1:22" ht="11.1" customHeight="1" outlineLevel="2" x14ac:dyDescent="0.2">
      <c r="A51" s="7" t="s">
        <v>43</v>
      </c>
      <c r="B51" s="7" t="s">
        <v>9</v>
      </c>
      <c r="C51" s="7"/>
      <c r="D51" s="7"/>
      <c r="E51" s="8">
        <v>6.117</v>
      </c>
      <c r="F51" s="8">
        <v>36.963999999999999</v>
      </c>
      <c r="G51" s="8">
        <v>34.292000000000002</v>
      </c>
      <c r="H51" s="8"/>
      <c r="I51" s="17">
        <f>VLOOKUP(A51,[1]TDSheet!$A:$H,8,0)</f>
        <v>0</v>
      </c>
      <c r="L51" s="2">
        <f>VLOOKUP(A51,[1]TDSheet!$A:$N,14,0)</f>
        <v>0</v>
      </c>
      <c r="N51" s="2">
        <f t="shared" si="2"/>
        <v>6.8584000000000005</v>
      </c>
      <c r="O51" s="19"/>
      <c r="P51" s="2">
        <f t="shared" si="3"/>
        <v>0</v>
      </c>
      <c r="Q51" s="2">
        <f t="shared" si="4"/>
        <v>0</v>
      </c>
      <c r="R51" s="2">
        <f>VLOOKUP(A51,[1]TDSheet!$A:$R,18,0)</f>
        <v>0.17580000000000001</v>
      </c>
      <c r="S51" s="2">
        <f>VLOOKUP(A51,[1]TDSheet!$A:$S,19,0)</f>
        <v>6.3567999999999998</v>
      </c>
      <c r="T51" s="2">
        <f>VLOOKUP(A51,[1]TDSheet!$A:$M,13,0)</f>
        <v>11.090199999999999</v>
      </c>
      <c r="V51" s="2">
        <f t="shared" si="5"/>
        <v>0</v>
      </c>
    </row>
    <row r="52" spans="1:22" ht="11.1" customHeight="1" outlineLevel="2" x14ac:dyDescent="0.2">
      <c r="A52" s="7" t="s">
        <v>18</v>
      </c>
      <c r="B52" s="7" t="s">
        <v>9</v>
      </c>
      <c r="C52" s="7"/>
      <c r="D52" s="7"/>
      <c r="E52" s="8"/>
      <c r="F52" s="8">
        <v>46.210999999999999</v>
      </c>
      <c r="G52" s="8">
        <v>23.116</v>
      </c>
      <c r="H52" s="8">
        <v>21.725000000000001</v>
      </c>
      <c r="I52" s="17">
        <f>VLOOKUP(A52,[1]TDSheet!$A:$H,8,0)</f>
        <v>0</v>
      </c>
      <c r="L52" s="2">
        <f>VLOOKUP(A52,[1]TDSheet!$A:$N,14,0)</f>
        <v>0</v>
      </c>
      <c r="N52" s="2">
        <f t="shared" si="2"/>
        <v>4.6231999999999998</v>
      </c>
      <c r="O52" s="19"/>
      <c r="P52" s="2">
        <f t="shared" si="3"/>
        <v>4.6991261463921097</v>
      </c>
      <c r="Q52" s="2">
        <f t="shared" si="4"/>
        <v>4.6991261463921097</v>
      </c>
      <c r="R52" s="2">
        <f>VLOOKUP(A52,[1]TDSheet!$A:$R,18,0)</f>
        <v>0</v>
      </c>
      <c r="S52" s="2">
        <f>VLOOKUP(A52,[1]TDSheet!$A:$S,19,0)</f>
        <v>2.9914000000000001</v>
      </c>
      <c r="T52" s="2">
        <f>VLOOKUP(A52,[1]TDSheet!$A:$M,13,0)</f>
        <v>6.8482000000000003</v>
      </c>
      <c r="V52" s="2">
        <f t="shared" si="5"/>
        <v>0</v>
      </c>
    </row>
    <row r="53" spans="1:22" ht="11.45" customHeight="1" x14ac:dyDescent="0.2">
      <c r="A53" s="1" t="s">
        <v>70</v>
      </c>
      <c r="B53" s="18" t="s">
        <v>20</v>
      </c>
      <c r="C53" s="7"/>
      <c r="D53" s="27"/>
      <c r="I53" s="9">
        <v>0.4</v>
      </c>
      <c r="L53" s="26">
        <f>VLOOKUP(A53,[1]TDSheet!$A:$N,14,0)</f>
        <v>250</v>
      </c>
      <c r="N53" s="2">
        <f t="shared" si="2"/>
        <v>0</v>
      </c>
      <c r="O53" s="19">
        <v>250</v>
      </c>
      <c r="P53" s="2" t="e">
        <f t="shared" si="3"/>
        <v>#DIV/0!</v>
      </c>
      <c r="Q53" s="2" t="e">
        <f t="shared" si="4"/>
        <v>#DIV/0!</v>
      </c>
      <c r="U53" s="21" t="s">
        <v>72</v>
      </c>
      <c r="V53" s="2">
        <f t="shared" si="5"/>
        <v>100</v>
      </c>
    </row>
    <row r="54" spans="1:22" ht="11.45" customHeight="1" x14ac:dyDescent="0.2">
      <c r="A54" s="18" t="s">
        <v>71</v>
      </c>
      <c r="B54" s="18" t="s">
        <v>20</v>
      </c>
      <c r="C54" s="7"/>
      <c r="D54" s="27"/>
      <c r="I54" s="9">
        <v>0.33</v>
      </c>
      <c r="L54" s="26">
        <f>VLOOKUP(A54,[1]TDSheet!$A:$N,14,0)</f>
        <v>200</v>
      </c>
      <c r="N54" s="2">
        <f t="shared" si="2"/>
        <v>0</v>
      </c>
      <c r="O54" s="19">
        <v>200</v>
      </c>
      <c r="P54" s="2" t="e">
        <f t="shared" si="3"/>
        <v>#DIV/0!</v>
      </c>
      <c r="Q54" s="2" t="e">
        <f t="shared" si="4"/>
        <v>#DIV/0!</v>
      </c>
      <c r="U54" s="21" t="s">
        <v>72</v>
      </c>
      <c r="V54" s="2">
        <f t="shared" si="5"/>
        <v>66</v>
      </c>
    </row>
  </sheetData>
  <autoFilter ref="A3:V54" xr:uid="{FB99386D-6789-4E9C-A236-82FA40B6D18C}"/>
  <pageMargins left="0.35433070866141736" right="0.39370078740157483" top="0.35433070866141736" bottom="0.39370078740157483" header="0.51181102362204722" footer="0.51181102362204722"/>
  <pageSetup paperSize="9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4DBE-467C-4FB9-A39D-72C4184EED75}">
  <dimension ref="A1:F48"/>
  <sheetViews>
    <sheetView workbookViewId="0">
      <selection activeCell="A2" sqref="A2:F48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72.391999999999996</v>
      </c>
      <c r="E2">
        <v>26.916</v>
      </c>
      <c r="F2">
        <v>45.475999999999999</v>
      </c>
    </row>
    <row r="3" spans="1:6" x14ac:dyDescent="0.2">
      <c r="A3" t="s">
        <v>10</v>
      </c>
      <c r="B3" t="s">
        <v>9</v>
      </c>
      <c r="C3">
        <v>59.643000000000001</v>
      </c>
      <c r="E3">
        <v>35.31</v>
      </c>
      <c r="F3">
        <v>24.332999999999998</v>
      </c>
    </row>
    <row r="4" spans="1:6" x14ac:dyDescent="0.2">
      <c r="A4" t="s">
        <v>11</v>
      </c>
      <c r="B4" t="s">
        <v>9</v>
      </c>
      <c r="C4">
        <v>115.9</v>
      </c>
      <c r="E4">
        <v>85.713999999999999</v>
      </c>
      <c r="F4">
        <v>30.186</v>
      </c>
    </row>
    <row r="5" spans="1:6" x14ac:dyDescent="0.2">
      <c r="A5" t="s">
        <v>12</v>
      </c>
      <c r="B5" t="s">
        <v>9</v>
      </c>
      <c r="C5">
        <v>42.533999999999999</v>
      </c>
      <c r="D5">
        <v>19.393000000000001</v>
      </c>
      <c r="E5">
        <v>44.85</v>
      </c>
      <c r="F5">
        <v>17.077000000000002</v>
      </c>
    </row>
    <row r="6" spans="1:6" x14ac:dyDescent="0.2">
      <c r="A6" t="s">
        <v>19</v>
      </c>
      <c r="B6" t="s">
        <v>20</v>
      </c>
      <c r="C6">
        <v>253</v>
      </c>
      <c r="E6">
        <v>133</v>
      </c>
      <c r="F6">
        <v>120</v>
      </c>
    </row>
    <row r="7" spans="1:6" x14ac:dyDescent="0.2">
      <c r="A7" t="s">
        <v>21</v>
      </c>
      <c r="B7" t="s">
        <v>20</v>
      </c>
      <c r="C7">
        <v>266</v>
      </c>
      <c r="E7">
        <v>171</v>
      </c>
      <c r="F7">
        <v>95</v>
      </c>
    </row>
    <row r="8" spans="1:6" x14ac:dyDescent="0.2">
      <c r="A8" t="s">
        <v>44</v>
      </c>
      <c r="B8" t="s">
        <v>20</v>
      </c>
      <c r="C8">
        <v>56</v>
      </c>
      <c r="D8">
        <v>1</v>
      </c>
      <c r="E8">
        <v>30</v>
      </c>
      <c r="F8">
        <v>27</v>
      </c>
    </row>
    <row r="9" spans="1:6" x14ac:dyDescent="0.2">
      <c r="A9" t="s">
        <v>45</v>
      </c>
      <c r="B9" t="s">
        <v>20</v>
      </c>
      <c r="C9">
        <v>1067</v>
      </c>
      <c r="E9">
        <v>988</v>
      </c>
      <c r="F9">
        <v>79</v>
      </c>
    </row>
    <row r="10" spans="1:6" x14ac:dyDescent="0.2">
      <c r="A10" t="s">
        <v>22</v>
      </c>
      <c r="B10" t="s">
        <v>9</v>
      </c>
      <c r="C10">
        <v>756.072</v>
      </c>
      <c r="E10">
        <v>106.57599999999999</v>
      </c>
      <c r="F10">
        <v>649.49599999999998</v>
      </c>
    </row>
    <row r="11" spans="1:6" x14ac:dyDescent="0.2">
      <c r="A11" t="s">
        <v>23</v>
      </c>
      <c r="B11" t="s">
        <v>9</v>
      </c>
      <c r="C11">
        <v>3523.752</v>
      </c>
      <c r="E11">
        <v>1892.6610000000001</v>
      </c>
      <c r="F11">
        <v>1631.0909999999999</v>
      </c>
    </row>
    <row r="12" spans="1:6" x14ac:dyDescent="0.2">
      <c r="A12" t="s">
        <v>24</v>
      </c>
      <c r="B12" t="s">
        <v>9</v>
      </c>
      <c r="C12">
        <v>762.32100000000003</v>
      </c>
      <c r="E12">
        <v>376.93599999999998</v>
      </c>
      <c r="F12">
        <v>385.38499999999999</v>
      </c>
    </row>
    <row r="13" spans="1:6" x14ac:dyDescent="0.2">
      <c r="A13" t="s">
        <v>25</v>
      </c>
      <c r="B13" t="s">
        <v>9</v>
      </c>
      <c r="C13">
        <v>2579.518</v>
      </c>
      <c r="E13">
        <v>1522.3109999999999</v>
      </c>
      <c r="F13">
        <v>1057.2070000000001</v>
      </c>
    </row>
    <row r="14" spans="1:6" x14ac:dyDescent="0.2">
      <c r="A14" t="s">
        <v>26</v>
      </c>
      <c r="B14" t="s">
        <v>9</v>
      </c>
      <c r="C14">
        <v>735.66</v>
      </c>
      <c r="E14">
        <v>58.962000000000003</v>
      </c>
      <c r="F14">
        <v>676.69799999999998</v>
      </c>
    </row>
    <row r="15" spans="1:6" x14ac:dyDescent="0.2">
      <c r="A15" t="s">
        <v>27</v>
      </c>
      <c r="B15" t="s">
        <v>9</v>
      </c>
      <c r="C15">
        <v>500.42</v>
      </c>
      <c r="E15">
        <v>77.536000000000001</v>
      </c>
      <c r="F15">
        <v>422.88400000000001</v>
      </c>
    </row>
    <row r="16" spans="1:6" x14ac:dyDescent="0.2">
      <c r="A16" t="s">
        <v>28</v>
      </c>
      <c r="B16" t="s">
        <v>9</v>
      </c>
      <c r="C16">
        <v>2355.71</v>
      </c>
      <c r="E16">
        <v>1301.3430000000001</v>
      </c>
      <c r="F16">
        <v>1054.367</v>
      </c>
    </row>
    <row r="17" spans="1:6" x14ac:dyDescent="0.2">
      <c r="A17" t="s">
        <v>29</v>
      </c>
      <c r="B17" t="s">
        <v>9</v>
      </c>
      <c r="C17">
        <v>2891.9090000000001</v>
      </c>
      <c r="E17">
        <v>1389.153</v>
      </c>
      <c r="F17">
        <v>1502.7560000000001</v>
      </c>
    </row>
    <row r="18" spans="1:6" x14ac:dyDescent="0.2">
      <c r="A18" t="s">
        <v>30</v>
      </c>
      <c r="B18" t="s">
        <v>9</v>
      </c>
      <c r="C18">
        <v>1121.046</v>
      </c>
      <c r="E18">
        <v>183.46100000000001</v>
      </c>
      <c r="F18">
        <v>937.58500000000004</v>
      </c>
    </row>
    <row r="19" spans="1:6" x14ac:dyDescent="0.2">
      <c r="A19" t="s">
        <v>31</v>
      </c>
      <c r="B19" t="s">
        <v>9</v>
      </c>
      <c r="C19">
        <v>730.63800000000003</v>
      </c>
      <c r="E19">
        <v>104.032</v>
      </c>
      <c r="F19">
        <v>626.60599999999999</v>
      </c>
    </row>
    <row r="20" spans="1:6" x14ac:dyDescent="0.2">
      <c r="A20" t="s">
        <v>32</v>
      </c>
      <c r="B20" t="s">
        <v>9</v>
      </c>
      <c r="C20">
        <v>189.22800000000001</v>
      </c>
      <c r="E20">
        <v>58.798000000000002</v>
      </c>
      <c r="F20">
        <v>130.43</v>
      </c>
    </row>
    <row r="21" spans="1:6" x14ac:dyDescent="0.2">
      <c r="A21" t="s">
        <v>33</v>
      </c>
      <c r="B21" t="s">
        <v>9</v>
      </c>
      <c r="C21">
        <v>316.15300000000002</v>
      </c>
      <c r="E21">
        <v>143.596</v>
      </c>
      <c r="F21">
        <v>172.55699999999999</v>
      </c>
    </row>
    <row r="22" spans="1:6" x14ac:dyDescent="0.2">
      <c r="A22" t="s">
        <v>34</v>
      </c>
      <c r="B22" t="s">
        <v>9</v>
      </c>
      <c r="C22">
        <v>300.10599999999999</v>
      </c>
      <c r="E22">
        <v>151.19999999999999</v>
      </c>
      <c r="F22">
        <v>148.90600000000001</v>
      </c>
    </row>
    <row r="23" spans="1:6" x14ac:dyDescent="0.2">
      <c r="A23" t="s">
        <v>35</v>
      </c>
      <c r="B23" t="s">
        <v>9</v>
      </c>
      <c r="C23">
        <v>172.857</v>
      </c>
      <c r="E23">
        <v>175.65299999999999</v>
      </c>
      <c r="F23">
        <v>-2.7959999999999998</v>
      </c>
    </row>
    <row r="24" spans="1:6" x14ac:dyDescent="0.2">
      <c r="A24" t="s">
        <v>36</v>
      </c>
      <c r="B24" t="s">
        <v>9</v>
      </c>
      <c r="C24">
        <v>66.378</v>
      </c>
      <c r="E24">
        <v>64.495999999999995</v>
      </c>
      <c r="F24">
        <v>1.8819999999999999</v>
      </c>
    </row>
    <row r="25" spans="1:6" x14ac:dyDescent="0.2">
      <c r="A25" t="s">
        <v>37</v>
      </c>
      <c r="B25" t="s">
        <v>9</v>
      </c>
      <c r="C25">
        <v>674.16800000000001</v>
      </c>
      <c r="E25">
        <v>689.81</v>
      </c>
      <c r="F25">
        <v>-15.641999999999999</v>
      </c>
    </row>
    <row r="26" spans="1:6" x14ac:dyDescent="0.2">
      <c r="A26" t="s">
        <v>38</v>
      </c>
      <c r="B26" t="s">
        <v>9</v>
      </c>
      <c r="C26">
        <v>184.28899999999999</v>
      </c>
      <c r="D26">
        <v>10.99</v>
      </c>
      <c r="E26">
        <v>195.279</v>
      </c>
    </row>
    <row r="27" spans="1:6" x14ac:dyDescent="0.2">
      <c r="A27" t="s">
        <v>46</v>
      </c>
      <c r="B27" t="s">
        <v>20</v>
      </c>
      <c r="C27">
        <v>576</v>
      </c>
      <c r="E27">
        <v>323</v>
      </c>
      <c r="F27">
        <v>253</v>
      </c>
    </row>
    <row r="28" spans="1:6" x14ac:dyDescent="0.2">
      <c r="A28" t="s">
        <v>47</v>
      </c>
      <c r="B28" t="s">
        <v>20</v>
      </c>
      <c r="C28">
        <v>2273</v>
      </c>
      <c r="D28">
        <v>11</v>
      </c>
      <c r="E28">
        <v>1157</v>
      </c>
      <c r="F28">
        <v>1127</v>
      </c>
    </row>
    <row r="29" spans="1:6" x14ac:dyDescent="0.2">
      <c r="A29" t="s">
        <v>48</v>
      </c>
      <c r="B29" t="s">
        <v>20</v>
      </c>
      <c r="C29">
        <v>2162</v>
      </c>
      <c r="E29">
        <v>1143</v>
      </c>
      <c r="F29">
        <v>1019</v>
      </c>
    </row>
    <row r="30" spans="1:6" x14ac:dyDescent="0.2">
      <c r="A30" t="s">
        <v>49</v>
      </c>
      <c r="B30" t="s">
        <v>20</v>
      </c>
      <c r="C30">
        <v>859</v>
      </c>
      <c r="E30">
        <v>424</v>
      </c>
      <c r="F30">
        <v>435</v>
      </c>
    </row>
    <row r="31" spans="1:6" x14ac:dyDescent="0.2">
      <c r="A31" t="s">
        <v>13</v>
      </c>
      <c r="B31" t="s">
        <v>9</v>
      </c>
      <c r="C31">
        <v>57.502000000000002</v>
      </c>
      <c r="E31">
        <v>44.475000000000001</v>
      </c>
      <c r="F31">
        <v>13.026999999999999</v>
      </c>
    </row>
    <row r="32" spans="1:6" x14ac:dyDescent="0.2">
      <c r="A32" t="s">
        <v>14</v>
      </c>
      <c r="B32" t="s">
        <v>9</v>
      </c>
      <c r="C32">
        <v>50.777000000000001</v>
      </c>
      <c r="E32">
        <v>34.362000000000002</v>
      </c>
      <c r="F32">
        <v>16.414999999999999</v>
      </c>
    </row>
    <row r="33" spans="1:6" x14ac:dyDescent="0.2">
      <c r="A33" t="s">
        <v>15</v>
      </c>
      <c r="B33" t="s">
        <v>9</v>
      </c>
      <c r="C33">
        <v>294.43299999999999</v>
      </c>
      <c r="E33">
        <v>91.287000000000006</v>
      </c>
      <c r="F33">
        <v>203.14599999999999</v>
      </c>
    </row>
    <row r="34" spans="1:6" x14ac:dyDescent="0.2">
      <c r="A34" t="s">
        <v>39</v>
      </c>
      <c r="B34" t="s">
        <v>9</v>
      </c>
      <c r="C34">
        <v>347.77699999999999</v>
      </c>
      <c r="E34">
        <v>260.47899999999998</v>
      </c>
      <c r="F34">
        <v>87.298000000000002</v>
      </c>
    </row>
    <row r="35" spans="1:6" x14ac:dyDescent="0.2">
      <c r="A35" t="s">
        <v>50</v>
      </c>
      <c r="B35" t="s">
        <v>20</v>
      </c>
      <c r="C35">
        <v>713</v>
      </c>
      <c r="D35">
        <v>7</v>
      </c>
      <c r="E35">
        <v>356</v>
      </c>
      <c r="F35">
        <v>364</v>
      </c>
    </row>
    <row r="36" spans="1:6" x14ac:dyDescent="0.2">
      <c r="A36" t="s">
        <v>51</v>
      </c>
      <c r="B36" t="s">
        <v>20</v>
      </c>
      <c r="C36">
        <v>232</v>
      </c>
      <c r="D36">
        <v>50</v>
      </c>
      <c r="E36">
        <v>233</v>
      </c>
      <c r="F36">
        <v>49</v>
      </c>
    </row>
    <row r="37" spans="1:6" x14ac:dyDescent="0.2">
      <c r="A37" t="s">
        <v>16</v>
      </c>
      <c r="B37" t="s">
        <v>9</v>
      </c>
      <c r="C37">
        <v>97.558999999999997</v>
      </c>
      <c r="E37">
        <v>17.544</v>
      </c>
      <c r="F37">
        <v>80.015000000000001</v>
      </c>
    </row>
    <row r="38" spans="1:6" x14ac:dyDescent="0.2">
      <c r="A38" t="s">
        <v>17</v>
      </c>
      <c r="B38" t="s">
        <v>9</v>
      </c>
      <c r="C38">
        <v>4.0019999999999998</v>
      </c>
      <c r="E38">
        <v>2.7440000000000002</v>
      </c>
      <c r="F38">
        <v>1.258</v>
      </c>
    </row>
    <row r="39" spans="1:6" x14ac:dyDescent="0.2">
      <c r="A39" t="s">
        <v>52</v>
      </c>
      <c r="B39" t="s">
        <v>20</v>
      </c>
      <c r="C39">
        <v>1490</v>
      </c>
      <c r="E39">
        <v>982</v>
      </c>
      <c r="F39">
        <v>508</v>
      </c>
    </row>
    <row r="40" spans="1:6" x14ac:dyDescent="0.2">
      <c r="A40" t="s">
        <v>53</v>
      </c>
      <c r="B40" t="s">
        <v>20</v>
      </c>
      <c r="C40">
        <v>1518</v>
      </c>
      <c r="E40">
        <v>237</v>
      </c>
      <c r="F40">
        <v>1281</v>
      </c>
    </row>
    <row r="41" spans="1:6" x14ac:dyDescent="0.2">
      <c r="A41" t="s">
        <v>54</v>
      </c>
      <c r="B41" t="s">
        <v>20</v>
      </c>
      <c r="C41">
        <v>-12</v>
      </c>
      <c r="D41">
        <v>12</v>
      </c>
    </row>
    <row r="42" spans="1:6" x14ac:dyDescent="0.2">
      <c r="A42" t="s">
        <v>40</v>
      </c>
      <c r="B42" t="s">
        <v>9</v>
      </c>
      <c r="C42">
        <v>180.21299999999999</v>
      </c>
      <c r="E42">
        <v>36.905000000000001</v>
      </c>
      <c r="F42">
        <v>143.30799999999999</v>
      </c>
    </row>
    <row r="43" spans="1:6" x14ac:dyDescent="0.2">
      <c r="A43" t="s">
        <v>55</v>
      </c>
      <c r="B43" t="s">
        <v>20</v>
      </c>
      <c r="C43">
        <v>1526</v>
      </c>
      <c r="D43">
        <v>13</v>
      </c>
      <c r="E43">
        <v>854</v>
      </c>
      <c r="F43">
        <v>685</v>
      </c>
    </row>
    <row r="44" spans="1:6" x14ac:dyDescent="0.2">
      <c r="A44" t="s">
        <v>41</v>
      </c>
      <c r="B44" t="s">
        <v>9</v>
      </c>
      <c r="C44">
        <v>18.341999999999999</v>
      </c>
      <c r="E44">
        <v>16.463000000000001</v>
      </c>
      <c r="F44">
        <v>1.879</v>
      </c>
    </row>
    <row r="45" spans="1:6" x14ac:dyDescent="0.2">
      <c r="A45" t="s">
        <v>42</v>
      </c>
      <c r="B45" t="s">
        <v>9</v>
      </c>
      <c r="C45">
        <v>15.102</v>
      </c>
      <c r="E45">
        <v>14.851000000000001</v>
      </c>
      <c r="F45">
        <v>0.251</v>
      </c>
    </row>
    <row r="46" spans="1:6" x14ac:dyDescent="0.2">
      <c r="A46" t="s">
        <v>56</v>
      </c>
      <c r="B46" t="s">
        <v>20</v>
      </c>
      <c r="C46">
        <v>-24</v>
      </c>
      <c r="D46">
        <v>211</v>
      </c>
      <c r="E46">
        <v>213</v>
      </c>
      <c r="F46">
        <v>-26</v>
      </c>
    </row>
    <row r="47" spans="1:6" x14ac:dyDescent="0.2">
      <c r="A47" t="s">
        <v>43</v>
      </c>
      <c r="B47" t="s">
        <v>9</v>
      </c>
      <c r="C47">
        <v>6.117</v>
      </c>
      <c r="D47">
        <v>36.963999999999999</v>
      </c>
      <c r="E47">
        <v>43.081000000000003</v>
      </c>
    </row>
    <row r="48" spans="1:6" x14ac:dyDescent="0.2">
      <c r="A48" t="s">
        <v>18</v>
      </c>
      <c r="B48" t="s">
        <v>9</v>
      </c>
      <c r="D48">
        <v>46.210999999999999</v>
      </c>
      <c r="E48">
        <v>24.486000000000001</v>
      </c>
      <c r="F48">
        <v>21.725000000000001</v>
      </c>
    </row>
  </sheetData>
  <autoFilter ref="A1:F48" xr:uid="{ABBC8CA8-5356-4ED1-A3A3-97D76E7A4426}">
    <sortState xmlns:xlrd2="http://schemas.microsoft.com/office/spreadsheetml/2017/richdata2" ref="A2:F48">
      <sortCondition ref="A1:A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2023-10-05T06:22:03Z</cp:lastPrinted>
  <dcterms:modified xsi:type="dcterms:W3CDTF">2023-10-06T12:41:05Z</dcterms:modified>
</cp:coreProperties>
</file>