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04,10,23 КИ\"/>
    </mc:Choice>
  </mc:AlternateContent>
  <xr:revisionPtr revIDLastSave="0" documentId="13_ncr:1_{9F9D5EEE-7C6A-4A07-9515-04DF166971B9}" xr6:coauthVersionLast="45" xr6:coauthVersionMax="45" xr10:uidLastSave="{00000000-0000-0000-0000-000000000000}"/>
  <bookViews>
    <workbookView xWindow="-120" yWindow="-120" windowWidth="29040" windowHeight="15840" tabRatio="273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TDSheet!$A$3:$X$49</definedName>
    <definedName name="_xlnm._FilterDatabase" localSheetId="1" hidden="1">Лист1!$A$1:$F$43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1" i="1" l="1"/>
  <c r="W12" i="1"/>
  <c r="W35" i="1"/>
  <c r="W36" i="1"/>
  <c r="W37" i="1"/>
  <c r="W38" i="1"/>
  <c r="W39" i="1"/>
  <c r="W40" i="1"/>
  <c r="W42" i="1"/>
  <c r="W48" i="1"/>
  <c r="W49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Q25" i="1" s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Q41" i="1" s="1"/>
  <c r="N42" i="1"/>
  <c r="N43" i="1"/>
  <c r="Q43" i="1" s="1"/>
  <c r="N44" i="1"/>
  <c r="N45" i="1"/>
  <c r="N46" i="1"/>
  <c r="N47" i="1"/>
  <c r="N48" i="1"/>
  <c r="N49" i="1"/>
  <c r="N6" i="1"/>
  <c r="L48" i="1"/>
  <c r="L49" i="1"/>
  <c r="L7" i="1"/>
  <c r="L8" i="1"/>
  <c r="Q9" i="1"/>
  <c r="L10" i="1"/>
  <c r="Q10" i="1" s="1"/>
  <c r="L11" i="1"/>
  <c r="Q11" i="1" s="1"/>
  <c r="L12" i="1"/>
  <c r="Q12" i="1" s="1"/>
  <c r="L13" i="1"/>
  <c r="L14" i="1"/>
  <c r="Q14" i="1" s="1"/>
  <c r="L15" i="1"/>
  <c r="Q15" i="1" s="1"/>
  <c r="L17" i="1"/>
  <c r="L18" i="1"/>
  <c r="Q18" i="1" s="1"/>
  <c r="L21" i="1"/>
  <c r="L22" i="1"/>
  <c r="Q22" i="1" s="1"/>
  <c r="L23" i="1"/>
  <c r="L24" i="1"/>
  <c r="L26" i="1"/>
  <c r="Q26" i="1" s="1"/>
  <c r="L27" i="1"/>
  <c r="L28" i="1"/>
  <c r="Q28" i="1" s="1"/>
  <c r="L29" i="1"/>
  <c r="L30" i="1"/>
  <c r="L31" i="1"/>
  <c r="L32" i="1"/>
  <c r="L33" i="1"/>
  <c r="L34" i="1"/>
  <c r="L35" i="1"/>
  <c r="L36" i="1"/>
  <c r="L37" i="1"/>
  <c r="L38" i="1"/>
  <c r="L39" i="1"/>
  <c r="L40" i="1"/>
  <c r="L42" i="1"/>
  <c r="Q44" i="1"/>
  <c r="L45" i="1"/>
  <c r="L46" i="1"/>
  <c r="Q46" i="1" s="1"/>
  <c r="L47" i="1"/>
  <c r="L6" i="1"/>
  <c r="R6" i="1" s="1"/>
  <c r="H5" i="1"/>
  <c r="G5" i="1"/>
  <c r="V11" i="1"/>
  <c r="V12" i="1"/>
  <c r="V29" i="1"/>
  <c r="V33" i="1"/>
  <c r="V35" i="1"/>
  <c r="V36" i="1"/>
  <c r="V37" i="1"/>
  <c r="V38" i="1"/>
  <c r="V39" i="1"/>
  <c r="V40" i="1"/>
  <c r="V42" i="1"/>
  <c r="V43" i="1"/>
  <c r="V44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6" i="1"/>
  <c r="I7" i="1"/>
  <c r="W7" i="1" s="1"/>
  <c r="I8" i="1"/>
  <c r="I9" i="1"/>
  <c r="W9" i="1" s="1"/>
  <c r="I10" i="1"/>
  <c r="W10" i="1" s="1"/>
  <c r="I13" i="1"/>
  <c r="I14" i="1"/>
  <c r="W14" i="1" s="1"/>
  <c r="I15" i="1"/>
  <c r="W15" i="1" s="1"/>
  <c r="I16" i="1"/>
  <c r="I17" i="1"/>
  <c r="W17" i="1" s="1"/>
  <c r="I18" i="1"/>
  <c r="W18" i="1" s="1"/>
  <c r="I19" i="1"/>
  <c r="I20" i="1"/>
  <c r="I21" i="1"/>
  <c r="W21" i="1" s="1"/>
  <c r="I22" i="1"/>
  <c r="W22" i="1" s="1"/>
  <c r="I23" i="1"/>
  <c r="W23" i="1" s="1"/>
  <c r="I24" i="1"/>
  <c r="I25" i="1"/>
  <c r="W25" i="1" s="1"/>
  <c r="I26" i="1"/>
  <c r="W26" i="1" s="1"/>
  <c r="I27" i="1"/>
  <c r="W27" i="1" s="1"/>
  <c r="I28" i="1"/>
  <c r="W28" i="1" s="1"/>
  <c r="I29" i="1"/>
  <c r="W29" i="1" s="1"/>
  <c r="I30" i="1"/>
  <c r="W30" i="1" s="1"/>
  <c r="I31" i="1"/>
  <c r="I32" i="1"/>
  <c r="W32" i="1" s="1"/>
  <c r="I33" i="1"/>
  <c r="W33" i="1" s="1"/>
  <c r="I34" i="1"/>
  <c r="I41" i="1"/>
  <c r="W41" i="1" s="1"/>
  <c r="I43" i="1"/>
  <c r="W43" i="1" s="1"/>
  <c r="I44" i="1"/>
  <c r="W44" i="1" s="1"/>
  <c r="I45" i="1"/>
  <c r="W45" i="1" s="1"/>
  <c r="I46" i="1"/>
  <c r="W46" i="1" s="1"/>
  <c r="I47" i="1"/>
  <c r="W47" i="1" s="1"/>
  <c r="I6" i="1"/>
  <c r="W6" i="1" s="1"/>
  <c r="O13" i="1" l="1"/>
  <c r="Q13" i="1" s="1"/>
  <c r="R13" i="1"/>
  <c r="W13" i="1"/>
  <c r="Q47" i="1"/>
  <c r="Q45" i="1"/>
  <c r="Q37" i="1"/>
  <c r="Q33" i="1"/>
  <c r="Q29" i="1"/>
  <c r="Q27" i="1"/>
  <c r="Q23" i="1"/>
  <c r="Q21" i="1"/>
  <c r="Q17" i="1"/>
  <c r="O34" i="1"/>
  <c r="Q34" i="1" s="1"/>
  <c r="R34" i="1"/>
  <c r="O8" i="1"/>
  <c r="Q8" i="1" s="1"/>
  <c r="R8" i="1"/>
  <c r="O24" i="1"/>
  <c r="W24" i="1" s="1"/>
  <c r="O20" i="1"/>
  <c r="W20" i="1" s="1"/>
  <c r="O16" i="1"/>
  <c r="W16" i="1" s="1"/>
  <c r="Q48" i="1"/>
  <c r="O31" i="1"/>
  <c r="O19" i="1"/>
  <c r="W19" i="1" s="1"/>
  <c r="Q39" i="1"/>
  <c r="Q35" i="1"/>
  <c r="Q42" i="1"/>
  <c r="Q20" i="1"/>
  <c r="Q40" i="1"/>
  <c r="Q38" i="1"/>
  <c r="Q36" i="1"/>
  <c r="Q32" i="1"/>
  <c r="Q30" i="1"/>
  <c r="Q7" i="1"/>
  <c r="R45" i="1"/>
  <c r="R41" i="1"/>
  <c r="R37" i="1"/>
  <c r="R33" i="1"/>
  <c r="R29" i="1"/>
  <c r="R25" i="1"/>
  <c r="R21" i="1"/>
  <c r="R17" i="1"/>
  <c r="R9" i="1"/>
  <c r="Q49" i="1"/>
  <c r="R48" i="1"/>
  <c r="R47" i="1"/>
  <c r="R43" i="1"/>
  <c r="R39" i="1"/>
  <c r="R35" i="1"/>
  <c r="R31" i="1"/>
  <c r="R27" i="1"/>
  <c r="R23" i="1"/>
  <c r="R19" i="1"/>
  <c r="R15" i="1"/>
  <c r="R11" i="1"/>
  <c r="R7" i="1"/>
  <c r="Q6" i="1"/>
  <c r="R49" i="1"/>
  <c r="R46" i="1"/>
  <c r="R44" i="1"/>
  <c r="R42" i="1"/>
  <c r="R40" i="1"/>
  <c r="R38" i="1"/>
  <c r="R36" i="1"/>
  <c r="R32" i="1"/>
  <c r="R30" i="1"/>
  <c r="R28" i="1"/>
  <c r="R26" i="1"/>
  <c r="R24" i="1"/>
  <c r="R22" i="1"/>
  <c r="R20" i="1"/>
  <c r="R18" i="1"/>
  <c r="R16" i="1"/>
  <c r="R14" i="1"/>
  <c r="R12" i="1"/>
  <c r="R10" i="1"/>
  <c r="Q16" i="1" l="1"/>
  <c r="Q24" i="1"/>
  <c r="W8" i="1"/>
  <c r="Q19" i="1"/>
  <c r="W34" i="1"/>
  <c r="Q31" i="1"/>
  <c r="W31" i="1"/>
  <c r="X5" i="1"/>
  <c r="W5" i="1"/>
  <c r="U5" i="1"/>
  <c r="T5" i="1"/>
  <c r="S5" i="1"/>
  <c r="P5" i="1"/>
  <c r="O5" i="1"/>
  <c r="N5" i="1"/>
  <c r="M5" i="1"/>
  <c r="L5" i="1"/>
  <c r="K5" i="1"/>
  <c r="J5" i="1"/>
</calcChain>
</file>

<file path=xl/sharedStrings.xml><?xml version="1.0" encoding="utf-8"?>
<sst xmlns="http://schemas.openxmlformats.org/spreadsheetml/2006/main" count="250" uniqueCount="70">
  <si>
    <t>Период: 27.09.2023 - 04.10.2023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</si>
  <si>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</si>
  <si>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</si>
  <si>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</si>
  <si>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</si>
  <si>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</si>
  <si>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</si>
  <si>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</si>
  <si>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</si>
  <si>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</si>
  <si>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</si>
  <si>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</si>
  <si>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</si>
  <si>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</si>
  <si>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</si>
  <si>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</si>
  <si>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</si>
  <si>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</si>
  <si>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</si>
  <si>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</si>
  <si>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</si>
  <si>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</si>
  <si>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</si>
  <si>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</si>
  <si>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</si>
  <si>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</si>
  <si>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</si>
  <si>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</si>
  <si>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</si>
  <si>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</si>
  <si>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</si>
  <si>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</si>
  <si>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</si>
  <si>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</si>
  <si>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</si>
  <si>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378 Ветчина Балыкбургская ТМ Баварушка в оболочке фиброуз в вакуумной упаковке.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</si>
  <si>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</si>
  <si>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</si>
  <si>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</si>
  <si>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082  Колбаса Стародворская, 0,4кг, ТС Старый двор  ПОКОМ</t>
  </si>
  <si>
    <t>шт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</si>
  <si>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</si>
  <si>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</si>
  <si>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</si>
  <si>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</si>
  <si>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</si>
  <si>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</si>
  <si>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</si>
  <si>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</si>
  <si>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</si>
  <si>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</si>
  <si>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</si>
  <si>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</si>
  <si>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</si>
  <si>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</si>
  <si>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</si>
  <si>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</si>
  <si>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</si>
  <si>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</si>
  <si>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14,09</t>
  </si>
  <si>
    <t>ср 21,09</t>
  </si>
  <si>
    <t>коментарий</t>
  </si>
  <si>
    <t>вес</t>
  </si>
  <si>
    <t>АКЦИЯ</t>
  </si>
  <si>
    <t>ср 28,09</t>
  </si>
  <si>
    <t>колбаса вареная Мусульманская халяль Вязанка 0,4 кг</t>
  </si>
  <si>
    <t>сосиски Восточные халяль Вязанка  0,33 кг</t>
  </si>
  <si>
    <t>новинки</t>
  </si>
  <si>
    <t>Сент</t>
  </si>
  <si>
    <t>Окт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</si>
</sst>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164" fontId="5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0" fillId="6" borderId="0" xfId="0" applyNumberFormat="1" applyFill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3" fillId="0" borderId="0" xfId="0" applyNumberFormat="1" applyFont="1" applyAlignment="1">
      <alignment horizontal="left"/>
    </xf>
    <xf numFmtId="164" fontId="3" fillId="8" borderId="0" xfId="0" applyNumberFormat="1" applyFont="1" applyFill="1" applyAlignment="1"/>
    <xf numFmtId="164" fontId="0" fillId="9" borderId="3" xfId="0" applyNumberFormat="1" applyFill="1" applyBorder="1" applyAlignment="1"/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0" fillId="11" borderId="0" xfId="0" applyNumberFormat="1" applyFill="1" applyAlignment="1"/>
    <xf numFmtId="164" fontId="0" fillId="0" borderId="0" xfId="0" applyNumberFormat="1" applyBorder="1" applyAlignment="1">
      <alignment horizontal="left" vertical="top"/>
    </xf>
    <xf numFmtId="164" fontId="0" fillId="12" borderId="1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09,23/27,09,23%20&#1050;&#1048;/&#1076;&#1074;%2028,09,23%20&#1084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21.09.2023 - 28.09.2023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05,09</v>
          </cell>
          <cell r="S3" t="str">
            <v>ср 14,09</v>
          </cell>
          <cell r="T3" t="str">
            <v>ср 21,09</v>
          </cell>
          <cell r="U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6679.6719999999996</v>
          </cell>
          <cell r="G5">
            <v>20008.392999999996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1335.9344000000001</v>
          </cell>
          <cell r="N5">
            <v>2430</v>
          </cell>
          <cell r="O5">
            <v>0</v>
          </cell>
          <cell r="R5">
            <v>1294.6751999999997</v>
          </cell>
          <cell r="S5">
            <v>1549.9710000000002</v>
          </cell>
          <cell r="T5">
            <v>1434.1394000000003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АКЦИЯ</v>
          </cell>
          <cell r="D6">
            <v>725.10299999999995</v>
          </cell>
          <cell r="F6">
            <v>81.503</v>
          </cell>
          <cell r="G6">
            <v>632.87199999999996</v>
          </cell>
          <cell r="H6">
            <v>0</v>
          </cell>
          <cell r="M6">
            <v>16.300599999999999</v>
          </cell>
          <cell r="N6">
            <v>0</v>
          </cell>
          <cell r="P6">
            <v>38.825073923659254</v>
          </cell>
          <cell r="Q6">
            <v>38.825073923659254</v>
          </cell>
          <cell r="R6">
            <v>23.344799999999999</v>
          </cell>
          <cell r="S6">
            <v>16.502600000000001</v>
          </cell>
          <cell r="T6">
            <v>15.623200000000001</v>
          </cell>
          <cell r="U6" t="str">
            <v>удален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АКЦИЯ</v>
          </cell>
          <cell r="D7">
            <v>585.35599999999999</v>
          </cell>
          <cell r="F7">
            <v>61.546999999999997</v>
          </cell>
          <cell r="G7">
            <v>505.08600000000001</v>
          </cell>
          <cell r="H7">
            <v>1</v>
          </cell>
          <cell r="M7">
            <v>12.3094</v>
          </cell>
          <cell r="P7">
            <v>41.032544234487467</v>
          </cell>
          <cell r="Q7">
            <v>41.032544234487467</v>
          </cell>
          <cell r="R7">
            <v>22.027200000000001</v>
          </cell>
          <cell r="S7">
            <v>16.2592</v>
          </cell>
          <cell r="T7">
            <v>17.461000000000002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237.44900000000001</v>
          </cell>
          <cell r="F8">
            <v>85.945999999999998</v>
          </cell>
          <cell r="G8">
            <v>140.02699999999999</v>
          </cell>
          <cell r="H8">
            <v>1</v>
          </cell>
          <cell r="M8">
            <v>17.1892</v>
          </cell>
          <cell r="N8">
            <v>50</v>
          </cell>
          <cell r="P8">
            <v>11.055022921369231</v>
          </cell>
          <cell r="Q8">
            <v>8.1462197193586672</v>
          </cell>
          <cell r="R8">
            <v>14.4208</v>
          </cell>
          <cell r="S8">
            <v>22.544800000000002</v>
          </cell>
          <cell r="T8">
            <v>6.0823999999999998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178.27600000000001</v>
          </cell>
          <cell r="F9">
            <v>79.885999999999996</v>
          </cell>
          <cell r="G9">
            <v>79.070999999999998</v>
          </cell>
          <cell r="H9">
            <v>1</v>
          </cell>
          <cell r="M9">
            <v>15.9772</v>
          </cell>
          <cell r="N9">
            <v>100</v>
          </cell>
          <cell r="P9">
            <v>11.207908769997246</v>
          </cell>
          <cell r="Q9">
            <v>4.9489898104799339</v>
          </cell>
          <cell r="R9">
            <v>36.194600000000001</v>
          </cell>
          <cell r="S9">
            <v>22.958400000000001</v>
          </cell>
          <cell r="T9">
            <v>24.316399999999998</v>
          </cell>
        </row>
        <row r="10">
          <cell r="A10" t="str">
            <v>082  Колбаса Стародворская, 0,4кг, ТС Старый двор  ПОКОМ</v>
          </cell>
          <cell r="B10" t="str">
            <v>шт</v>
          </cell>
          <cell r="D10">
            <v>73</v>
          </cell>
          <cell r="G10">
            <v>73</v>
          </cell>
          <cell r="H10">
            <v>0</v>
          </cell>
          <cell r="M10">
            <v>0</v>
          </cell>
          <cell r="P10" t="e">
            <v>#DIV/0!</v>
          </cell>
          <cell r="Q10" t="e">
            <v>#DIV/0!</v>
          </cell>
          <cell r="R10">
            <v>1</v>
          </cell>
          <cell r="S10">
            <v>1</v>
          </cell>
          <cell r="T10">
            <v>0</v>
          </cell>
        </row>
        <row r="11">
          <cell r="A11" t="str">
            <v>096  Сосиски Баварские,  0.42кг,ПОКОМ</v>
          </cell>
          <cell r="B11" t="str">
            <v>шт</v>
          </cell>
          <cell r="C11" t="str">
            <v>АКЦИЯ</v>
          </cell>
          <cell r="D11">
            <v>867</v>
          </cell>
          <cell r="F11">
            <v>12</v>
          </cell>
          <cell r="G11">
            <v>773</v>
          </cell>
          <cell r="H11">
            <v>0.42</v>
          </cell>
          <cell r="M11">
            <v>2.4</v>
          </cell>
          <cell r="P11">
            <v>322.08333333333337</v>
          </cell>
          <cell r="Q11">
            <v>322.08333333333337</v>
          </cell>
          <cell r="R11">
            <v>0</v>
          </cell>
          <cell r="S11">
            <v>1</v>
          </cell>
          <cell r="T11">
            <v>3</v>
          </cell>
          <cell r="U11" t="str">
            <v>акция/вывод</v>
          </cell>
        </row>
        <row r="12">
          <cell r="A12" t="str">
            <v>200  Ветчина Дугушка ТМ Стародворье, вектор в/у    ПОКОМ</v>
          </cell>
          <cell r="B12" t="str">
            <v>кг</v>
          </cell>
          <cell r="C12" t="str">
            <v>АКЦИЯ</v>
          </cell>
          <cell r="D12">
            <v>692.51499999999999</v>
          </cell>
          <cell r="F12">
            <v>127.461</v>
          </cell>
          <cell r="G12">
            <v>518.79700000000003</v>
          </cell>
          <cell r="H12">
            <v>1</v>
          </cell>
          <cell r="M12">
            <v>25.4922</v>
          </cell>
          <cell r="P12">
            <v>20.351205466770228</v>
          </cell>
          <cell r="Q12">
            <v>20.351205466770228</v>
          </cell>
          <cell r="R12">
            <v>0</v>
          </cell>
          <cell r="S12">
            <v>37.681400000000004</v>
          </cell>
          <cell r="T12">
            <v>32.1462</v>
          </cell>
          <cell r="U12" t="str">
            <v>акция/вывод</v>
          </cell>
        </row>
        <row r="13">
          <cell r="A13" t="str">
            <v>201  Ветчина Нежная ТМ Особый рецепт, (2,5кг), ПОКОМ</v>
          </cell>
          <cell r="B13" t="str">
            <v>кг</v>
          </cell>
          <cell r="D13">
            <v>1556.7249999999999</v>
          </cell>
          <cell r="E13">
            <v>1049.547</v>
          </cell>
          <cell r="F13">
            <v>920.49400000000003</v>
          </cell>
          <cell r="G13">
            <v>1527.443</v>
          </cell>
          <cell r="H13">
            <v>1</v>
          </cell>
          <cell r="M13">
            <v>184.09880000000001</v>
          </cell>
          <cell r="N13">
            <v>500</v>
          </cell>
          <cell r="P13">
            <v>11.012798562511</v>
          </cell>
          <cell r="Q13">
            <v>8.2968655960821032</v>
          </cell>
          <cell r="R13">
            <v>221.0444</v>
          </cell>
          <cell r="S13">
            <v>206.19899999999998</v>
          </cell>
          <cell r="T13">
            <v>195.8348</v>
          </cell>
        </row>
        <row r="14">
          <cell r="A14" t="str">
            <v>212  Колбаса в/к Сервелат Пражский, ВЕС.,ТМ КОЛБАСНЫЙ СТАНДАРТ ПОКОМ</v>
          </cell>
          <cell r="B14" t="str">
            <v>кг</v>
          </cell>
          <cell r="D14">
            <v>1.1220000000000001</v>
          </cell>
          <cell r="H14">
            <v>0</v>
          </cell>
          <cell r="M14">
            <v>0</v>
          </cell>
          <cell r="P14" t="e">
            <v>#DIV/0!</v>
          </cell>
          <cell r="Q14" t="e">
            <v>#DIV/0!</v>
          </cell>
          <cell r="R14">
            <v>0</v>
          </cell>
          <cell r="S14">
            <v>0</v>
          </cell>
          <cell r="T14">
            <v>0</v>
          </cell>
        </row>
        <row r="15">
          <cell r="A15" t="str">
            <v>215  Колбаса Докторская ГОСТ Дугушка, ВЕС, ТМ Стародворье ПОКОМ</v>
          </cell>
          <cell r="B15" t="str">
            <v>кг</v>
          </cell>
          <cell r="D15">
            <v>335.601</v>
          </cell>
          <cell r="F15">
            <v>12.263999999999999</v>
          </cell>
          <cell r="G15">
            <v>315.87299999999999</v>
          </cell>
          <cell r="H15">
            <v>1</v>
          </cell>
          <cell r="M15">
            <v>2.4527999999999999</v>
          </cell>
          <cell r="P15">
            <v>128.78057729941293</v>
          </cell>
          <cell r="Q15">
            <v>128.78057729941293</v>
          </cell>
          <cell r="R15">
            <v>8.7230000000000008</v>
          </cell>
          <cell r="S15">
            <v>6.7456000000000005</v>
          </cell>
          <cell r="T15">
            <v>1.8466</v>
          </cell>
        </row>
        <row r="16">
          <cell r="A16" t="str">
            <v>217  Колбаса Докторская Дугушка, ВЕС, НЕ ГОСТ, ТМ Стародворье ПОКОМ</v>
          </cell>
          <cell r="B16" t="str">
            <v>кг</v>
          </cell>
          <cell r="C16" t="str">
            <v>АКЦИЯ</v>
          </cell>
          <cell r="D16">
            <v>1089.5429999999999</v>
          </cell>
          <cell r="F16">
            <v>152.59700000000001</v>
          </cell>
          <cell r="G16">
            <v>884.94500000000005</v>
          </cell>
          <cell r="H16">
            <v>1</v>
          </cell>
          <cell r="M16">
            <v>30.519400000000001</v>
          </cell>
          <cell r="P16">
            <v>28.996146713238137</v>
          </cell>
          <cell r="Q16">
            <v>28.996146713238137</v>
          </cell>
          <cell r="R16">
            <v>33.464399999999998</v>
          </cell>
          <cell r="S16">
            <v>37.624000000000002</v>
          </cell>
          <cell r="T16">
            <v>30.663999999999998</v>
          </cell>
        </row>
        <row r="17">
          <cell r="A17" t="str">
            <v>219  Колбаса Докторская Особая ТМ Особый рецепт, ВЕС  ПОКОМ</v>
          </cell>
          <cell r="B17" t="str">
            <v>кг</v>
          </cell>
          <cell r="D17">
            <v>1637.8910000000001</v>
          </cell>
          <cell r="E17">
            <v>1067.6199999999999</v>
          </cell>
          <cell r="F17">
            <v>853.69600000000003</v>
          </cell>
          <cell r="G17">
            <v>1643.8920000000001</v>
          </cell>
          <cell r="H17">
            <v>1</v>
          </cell>
          <cell r="M17">
            <v>170.73920000000001</v>
          </cell>
          <cell r="N17">
            <v>235</v>
          </cell>
          <cell r="P17">
            <v>11.004455918734537</v>
          </cell>
          <cell r="Q17">
            <v>9.6280877502061628</v>
          </cell>
          <cell r="R17">
            <v>218.65960000000001</v>
          </cell>
          <cell r="S17">
            <v>232.08760000000001</v>
          </cell>
          <cell r="T17">
            <v>210.09859999999998</v>
          </cell>
        </row>
        <row r="18">
          <cell r="A18" t="str">
            <v>225  Колбаса Дугушка со шпиком, ВЕС, ТМ Стародворье   ПОКОМ</v>
          </cell>
          <cell r="B18" t="str">
            <v>кг</v>
          </cell>
          <cell r="C18" t="str">
            <v>АКЦИЯ</v>
          </cell>
          <cell r="D18">
            <v>511.49</v>
          </cell>
          <cell r="F18">
            <v>37.731000000000002</v>
          </cell>
          <cell r="G18">
            <v>412.88100000000003</v>
          </cell>
          <cell r="H18">
            <v>1</v>
          </cell>
          <cell r="M18">
            <v>7.5462000000000007</v>
          </cell>
          <cell r="P18">
            <v>54.713763218573582</v>
          </cell>
          <cell r="Q18">
            <v>54.713763218573582</v>
          </cell>
          <cell r="R18">
            <v>9.6611999999999991</v>
          </cell>
          <cell r="S18">
            <v>9.3129999999999988</v>
          </cell>
          <cell r="T18">
            <v>7.033199999999999</v>
          </cell>
        </row>
        <row r="19">
          <cell r="A19" t="str">
            <v>229  Колбаса Молочная Дугушка, в/у, ВЕС, ТМ Стародворье   ПОКОМ</v>
          </cell>
          <cell r="B19" t="str">
            <v>кг</v>
          </cell>
          <cell r="C19" t="str">
            <v>АКЦИЯ</v>
          </cell>
          <cell r="D19">
            <v>1201.8219999999999</v>
          </cell>
          <cell r="F19">
            <v>175.24299999999999</v>
          </cell>
          <cell r="G19">
            <v>966.95399999999995</v>
          </cell>
          <cell r="H19">
            <v>1</v>
          </cell>
          <cell r="M19">
            <v>35.0486</v>
          </cell>
          <cell r="P19">
            <v>27.588947918033814</v>
          </cell>
          <cell r="Q19">
            <v>27.588947918033814</v>
          </cell>
          <cell r="R19">
            <v>54.818399999999997</v>
          </cell>
          <cell r="S19">
            <v>49.630800000000001</v>
          </cell>
          <cell r="T19">
            <v>38.967399999999998</v>
          </cell>
        </row>
        <row r="20">
          <cell r="A20" t="str">
            <v>230  Колбаса Молочная Особая ТМ Особый рецепт, п/а, ВЕС. ПОКОМ</v>
          </cell>
          <cell r="B20" t="str">
            <v>кг</v>
          </cell>
          <cell r="D20">
            <v>1543.5709999999999</v>
          </cell>
          <cell r="E20">
            <v>1129.55</v>
          </cell>
          <cell r="F20">
            <v>927.96400000000006</v>
          </cell>
          <cell r="G20">
            <v>1575.268</v>
          </cell>
          <cell r="H20">
            <v>1</v>
          </cell>
          <cell r="M20">
            <v>185.59280000000001</v>
          </cell>
          <cell r="N20">
            <v>470</v>
          </cell>
          <cell r="P20">
            <v>11.02019043842218</v>
          </cell>
          <cell r="Q20">
            <v>8.4877646115582071</v>
          </cell>
          <cell r="R20">
            <v>193.05500000000001</v>
          </cell>
          <cell r="S20">
            <v>219.80839999999998</v>
          </cell>
          <cell r="T20">
            <v>208.58580000000001</v>
          </cell>
        </row>
        <row r="21">
          <cell r="A21" t="str">
            <v>235  Колбаса Особая ТМ Особый рецепт, ВЕС, ТМ Стародворье ПОКОМ</v>
          </cell>
          <cell r="B21" t="str">
            <v>кг</v>
          </cell>
          <cell r="D21">
            <v>905.78499999999997</v>
          </cell>
          <cell r="E21">
            <v>821.07</v>
          </cell>
          <cell r="F21">
            <v>610.08699999999999</v>
          </cell>
          <cell r="G21">
            <v>949.11400000000003</v>
          </cell>
          <cell r="H21">
            <v>1</v>
          </cell>
          <cell r="M21">
            <v>122.01739999999999</v>
          </cell>
          <cell r="N21">
            <v>400</v>
          </cell>
          <cell r="P21">
            <v>11.056734531304553</v>
          </cell>
          <cell r="Q21">
            <v>7.7785135562632872</v>
          </cell>
          <cell r="R21">
            <v>127.1662</v>
          </cell>
          <cell r="S21">
            <v>127.23479999999999</v>
          </cell>
          <cell r="T21">
            <v>131.44159999999999</v>
          </cell>
        </row>
        <row r="22">
          <cell r="A22" t="str">
            <v>236  Колбаса Рубленая ЗАПЕЧ. Дугушка ТМ Стародворье, вектор, в/к    ПОКОМ</v>
          </cell>
          <cell r="B22" t="str">
            <v>кг</v>
          </cell>
          <cell r="C22" t="str">
            <v>АКЦИЯ</v>
          </cell>
          <cell r="D22">
            <v>794.07100000000003</v>
          </cell>
          <cell r="F22">
            <v>137.51400000000001</v>
          </cell>
          <cell r="G22">
            <v>606.149</v>
          </cell>
          <cell r="H22">
            <v>1</v>
          </cell>
          <cell r="M22">
            <v>27.502800000000001</v>
          </cell>
          <cell r="P22">
            <v>22.03953779251567</v>
          </cell>
          <cell r="Q22">
            <v>22.03953779251567</v>
          </cell>
          <cell r="R22">
            <v>28.486000000000001</v>
          </cell>
          <cell r="S22">
            <v>39.6098</v>
          </cell>
          <cell r="T22">
            <v>30.796199999999999</v>
          </cell>
        </row>
        <row r="23">
          <cell r="A23" t="str">
            <v>239  Колбаса Салями запеч Дугушка, оболочка вектор, ВЕС, ТМ Стародворье  ПОКОМ</v>
          </cell>
          <cell r="B23" t="str">
            <v>кг</v>
          </cell>
          <cell r="C23" t="str">
            <v>АКЦИЯ</v>
          </cell>
          <cell r="D23">
            <v>739.94899999999996</v>
          </cell>
          <cell r="F23">
            <v>118.70699999999999</v>
          </cell>
          <cell r="G23">
            <v>583.95299999999997</v>
          </cell>
          <cell r="H23">
            <v>1</v>
          </cell>
          <cell r="M23">
            <v>23.741399999999999</v>
          </cell>
          <cell r="P23">
            <v>24.596401223179761</v>
          </cell>
          <cell r="Q23">
            <v>24.596401223179761</v>
          </cell>
          <cell r="R23">
            <v>20.6144</v>
          </cell>
          <cell r="S23">
            <v>35.054600000000001</v>
          </cell>
          <cell r="T23">
            <v>21.432200000000002</v>
          </cell>
        </row>
        <row r="24">
          <cell r="A24" t="str">
            <v>242  Колбаса Сервелат ЗАПЕЧ.Дугушка ТМ Стародворье, вектор, в/к     ПОКОМ</v>
          </cell>
          <cell r="B24" t="str">
            <v>кг</v>
          </cell>
          <cell r="C24" t="str">
            <v>АКЦИЯ</v>
          </cell>
          <cell r="D24">
            <v>721.59900000000005</v>
          </cell>
          <cell r="F24">
            <v>133.946</v>
          </cell>
          <cell r="G24">
            <v>534.21199999999999</v>
          </cell>
          <cell r="H24">
            <v>1</v>
          </cell>
          <cell r="M24">
            <v>26.789200000000001</v>
          </cell>
          <cell r="P24">
            <v>19.941319636271331</v>
          </cell>
          <cell r="Q24">
            <v>19.941319636271331</v>
          </cell>
          <cell r="R24">
            <v>3.6926000000000001</v>
          </cell>
          <cell r="S24">
            <v>38.808599999999998</v>
          </cell>
          <cell r="T24">
            <v>33.048999999999999</v>
          </cell>
        </row>
        <row r="25">
          <cell r="A25" t="str">
            <v>248  Сардельки Сочные ТМ Особый рецепт,   ПОКОМ</v>
          </cell>
          <cell r="B25" t="str">
            <v>кг</v>
          </cell>
          <cell r="D25">
            <v>2.8439999999999999</v>
          </cell>
          <cell r="H25">
            <v>0</v>
          </cell>
          <cell r="M25">
            <v>0</v>
          </cell>
          <cell r="P25" t="e">
            <v>#DIV/0!</v>
          </cell>
          <cell r="Q25" t="e">
            <v>#DIV/0!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265  Колбаса Балыкбургская, ВЕС, ТМ Баварушка  ПОКОМ</v>
          </cell>
          <cell r="B26" t="str">
            <v>кг</v>
          </cell>
          <cell r="D26">
            <v>155.40299999999999</v>
          </cell>
          <cell r="E26">
            <v>269.86599999999999</v>
          </cell>
          <cell r="F26">
            <v>118.41500000000001</v>
          </cell>
          <cell r="G26">
            <v>288.56599999999997</v>
          </cell>
          <cell r="H26">
            <v>1</v>
          </cell>
          <cell r="M26">
            <v>23.683</v>
          </cell>
          <cell r="P26">
            <v>12.184520542161042</v>
          </cell>
          <cell r="Q26">
            <v>12.184520542161042</v>
          </cell>
          <cell r="R26">
            <v>32.400799999999997</v>
          </cell>
          <cell r="S26">
            <v>26.261000000000003</v>
          </cell>
          <cell r="T26">
            <v>32.047600000000003</v>
          </cell>
        </row>
        <row r="27">
          <cell r="A27" t="str">
            <v>266  Колбаса Филейбургская с сочным окороком, ВЕС, ТМ Баварушка  ПОКОМ</v>
          </cell>
          <cell r="B27" t="str">
            <v>кг</v>
          </cell>
          <cell r="D27">
            <v>155.167</v>
          </cell>
          <cell r="F27">
            <v>112.779</v>
          </cell>
          <cell r="G27">
            <v>12.89</v>
          </cell>
          <cell r="H27">
            <v>1</v>
          </cell>
          <cell r="M27">
            <v>22.555799999999998</v>
          </cell>
          <cell r="N27">
            <v>125</v>
          </cell>
          <cell r="P27">
            <v>6.1132835013610691</v>
          </cell>
          <cell r="Q27">
            <v>0.57147163922361444</v>
          </cell>
          <cell r="R27">
            <v>26.976799999999997</v>
          </cell>
          <cell r="S27">
            <v>24.204799999999999</v>
          </cell>
          <cell r="T27">
            <v>38.525999999999996</v>
          </cell>
        </row>
        <row r="28">
          <cell r="A28" t="str">
            <v>273  Сосиски Сочинки с сочной грудинкой, МГС 0.4кг,   ПОКОМ</v>
          </cell>
          <cell r="B28" t="str">
            <v>шт</v>
          </cell>
          <cell r="C28" t="str">
            <v>АКЦИЯ</v>
          </cell>
          <cell r="D28">
            <v>1083</v>
          </cell>
          <cell r="F28">
            <v>228</v>
          </cell>
          <cell r="G28">
            <v>811</v>
          </cell>
          <cell r="H28">
            <v>0.4</v>
          </cell>
          <cell r="M28">
            <v>45.6</v>
          </cell>
          <cell r="P28">
            <v>17.785087719298247</v>
          </cell>
          <cell r="Q28">
            <v>17.785087719298247</v>
          </cell>
          <cell r="R28">
            <v>53.4</v>
          </cell>
          <cell r="S28">
            <v>55.6</v>
          </cell>
          <cell r="T28">
            <v>54.6</v>
          </cell>
        </row>
        <row r="29">
          <cell r="A29" t="str">
            <v>301  Сосиски Сочинки по-баварски с сыром,  0.4кг, ТМ Стародворье  ПОКОМ</v>
          </cell>
          <cell r="B29" t="str">
            <v>шт</v>
          </cell>
          <cell r="C29" t="str">
            <v>АКЦИЯ</v>
          </cell>
          <cell r="D29">
            <v>1144</v>
          </cell>
          <cell r="F29">
            <v>170</v>
          </cell>
          <cell r="G29">
            <v>955</v>
          </cell>
          <cell r="H29">
            <v>0.4</v>
          </cell>
          <cell r="M29">
            <v>34</v>
          </cell>
          <cell r="P29">
            <v>28.088235294117649</v>
          </cell>
          <cell r="Q29">
            <v>28.088235294117649</v>
          </cell>
          <cell r="R29">
            <v>33.6</v>
          </cell>
          <cell r="S29">
            <v>48.4</v>
          </cell>
          <cell r="T29">
            <v>36.200000000000003</v>
          </cell>
        </row>
        <row r="30">
          <cell r="A30" t="str">
            <v>302  Сосиски Сочинки по-баварски,  0.4кг, ТМ Стародворье  ПОКОМ</v>
          </cell>
          <cell r="B30" t="str">
            <v>шт</v>
          </cell>
          <cell r="C30" t="str">
            <v>АКЦИЯ</v>
          </cell>
          <cell r="D30">
            <v>1103</v>
          </cell>
          <cell r="F30">
            <v>190</v>
          </cell>
          <cell r="G30">
            <v>894</v>
          </cell>
          <cell r="H30">
            <v>0.4</v>
          </cell>
          <cell r="M30">
            <v>38</v>
          </cell>
          <cell r="P30">
            <v>23.526315789473685</v>
          </cell>
          <cell r="Q30">
            <v>23.526315789473685</v>
          </cell>
          <cell r="R30">
            <v>52.2</v>
          </cell>
          <cell r="S30">
            <v>49.8</v>
          </cell>
          <cell r="T30">
            <v>39.6</v>
          </cell>
        </row>
        <row r="31">
          <cell r="A31" t="str">
            <v>309  Сосиски Сочинки с сыром 0,4 кг ТМ Стародворье  ПОКОМ</v>
          </cell>
          <cell r="B31" t="str">
            <v>шт</v>
          </cell>
          <cell r="C31" t="str">
            <v>АКЦИЯ</v>
          </cell>
          <cell r="D31">
            <v>-11</v>
          </cell>
          <cell r="F31">
            <v>3</v>
          </cell>
          <cell r="G31">
            <v>-14</v>
          </cell>
          <cell r="H31">
            <v>0</v>
          </cell>
          <cell r="M31">
            <v>0.6</v>
          </cell>
          <cell r="N31">
            <v>0</v>
          </cell>
          <cell r="P31">
            <v>-23.333333333333336</v>
          </cell>
          <cell r="Q31">
            <v>-23.333333333333336</v>
          </cell>
          <cell r="R31">
            <v>0</v>
          </cell>
          <cell r="S31">
            <v>0.2</v>
          </cell>
          <cell r="T31">
            <v>0.2</v>
          </cell>
          <cell r="U31" t="str">
            <v>акция/вывод</v>
          </cell>
        </row>
        <row r="32">
          <cell r="A32" t="str">
            <v>312  Ветчина Филейская ТМ Вязанка ТС Столичная ВЕС  ПОКОМ</v>
          </cell>
          <cell r="B32" t="str">
            <v>кг</v>
          </cell>
          <cell r="C32" t="str">
            <v>АКЦИЯ</v>
          </cell>
          <cell r="D32">
            <v>654.45100000000002</v>
          </cell>
          <cell r="F32">
            <v>49.658999999999999</v>
          </cell>
          <cell r="G32">
            <v>601.37599999999998</v>
          </cell>
          <cell r="H32">
            <v>1</v>
          </cell>
          <cell r="M32">
            <v>9.9317999999999991</v>
          </cell>
          <cell r="P32">
            <v>60.550554783624321</v>
          </cell>
          <cell r="Q32">
            <v>60.550554783624321</v>
          </cell>
          <cell r="R32">
            <v>21.315199999999997</v>
          </cell>
          <cell r="S32">
            <v>18.115600000000001</v>
          </cell>
          <cell r="T32">
            <v>10.5764</v>
          </cell>
        </row>
        <row r="33">
          <cell r="A33" t="str">
            <v>313 Колбаса вареная Молокуша ТМ Вязанка в оболочке полиамид. ВЕС  ПОКОМ</v>
          </cell>
          <cell r="B33" t="str">
            <v>кг</v>
          </cell>
          <cell r="C33" t="str">
            <v>АКЦИЯ</v>
          </cell>
          <cell r="D33">
            <v>236.33799999999999</v>
          </cell>
          <cell r="E33">
            <v>151.11500000000001</v>
          </cell>
          <cell r="F33">
            <v>140.42099999999999</v>
          </cell>
          <cell r="G33">
            <v>229.55600000000001</v>
          </cell>
          <cell r="H33">
            <v>1</v>
          </cell>
          <cell r="M33">
            <v>28.084199999999999</v>
          </cell>
          <cell r="N33">
            <v>0</v>
          </cell>
          <cell r="P33">
            <v>8.173848640872805</v>
          </cell>
          <cell r="Q33">
            <v>8.173848640872805</v>
          </cell>
          <cell r="R33">
            <v>44.093400000000003</v>
          </cell>
          <cell r="S33">
            <v>27.681000000000001</v>
          </cell>
          <cell r="T33">
            <v>27.563200000000002</v>
          </cell>
        </row>
        <row r="34">
          <cell r="A34" t="str">
            <v>314 Колбаса вареная Филейская ТМ Вязанка ТС Классическая в оболочке полиамид.  ПОКОМ</v>
          </cell>
          <cell r="B34" t="str">
            <v>кг</v>
          </cell>
          <cell r="C34" t="str">
            <v>АКЦИЯ</v>
          </cell>
          <cell r="D34">
            <v>1489.261</v>
          </cell>
          <cell r="F34">
            <v>19.568000000000001</v>
          </cell>
          <cell r="G34">
            <v>1432.1979999999999</v>
          </cell>
          <cell r="H34">
            <v>1</v>
          </cell>
          <cell r="M34">
            <v>3.9136000000000002</v>
          </cell>
          <cell r="P34">
            <v>365.95410874897789</v>
          </cell>
          <cell r="Q34">
            <v>365.95410874897789</v>
          </cell>
          <cell r="R34">
            <v>3.2548000000000004</v>
          </cell>
          <cell r="S34">
            <v>7.7336</v>
          </cell>
          <cell r="T34">
            <v>3.2012</v>
          </cell>
        </row>
        <row r="35">
          <cell r="A35" t="str">
            <v>315 Колбаса Нежная ТМ Зареченские ТС Зареченские продукты в оболочкНТУ.  изделие вар  ПОКОМ</v>
          </cell>
          <cell r="B35" t="str">
            <v>кг</v>
          </cell>
          <cell r="D35">
            <v>494.68799999999999</v>
          </cell>
          <cell r="F35">
            <v>44.863999999999997</v>
          </cell>
          <cell r="G35">
            <v>449.82400000000001</v>
          </cell>
          <cell r="H35">
            <v>1</v>
          </cell>
          <cell r="M35">
            <v>8.9727999999999994</v>
          </cell>
          <cell r="P35">
            <v>50.131954350927252</v>
          </cell>
          <cell r="Q35">
            <v>50.131954350927252</v>
          </cell>
          <cell r="R35">
            <v>0</v>
          </cell>
          <cell r="S35">
            <v>0</v>
          </cell>
          <cell r="T35">
            <v>0</v>
          </cell>
          <cell r="U35" t="str">
            <v>заказана вместе с акцией</v>
          </cell>
        </row>
        <row r="36">
          <cell r="A36" t="str">
            <v>318 Сосиски Датские ТМ Зареченские колбасы ТС Зареченские п полиамид в модифициров  ПОКОМ</v>
          </cell>
          <cell r="B36" t="str">
            <v>кг</v>
          </cell>
          <cell r="D36">
            <v>169.86</v>
          </cell>
          <cell r="F36">
            <v>97.114000000000004</v>
          </cell>
          <cell r="G36">
            <v>63.298000000000002</v>
          </cell>
          <cell r="H36">
            <v>1</v>
          </cell>
          <cell r="M36">
            <v>19.422800000000002</v>
          </cell>
          <cell r="N36">
            <v>115</v>
          </cell>
          <cell r="P36">
            <v>9.179829890643985</v>
          </cell>
          <cell r="Q36">
            <v>3.2589533949790965</v>
          </cell>
          <cell r="R36">
            <v>8.0641999999999996</v>
          </cell>
          <cell r="S36">
            <v>14.3766</v>
          </cell>
          <cell r="T36">
            <v>1.8896000000000002</v>
          </cell>
        </row>
        <row r="37">
          <cell r="A37" t="str">
            <v>320  Сосиски Сочинки с сочным окороком 0,4 кг ТМ Стародворье  ПОКОМ</v>
          </cell>
          <cell r="B37" t="str">
            <v>шт</v>
          </cell>
          <cell r="C37" t="str">
            <v>АКЦИЯ</v>
          </cell>
          <cell r="D37">
            <v>182</v>
          </cell>
          <cell r="E37">
            <v>294</v>
          </cell>
          <cell r="F37">
            <v>170</v>
          </cell>
          <cell r="G37">
            <v>262</v>
          </cell>
          <cell r="H37">
            <v>0.4</v>
          </cell>
          <cell r="M37">
            <v>34</v>
          </cell>
          <cell r="N37">
            <v>0</v>
          </cell>
          <cell r="P37">
            <v>7.7058823529411766</v>
          </cell>
          <cell r="Q37">
            <v>7.7058823529411766</v>
          </cell>
          <cell r="R37">
            <v>0</v>
          </cell>
          <cell r="S37">
            <v>29</v>
          </cell>
          <cell r="T37">
            <v>43.2</v>
          </cell>
          <cell r="U37" t="str">
            <v>акция/вывод</v>
          </cell>
        </row>
        <row r="38">
          <cell r="A38" t="str">
            <v>352  Сардельки Сочинки с сыром 0,4 кг ТМ Стародворье   ПОКОМ</v>
          </cell>
          <cell r="B38" t="str">
            <v>шт</v>
          </cell>
          <cell r="C38" t="str">
            <v>АКЦИЯ</v>
          </cell>
          <cell r="D38">
            <v>259</v>
          </cell>
          <cell r="E38">
            <v>126</v>
          </cell>
          <cell r="F38">
            <v>135</v>
          </cell>
          <cell r="G38">
            <v>230</v>
          </cell>
          <cell r="H38">
            <v>0.4</v>
          </cell>
          <cell r="M38">
            <v>27</v>
          </cell>
          <cell r="N38">
            <v>0</v>
          </cell>
          <cell r="P38">
            <v>8.518518518518519</v>
          </cell>
          <cell r="Q38">
            <v>8.518518518518519</v>
          </cell>
          <cell r="R38">
            <v>0</v>
          </cell>
          <cell r="S38">
            <v>32</v>
          </cell>
          <cell r="T38">
            <v>30.4</v>
          </cell>
          <cell r="U38" t="str">
            <v>акция/вывод</v>
          </cell>
        </row>
        <row r="39">
          <cell r="A39" t="str">
            <v>369 Колбаса Сливушка ТМ Вязанка в оболочке полиамид вес.  ПОКОМ</v>
          </cell>
          <cell r="B39" t="str">
            <v>кг</v>
          </cell>
          <cell r="C39" t="str">
            <v>АКЦИЯ</v>
          </cell>
          <cell r="D39">
            <v>420.90800000000002</v>
          </cell>
          <cell r="F39">
            <v>52.655000000000001</v>
          </cell>
          <cell r="G39">
            <v>349.19</v>
          </cell>
          <cell r="H39">
            <v>1</v>
          </cell>
          <cell r="M39">
            <v>10.531000000000001</v>
          </cell>
          <cell r="P39">
            <v>33.158294558921277</v>
          </cell>
          <cell r="Q39">
            <v>33.158294558921277</v>
          </cell>
          <cell r="R39">
            <v>0</v>
          </cell>
          <cell r="S39">
            <v>9.6953999999999994</v>
          </cell>
          <cell r="T39">
            <v>11.4316</v>
          </cell>
          <cell r="U39" t="str">
            <v>акция/вывод</v>
          </cell>
        </row>
        <row r="40">
          <cell r="A40" t="str">
            <v>370 Ветчина Сливушка с индейкой ТМ Вязанка в оболочке полиамид.</v>
          </cell>
          <cell r="B40" t="str">
            <v>кг</v>
          </cell>
          <cell r="C40" t="str">
            <v>АКЦИЯ</v>
          </cell>
          <cell r="D40">
            <v>473.93099999999998</v>
          </cell>
          <cell r="F40">
            <v>8.1940000000000008</v>
          </cell>
          <cell r="G40">
            <v>463.017</v>
          </cell>
          <cell r="H40">
            <v>1</v>
          </cell>
          <cell r="M40">
            <v>1.6388000000000003</v>
          </cell>
          <cell r="P40">
            <v>282.53417134488643</v>
          </cell>
          <cell r="Q40">
            <v>282.53417134488643</v>
          </cell>
          <cell r="R40">
            <v>0</v>
          </cell>
          <cell r="S40">
            <v>5.7409999999999997</v>
          </cell>
          <cell r="T40">
            <v>3.2880000000000003</v>
          </cell>
          <cell r="U40" t="str">
            <v>акция/вывод</v>
          </cell>
        </row>
        <row r="41">
          <cell r="A41" t="str">
            <v>371  Сосиски Сочинки Молочные 0,4 кг ТМ Стародворье  ПОКОМ</v>
          </cell>
          <cell r="B41" t="str">
            <v>шт</v>
          </cell>
          <cell r="C41" t="str">
            <v>АКЦИЯ</v>
          </cell>
          <cell r="D41">
            <v>289</v>
          </cell>
          <cell r="F41">
            <v>206</v>
          </cell>
          <cell r="G41">
            <v>58</v>
          </cell>
          <cell r="H41">
            <v>0.4</v>
          </cell>
          <cell r="M41">
            <v>41.2</v>
          </cell>
          <cell r="N41">
            <v>0</v>
          </cell>
          <cell r="P41">
            <v>1.407766990291262</v>
          </cell>
          <cell r="Q41">
            <v>1.407766990291262</v>
          </cell>
          <cell r="R41">
            <v>0</v>
          </cell>
          <cell r="S41">
            <v>23</v>
          </cell>
          <cell r="T41">
            <v>24.2</v>
          </cell>
          <cell r="U41" t="str">
            <v>акция/вывод</v>
          </cell>
        </row>
        <row r="42">
          <cell r="A42" t="str">
            <v>372  Сосиски Сочинки Сливочные 0,4 кг ТМ Стародворье  ПОКОМ</v>
          </cell>
          <cell r="B42" t="str">
            <v>шт</v>
          </cell>
          <cell r="C42" t="str">
            <v>АКЦИЯ</v>
          </cell>
          <cell r="D42">
            <v>300</v>
          </cell>
          <cell r="F42">
            <v>110</v>
          </cell>
          <cell r="G42">
            <v>161</v>
          </cell>
          <cell r="H42">
            <v>0.4</v>
          </cell>
          <cell r="M42">
            <v>22</v>
          </cell>
          <cell r="N42">
            <v>0</v>
          </cell>
          <cell r="P42">
            <v>7.3181818181818183</v>
          </cell>
          <cell r="Q42">
            <v>7.3181818181818183</v>
          </cell>
          <cell r="R42">
            <v>0</v>
          </cell>
          <cell r="S42">
            <v>20</v>
          </cell>
          <cell r="T42">
            <v>25.4</v>
          </cell>
          <cell r="U42" t="str">
            <v>акция/вывод</v>
          </cell>
        </row>
        <row r="43">
          <cell r="A43" t="str">
            <v>378 Ветчина Балыкбургская ТМ Баварушка в оболочке фиброуз в вакуумной упаковке.  ПОКОМ</v>
          </cell>
          <cell r="B43" t="str">
            <v>кг</v>
          </cell>
          <cell r="D43">
            <v>48.823999999999998</v>
          </cell>
          <cell r="F43">
            <v>27.66</v>
          </cell>
          <cell r="G43">
            <v>6.75</v>
          </cell>
          <cell r="H43">
            <v>0</v>
          </cell>
          <cell r="M43">
            <v>5.532</v>
          </cell>
          <cell r="N43">
            <v>35</v>
          </cell>
          <cell r="P43">
            <v>7.5469992769342014</v>
          </cell>
          <cell r="Q43">
            <v>1.2201735357917571</v>
          </cell>
          <cell r="R43">
            <v>0</v>
          </cell>
          <cell r="S43">
            <v>1.6461999999999999</v>
          </cell>
          <cell r="T43">
            <v>12.143600000000001</v>
          </cell>
        </row>
        <row r="44">
          <cell r="A44" t="str">
            <v>381  Сардельки Сочинки 0,4кг ТМ Стародворье  ПОКОМ</v>
          </cell>
          <cell r="B44" t="str">
            <v>шт</v>
          </cell>
          <cell r="C44" t="str">
            <v>АКЦИЯ</v>
          </cell>
          <cell r="D44">
            <v>204</v>
          </cell>
          <cell r="F44">
            <v>42</v>
          </cell>
          <cell r="G44">
            <v>152</v>
          </cell>
          <cell r="H44">
            <v>0.4</v>
          </cell>
          <cell r="M44">
            <v>8.4</v>
          </cell>
          <cell r="P44">
            <v>18.095238095238095</v>
          </cell>
          <cell r="Q44">
            <v>18.095238095238095</v>
          </cell>
          <cell r="R44">
            <v>0</v>
          </cell>
          <cell r="S44">
            <v>0</v>
          </cell>
          <cell r="T44">
            <v>2</v>
          </cell>
          <cell r="U44" t="str">
            <v>акция/вывод</v>
          </cell>
        </row>
        <row r="45">
          <cell r="A45" t="str">
            <v>383 Колбаса Сочинка по-европейски с сочной грудиной ТМ Стародворье в оболочке фиброуз в ва  Поком</v>
          </cell>
          <cell r="B45" t="str">
            <v>кг</v>
          </cell>
          <cell r="D45">
            <v>48.106000000000002</v>
          </cell>
          <cell r="F45">
            <v>39.988</v>
          </cell>
          <cell r="G45">
            <v>-7.5999999999999998E-2</v>
          </cell>
          <cell r="H45">
            <v>1</v>
          </cell>
          <cell r="M45">
            <v>7.9976000000000003</v>
          </cell>
          <cell r="N45">
            <v>60</v>
          </cell>
          <cell r="P45">
            <v>7.4927478243473038</v>
          </cell>
          <cell r="Q45">
            <v>-9.5028508552565758E-3</v>
          </cell>
          <cell r="R45">
            <v>0</v>
          </cell>
          <cell r="S45">
            <v>0</v>
          </cell>
          <cell r="T45">
            <v>1.8013999999999999</v>
          </cell>
          <cell r="U45" t="str">
            <v>новинки</v>
          </cell>
        </row>
        <row r="46">
          <cell r="A46" t="str">
            <v>384  Колбаса Сочинка по-фински с сочным окороком ТМ Стародворье в оболочке фиброуз в ва  Поком</v>
          </cell>
          <cell r="B46" t="str">
            <v>кг</v>
          </cell>
          <cell r="D46">
            <v>49.344000000000001</v>
          </cell>
          <cell r="F46">
            <v>43.683</v>
          </cell>
          <cell r="G46">
            <v>-9.8000000000000004E-2</v>
          </cell>
          <cell r="H46">
            <v>1</v>
          </cell>
          <cell r="M46">
            <v>8.7365999999999993</v>
          </cell>
          <cell r="N46">
            <v>65</v>
          </cell>
          <cell r="P46">
            <v>7.428748025547697</v>
          </cell>
          <cell r="Q46">
            <v>-1.1217178307350688E-2</v>
          </cell>
          <cell r="R46">
            <v>0</v>
          </cell>
          <cell r="S46">
            <v>0</v>
          </cell>
          <cell r="T46">
            <v>1.1518000000000002</v>
          </cell>
          <cell r="U46" t="str">
            <v>новинки</v>
          </cell>
        </row>
        <row r="47">
          <cell r="A47" t="str">
            <v>БОНУС_096  Сосиски Баварские,  0.42кг,ПОКОМ</v>
          </cell>
          <cell r="B47" t="str">
            <v>шт</v>
          </cell>
          <cell r="E47">
            <v>19</v>
          </cell>
          <cell r="F47">
            <v>62</v>
          </cell>
          <cell r="G47">
            <v>-62</v>
          </cell>
          <cell r="H47">
            <v>0</v>
          </cell>
          <cell r="M47">
            <v>12.4</v>
          </cell>
          <cell r="P47">
            <v>-5</v>
          </cell>
          <cell r="Q47">
            <v>-5</v>
          </cell>
          <cell r="R47">
            <v>0</v>
          </cell>
          <cell r="S47">
            <v>12.4</v>
          </cell>
          <cell r="T47">
            <v>13.2</v>
          </cell>
        </row>
        <row r="48">
          <cell r="A48" t="str">
            <v>БОНУС_225  Колбаса Дугушка со шпиком, ВЕС, ТМ Стародворье   ПОКОМ</v>
          </cell>
          <cell r="B48" t="str">
            <v>кг</v>
          </cell>
          <cell r="E48">
            <v>12.363</v>
          </cell>
          <cell r="F48">
            <v>48.287999999999997</v>
          </cell>
          <cell r="G48">
            <v>-37.707000000000001</v>
          </cell>
          <cell r="H48">
            <v>0</v>
          </cell>
          <cell r="M48">
            <v>9.6575999999999986</v>
          </cell>
          <cell r="P48">
            <v>-3.9043861829025852</v>
          </cell>
          <cell r="Q48">
            <v>-3.9043861829025852</v>
          </cell>
          <cell r="R48">
            <v>1.4003999999999999</v>
          </cell>
          <cell r="S48">
            <v>17.078399999999998</v>
          </cell>
          <cell r="T48">
            <v>7.0536000000000003</v>
          </cell>
        </row>
        <row r="49">
          <cell r="A49" t="str">
            <v>БОНУС_314 Колбаса вареная Филейская ТМ Вязанка ТС Классическая в оболочке полиамид.  ПОКОМ</v>
          </cell>
          <cell r="B49" t="str">
            <v>кг</v>
          </cell>
          <cell r="D49">
            <v>1.3160000000000001</v>
          </cell>
          <cell r="E49">
            <v>15.8</v>
          </cell>
          <cell r="F49">
            <v>31.797999999999998</v>
          </cell>
          <cell r="G49">
            <v>-19.928000000000001</v>
          </cell>
          <cell r="H49">
            <v>0</v>
          </cell>
          <cell r="M49">
            <v>6.3595999999999995</v>
          </cell>
          <cell r="P49">
            <v>-3.1335304107176554</v>
          </cell>
          <cell r="Q49">
            <v>-3.1335304107176554</v>
          </cell>
          <cell r="R49">
            <v>1.597</v>
          </cell>
          <cell r="S49">
            <v>6.9748000000000001</v>
          </cell>
          <cell r="T49">
            <v>6.0868000000000002</v>
          </cell>
        </row>
        <row r="50">
          <cell r="A50" t="str">
            <v>колбаса вареная Мусульманская халяль Вязанка 0,4 кг</v>
          </cell>
          <cell r="B50" t="str">
            <v>шт</v>
          </cell>
          <cell r="H50">
            <v>0.4</v>
          </cell>
          <cell r="M50">
            <v>0</v>
          </cell>
          <cell r="N50">
            <v>125</v>
          </cell>
          <cell r="P50" t="e">
            <v>#DIV/0!</v>
          </cell>
          <cell r="Q50" t="e">
            <v>#DIV/0!</v>
          </cell>
          <cell r="U50" t="str">
            <v>новинки</v>
          </cell>
        </row>
        <row r="51">
          <cell r="A51" t="str">
            <v>сосиски Восточные халяль Вязанка  0,33 кг</v>
          </cell>
          <cell r="B51" t="str">
            <v>шт</v>
          </cell>
          <cell r="H51">
            <v>0.33</v>
          </cell>
          <cell r="M51">
            <v>0</v>
          </cell>
          <cell r="N51">
            <v>150</v>
          </cell>
          <cell r="P51" t="e">
            <v>#DIV/0!</v>
          </cell>
          <cell r="Q51" t="e">
            <v>#DIV/0!</v>
          </cell>
          <cell r="U51" t="str">
            <v>новинки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X49"/>
  <sheetViews>
    <sheetView tabSelected="1" workbookViewId="0">
      <pane ySplit="5" topLeftCell="A6" activePane="bottomLeft" state="frozen"/>
      <selection pane="bottomLeft" activeCell="N1" sqref="N1"/>
    </sheetView>
  </sheetViews>
  <sheetFormatPr defaultColWidth="10.5" defaultRowHeight="11.45" customHeight="1" outlineLevelRow="2" x14ac:dyDescent="0.2"/>
  <cols>
    <col min="1" max="1" width="69" style="1" customWidth="1"/>
    <col min="2" max="2" width="3" style="1" customWidth="1"/>
    <col min="3" max="4" width="8" style="1" customWidth="1"/>
    <col min="5" max="8" width="6.5" style="1" customWidth="1"/>
    <col min="9" max="9" width="4.83203125" style="15" customWidth="1"/>
    <col min="10" max="11" width="1.33203125" style="7" customWidth="1"/>
    <col min="12" max="12" width="8" style="7" customWidth="1"/>
    <col min="13" max="13" width="1.83203125" style="7" customWidth="1"/>
    <col min="14" max="14" width="7.6640625" style="7" customWidth="1"/>
    <col min="15" max="15" width="9" style="7" customWidth="1"/>
    <col min="16" max="16" width="1.83203125" style="7" customWidth="1"/>
    <col min="17" max="18" width="6.5" style="7" customWidth="1"/>
    <col min="19" max="21" width="8.5" style="7" customWidth="1"/>
    <col min="22" max="22" width="22.6640625" style="7" customWidth="1"/>
    <col min="23" max="23" width="10.5" style="7"/>
    <col min="24" max="24" width="2" style="7" customWidth="1"/>
    <col min="25" max="16384" width="10.5" style="7"/>
  </cols>
  <sheetData>
    <row r="1" spans="1:24" ht="12.95" customHeight="1" outlineLevel="1" x14ac:dyDescent="0.2">
      <c r="A1" s="3" t="s">
        <v>0</v>
      </c>
    </row>
    <row r="2" spans="1:24" ht="12.95" customHeight="1" outlineLevel="1" x14ac:dyDescent="0.2">
      <c r="A2" s="3"/>
    </row>
    <row r="3" spans="1:24" ht="26.1" customHeight="1" x14ac:dyDescent="0.2">
      <c r="A3" s="6" t="s">
        <v>1</v>
      </c>
      <c r="B3" s="6" t="s">
        <v>2</v>
      </c>
      <c r="C3" s="13" t="s">
        <v>63</v>
      </c>
      <c r="D3" s="13" t="s">
        <v>63</v>
      </c>
      <c r="E3" s="6" t="s">
        <v>3</v>
      </c>
      <c r="F3" s="6"/>
      <c r="G3" s="6"/>
      <c r="H3" s="6"/>
      <c r="I3" s="10" t="s">
        <v>52</v>
      </c>
      <c r="J3" s="2" t="s">
        <v>53</v>
      </c>
      <c r="K3" s="2" t="s">
        <v>54</v>
      </c>
      <c r="L3" s="2" t="s">
        <v>55</v>
      </c>
      <c r="M3" s="2" t="s">
        <v>55</v>
      </c>
      <c r="N3" s="2" t="s">
        <v>56</v>
      </c>
      <c r="O3" s="2" t="s">
        <v>55</v>
      </c>
      <c r="P3" s="2" t="s">
        <v>55</v>
      </c>
      <c r="Q3" s="2" t="s">
        <v>57</v>
      </c>
      <c r="R3" s="2" t="s">
        <v>58</v>
      </c>
      <c r="S3" s="11" t="s">
        <v>59</v>
      </c>
      <c r="T3" s="11" t="s">
        <v>60</v>
      </c>
      <c r="U3" s="11" t="s">
        <v>64</v>
      </c>
      <c r="V3" s="2" t="s">
        <v>61</v>
      </c>
      <c r="W3" s="2" t="s">
        <v>62</v>
      </c>
      <c r="X3" s="2" t="s">
        <v>62</v>
      </c>
    </row>
    <row r="4" spans="1:24" ht="26.1" customHeight="1" x14ac:dyDescent="0.2">
      <c r="A4" s="6" t="s">
        <v>1</v>
      </c>
      <c r="B4" s="6" t="s">
        <v>2</v>
      </c>
      <c r="C4" s="13" t="s">
        <v>63</v>
      </c>
      <c r="D4" s="13" t="s">
        <v>63</v>
      </c>
      <c r="E4" s="6" t="s">
        <v>4</v>
      </c>
      <c r="F4" s="6" t="s">
        <v>5</v>
      </c>
      <c r="G4" s="6" t="s">
        <v>6</v>
      </c>
      <c r="H4" s="6" t="s">
        <v>7</v>
      </c>
      <c r="I4" s="10"/>
      <c r="J4" s="2"/>
      <c r="K4" s="2"/>
      <c r="L4" s="1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1.1" customHeight="1" x14ac:dyDescent="0.2">
      <c r="A5" s="8"/>
      <c r="B5" s="8"/>
      <c r="C5" s="8"/>
      <c r="D5" s="8"/>
      <c r="E5" s="4"/>
      <c r="F5" s="4"/>
      <c r="G5" s="12">
        <f t="shared" ref="G5:H5" si="0">SUM(G6:G79)</f>
        <v>5209.786000000001</v>
      </c>
      <c r="H5" s="12">
        <f t="shared" si="0"/>
        <v>13433.295</v>
      </c>
      <c r="I5" s="10"/>
      <c r="J5" s="12">
        <f t="shared" ref="J5:P5" si="1">SUM(J6:J79)</f>
        <v>0</v>
      </c>
      <c r="K5" s="12">
        <f t="shared" si="1"/>
        <v>0</v>
      </c>
      <c r="L5" s="12">
        <f t="shared" si="1"/>
        <v>2461</v>
      </c>
      <c r="M5" s="12">
        <f t="shared" si="1"/>
        <v>0</v>
      </c>
      <c r="N5" s="12">
        <f t="shared" si="1"/>
        <v>1041.9572000000001</v>
      </c>
      <c r="O5" s="12">
        <f t="shared" si="1"/>
        <v>3729.278800000001</v>
      </c>
      <c r="P5" s="12">
        <f t="shared" si="1"/>
        <v>0</v>
      </c>
      <c r="Q5" s="2"/>
      <c r="R5" s="2"/>
      <c r="S5" s="12">
        <f>SUM(S6:S79)</f>
        <v>1549.9710000000002</v>
      </c>
      <c r="T5" s="12">
        <f>SUM(T6:T79)</f>
        <v>1434.1394000000003</v>
      </c>
      <c r="U5" s="12">
        <f>SUM(U6:U79)</f>
        <v>1335.9344000000001</v>
      </c>
      <c r="V5" s="2"/>
      <c r="W5" s="12">
        <f>SUM(W6:W79)</f>
        <v>3553.778800000001</v>
      </c>
      <c r="X5" s="12">
        <f>SUM(X6:X79)</f>
        <v>0</v>
      </c>
    </row>
    <row r="6" spans="1:24" ht="11.1" customHeight="1" outlineLevel="2" x14ac:dyDescent="0.2">
      <c r="A6" s="9" t="s">
        <v>8</v>
      </c>
      <c r="B6" s="9" t="s">
        <v>9</v>
      </c>
      <c r="C6" s="14" t="s">
        <v>68</v>
      </c>
      <c r="D6" s="9"/>
      <c r="E6" s="5">
        <v>659.63599999999997</v>
      </c>
      <c r="F6" s="5">
        <v>1.4330000000000001</v>
      </c>
      <c r="G6" s="5">
        <v>44.933</v>
      </c>
      <c r="H6" s="5">
        <v>588.87199999999996</v>
      </c>
      <c r="I6" s="15">
        <f>VLOOKUP(A6,[1]TDSheet!$A:$H,8,0)</f>
        <v>0</v>
      </c>
      <c r="L6" s="7">
        <f>VLOOKUP(A6,[1]TDSheet!$A:$N,14,0)</f>
        <v>0</v>
      </c>
      <c r="N6" s="7">
        <f>G6/5</f>
        <v>8.9865999999999993</v>
      </c>
      <c r="O6" s="16"/>
      <c r="P6" s="16"/>
      <c r="Q6" s="7">
        <f>(H6+L6+O6+P6)/N6</f>
        <v>65.527785814434822</v>
      </c>
      <c r="R6" s="7">
        <f>(H6+L6)/N6</f>
        <v>65.527785814434822</v>
      </c>
      <c r="S6" s="7">
        <f>VLOOKUP(A6,[1]TDSheet!$A:$S,19,0)</f>
        <v>16.502600000000001</v>
      </c>
      <c r="T6" s="7">
        <f>VLOOKUP(A6,[1]TDSheet!$A:$T,20,0)</f>
        <v>15.623200000000001</v>
      </c>
      <c r="U6" s="7">
        <f>VLOOKUP(A6,[1]TDSheet!$A:$M,13,0)</f>
        <v>16.300599999999999</v>
      </c>
      <c r="V6" s="18" t="str">
        <f>VLOOKUP(A6,[1]TDSheet!$A:$U,21,0)</f>
        <v>удален из бланка заказа</v>
      </c>
      <c r="W6" s="7">
        <f>O6*I6</f>
        <v>0</v>
      </c>
    </row>
    <row r="7" spans="1:24" ht="11.1" customHeight="1" outlineLevel="2" x14ac:dyDescent="0.2">
      <c r="A7" s="9" t="s">
        <v>10</v>
      </c>
      <c r="B7" s="9" t="s">
        <v>9</v>
      </c>
      <c r="C7" s="14" t="s">
        <v>68</v>
      </c>
      <c r="D7" s="27" t="s">
        <v>69</v>
      </c>
      <c r="E7" s="5">
        <v>535.87</v>
      </c>
      <c r="F7" s="5"/>
      <c r="G7" s="5">
        <v>58.640999999999998</v>
      </c>
      <c r="H7" s="5">
        <v>431.23099999999999</v>
      </c>
      <c r="I7" s="15">
        <f>VLOOKUP(A7,[1]TDSheet!$A:$H,8,0)</f>
        <v>1</v>
      </c>
      <c r="L7" s="7">
        <f>VLOOKUP(A7,[1]TDSheet!$A:$N,14,0)</f>
        <v>0</v>
      </c>
      <c r="N7" s="7">
        <f t="shared" ref="N7:N49" si="2">G7/5</f>
        <v>11.728199999999999</v>
      </c>
      <c r="O7" s="16"/>
      <c r="P7" s="16"/>
      <c r="Q7" s="7">
        <f t="shared" ref="Q7:Q49" si="3">(H7+L7+O7+P7)/N7</f>
        <v>36.768728364113848</v>
      </c>
      <c r="R7" s="7">
        <f t="shared" ref="R7:R49" si="4">(H7+L7)/N7</f>
        <v>36.768728364113848</v>
      </c>
      <c r="S7" s="7">
        <f>VLOOKUP(A7,[1]TDSheet!$A:$S,19,0)</f>
        <v>16.2592</v>
      </c>
      <c r="T7" s="7">
        <f>VLOOKUP(A7,[1]TDSheet!$A:$T,20,0)</f>
        <v>17.461000000000002</v>
      </c>
      <c r="U7" s="7">
        <f>VLOOKUP(A7,[1]TDSheet!$A:$M,13,0)</f>
        <v>12.3094</v>
      </c>
      <c r="W7" s="7">
        <f t="shared" ref="W7:W49" si="5">O7*I7</f>
        <v>0</v>
      </c>
    </row>
    <row r="8" spans="1:24" ht="11.1" customHeight="1" outlineLevel="2" x14ac:dyDescent="0.2">
      <c r="A8" s="9" t="s">
        <v>11</v>
      </c>
      <c r="B8" s="9" t="s">
        <v>9</v>
      </c>
      <c r="C8" s="9"/>
      <c r="D8" s="9"/>
      <c r="E8" s="5">
        <v>171.55500000000001</v>
      </c>
      <c r="F8" s="5">
        <v>5.7389999999999999</v>
      </c>
      <c r="G8" s="5">
        <v>63.692</v>
      </c>
      <c r="H8" s="5">
        <v>82.073999999999998</v>
      </c>
      <c r="I8" s="15">
        <f>VLOOKUP(A8,[1]TDSheet!$A:$H,8,0)</f>
        <v>1</v>
      </c>
      <c r="L8" s="24">
        <f>VLOOKUP(A8,[1]TDSheet!$A:$N,14,0)</f>
        <v>50</v>
      </c>
      <c r="N8" s="7">
        <f t="shared" si="2"/>
        <v>12.7384</v>
      </c>
      <c r="O8" s="16">
        <f>12*N8-H8</f>
        <v>70.786800000000014</v>
      </c>
      <c r="P8" s="16"/>
      <c r="Q8" s="7">
        <f>(H8+O8+P8)/N8</f>
        <v>12</v>
      </c>
      <c r="R8" s="7">
        <f>(H8)/N8</f>
        <v>6.4430383721660487</v>
      </c>
      <c r="S8" s="7">
        <f>VLOOKUP(A8,[1]TDSheet!$A:$S,19,0)</f>
        <v>22.544800000000002</v>
      </c>
      <c r="T8" s="7">
        <f>VLOOKUP(A8,[1]TDSheet!$A:$T,20,0)</f>
        <v>6.0823999999999998</v>
      </c>
      <c r="U8" s="7">
        <f>VLOOKUP(A8,[1]TDSheet!$A:$M,13,0)</f>
        <v>17.1892</v>
      </c>
      <c r="W8" s="7">
        <f t="shared" si="5"/>
        <v>70.786800000000014</v>
      </c>
    </row>
    <row r="9" spans="1:24" ht="11.1" customHeight="1" outlineLevel="2" x14ac:dyDescent="0.2">
      <c r="A9" s="9" t="s">
        <v>12</v>
      </c>
      <c r="B9" s="9" t="s">
        <v>9</v>
      </c>
      <c r="C9" s="9"/>
      <c r="D9" s="9"/>
      <c r="E9" s="5">
        <v>116.277</v>
      </c>
      <c r="F9" s="5"/>
      <c r="G9" s="5">
        <v>39.722999999999999</v>
      </c>
      <c r="H9" s="5">
        <v>26.591999999999999</v>
      </c>
      <c r="I9" s="15">
        <f>VLOOKUP(A9,[1]TDSheet!$A:$H,8,0)</f>
        <v>1</v>
      </c>
      <c r="L9" s="23">
        <v>106</v>
      </c>
      <c r="N9" s="7">
        <f t="shared" si="2"/>
        <v>7.9445999999999994</v>
      </c>
      <c r="O9" s="16"/>
      <c r="P9" s="16"/>
      <c r="Q9" s="7">
        <f t="shared" si="3"/>
        <v>16.689575309014927</v>
      </c>
      <c r="R9" s="7">
        <f t="shared" si="4"/>
        <v>16.689575309014927</v>
      </c>
      <c r="S9" s="7">
        <f>VLOOKUP(A9,[1]TDSheet!$A:$S,19,0)</f>
        <v>22.958400000000001</v>
      </c>
      <c r="T9" s="7">
        <f>VLOOKUP(A9,[1]TDSheet!$A:$T,20,0)</f>
        <v>24.316399999999998</v>
      </c>
      <c r="U9" s="7">
        <f>VLOOKUP(A9,[1]TDSheet!$A:$M,13,0)</f>
        <v>15.9772</v>
      </c>
      <c r="W9" s="7">
        <f t="shared" si="5"/>
        <v>0</v>
      </c>
    </row>
    <row r="10" spans="1:24" ht="11.1" customHeight="1" outlineLevel="2" x14ac:dyDescent="0.2">
      <c r="A10" s="9" t="s">
        <v>39</v>
      </c>
      <c r="B10" s="9" t="s">
        <v>40</v>
      </c>
      <c r="C10" s="9"/>
      <c r="D10" s="9"/>
      <c r="E10" s="5">
        <v>73</v>
      </c>
      <c r="F10" s="5"/>
      <c r="G10" s="5"/>
      <c r="H10" s="5"/>
      <c r="I10" s="15">
        <f>VLOOKUP(A10,[1]TDSheet!$A:$H,8,0)</f>
        <v>0</v>
      </c>
      <c r="L10" s="7">
        <f>VLOOKUP(A10,[1]TDSheet!$A:$N,14,0)</f>
        <v>0</v>
      </c>
      <c r="N10" s="7">
        <f t="shared" si="2"/>
        <v>0</v>
      </c>
      <c r="O10" s="16"/>
      <c r="P10" s="16"/>
      <c r="Q10" s="7" t="e">
        <f t="shared" si="3"/>
        <v>#DIV/0!</v>
      </c>
      <c r="R10" s="7" t="e">
        <f t="shared" si="4"/>
        <v>#DIV/0!</v>
      </c>
      <c r="S10" s="7">
        <f>VLOOKUP(A10,[1]TDSheet!$A:$S,19,0)</f>
        <v>1</v>
      </c>
      <c r="T10" s="7">
        <f>VLOOKUP(A10,[1]TDSheet!$A:$T,20,0)</f>
        <v>0</v>
      </c>
      <c r="U10" s="7">
        <f>VLOOKUP(A10,[1]TDSheet!$A:$M,13,0)</f>
        <v>0</v>
      </c>
      <c r="W10" s="7">
        <f t="shared" si="5"/>
        <v>0</v>
      </c>
    </row>
    <row r="11" spans="1:24" ht="11.1" customHeight="1" outlineLevel="2" x14ac:dyDescent="0.2">
      <c r="A11" s="9" t="s">
        <v>41</v>
      </c>
      <c r="B11" s="9" t="s">
        <v>40</v>
      </c>
      <c r="C11" s="14" t="s">
        <v>68</v>
      </c>
      <c r="D11" s="9"/>
      <c r="E11" s="5">
        <v>835</v>
      </c>
      <c r="F11" s="5"/>
      <c r="G11" s="5">
        <v>5</v>
      </c>
      <c r="H11" s="5">
        <v>747</v>
      </c>
      <c r="I11" s="15">
        <v>0</v>
      </c>
      <c r="L11" s="7">
        <f>VLOOKUP(A11,[1]TDSheet!$A:$N,14,0)</f>
        <v>0</v>
      </c>
      <c r="N11" s="7">
        <f t="shared" si="2"/>
        <v>1</v>
      </c>
      <c r="O11" s="16"/>
      <c r="P11" s="16"/>
      <c r="Q11" s="7">
        <f t="shared" si="3"/>
        <v>747</v>
      </c>
      <c r="R11" s="7">
        <f t="shared" si="4"/>
        <v>747</v>
      </c>
      <c r="S11" s="7">
        <f>VLOOKUP(A11,[1]TDSheet!$A:$S,19,0)</f>
        <v>1</v>
      </c>
      <c r="T11" s="7">
        <f>VLOOKUP(A11,[1]TDSheet!$A:$T,20,0)</f>
        <v>3</v>
      </c>
      <c r="U11" s="7">
        <f>VLOOKUP(A11,[1]TDSheet!$A:$M,13,0)</f>
        <v>2.4</v>
      </c>
      <c r="V11" s="17" t="str">
        <f>VLOOKUP(A11,[1]TDSheet!$A:$U,21,0)</f>
        <v>акция/вывод</v>
      </c>
      <c r="W11" s="7">
        <f t="shared" si="5"/>
        <v>0</v>
      </c>
    </row>
    <row r="12" spans="1:24" ht="21.95" customHeight="1" outlineLevel="2" x14ac:dyDescent="0.2">
      <c r="A12" s="9" t="s">
        <v>19</v>
      </c>
      <c r="B12" s="9" t="s">
        <v>9</v>
      </c>
      <c r="C12" s="14" t="s">
        <v>68</v>
      </c>
      <c r="D12" s="27" t="s">
        <v>69</v>
      </c>
      <c r="E12" s="5">
        <v>559.221</v>
      </c>
      <c r="F12" s="5">
        <v>0.65700000000000003</v>
      </c>
      <c r="G12" s="5">
        <v>109.905</v>
      </c>
      <c r="H12" s="5">
        <v>408.51799999999997</v>
      </c>
      <c r="I12" s="15">
        <v>0</v>
      </c>
      <c r="L12" s="7">
        <f>VLOOKUP(A12,[1]TDSheet!$A:$N,14,0)</f>
        <v>0</v>
      </c>
      <c r="N12" s="7">
        <f t="shared" si="2"/>
        <v>21.981000000000002</v>
      </c>
      <c r="O12" s="16"/>
      <c r="P12" s="16"/>
      <c r="Q12" s="7">
        <f t="shared" si="3"/>
        <v>18.585050725626676</v>
      </c>
      <c r="R12" s="7">
        <f t="shared" si="4"/>
        <v>18.585050725626676</v>
      </c>
      <c r="S12" s="7">
        <f>VLOOKUP(A12,[1]TDSheet!$A:$S,19,0)</f>
        <v>37.681400000000004</v>
      </c>
      <c r="T12" s="7">
        <f>VLOOKUP(A12,[1]TDSheet!$A:$T,20,0)</f>
        <v>32.1462</v>
      </c>
      <c r="U12" s="7">
        <f>VLOOKUP(A12,[1]TDSheet!$A:$M,13,0)</f>
        <v>25.4922</v>
      </c>
      <c r="V12" s="17" t="str">
        <f>VLOOKUP(A12,[1]TDSheet!$A:$U,21,0)</f>
        <v>акция/вывод</v>
      </c>
      <c r="W12" s="7">
        <f t="shared" si="5"/>
        <v>0</v>
      </c>
    </row>
    <row r="13" spans="1:24" ht="11.1" customHeight="1" outlineLevel="2" x14ac:dyDescent="0.2">
      <c r="A13" s="9" t="s">
        <v>20</v>
      </c>
      <c r="B13" s="9" t="s">
        <v>9</v>
      </c>
      <c r="C13" s="9"/>
      <c r="D13" s="9"/>
      <c r="E13" s="5">
        <v>1890.0329999999999</v>
      </c>
      <c r="F13" s="5"/>
      <c r="G13" s="5">
        <v>858.09100000000001</v>
      </c>
      <c r="H13" s="5">
        <v>478.88900000000001</v>
      </c>
      <c r="I13" s="15">
        <f>VLOOKUP(A13,[1]TDSheet!$A:$H,8,0)</f>
        <v>1</v>
      </c>
      <c r="L13" s="24">
        <f>VLOOKUP(A13,[1]TDSheet!$A:$N,14,0)</f>
        <v>500</v>
      </c>
      <c r="N13" s="7">
        <f t="shared" si="2"/>
        <v>171.6182</v>
      </c>
      <c r="O13" s="16">
        <f>10*N13-H13</f>
        <v>1237.2930000000001</v>
      </c>
      <c r="P13" s="16"/>
      <c r="Q13" s="7">
        <f>(H13+O13+P13)/N13</f>
        <v>10.000000000000002</v>
      </c>
      <c r="R13" s="7">
        <f>(H13)/N13</f>
        <v>2.7904324832680918</v>
      </c>
      <c r="S13" s="7">
        <f>VLOOKUP(A13,[1]TDSheet!$A:$S,19,0)</f>
        <v>206.19899999999998</v>
      </c>
      <c r="T13" s="7">
        <f>VLOOKUP(A13,[1]TDSheet!$A:$T,20,0)</f>
        <v>195.8348</v>
      </c>
      <c r="U13" s="7">
        <f>VLOOKUP(A13,[1]TDSheet!$A:$M,13,0)</f>
        <v>184.09880000000001</v>
      </c>
      <c r="W13" s="7">
        <f t="shared" si="5"/>
        <v>1237.2930000000001</v>
      </c>
    </row>
    <row r="14" spans="1:24" ht="11.1" customHeight="1" outlineLevel="2" x14ac:dyDescent="0.2">
      <c r="A14" s="9" t="s">
        <v>21</v>
      </c>
      <c r="B14" s="9" t="s">
        <v>9</v>
      </c>
      <c r="C14" s="9"/>
      <c r="D14" s="9"/>
      <c r="E14" s="5">
        <v>322.61900000000003</v>
      </c>
      <c r="F14" s="5">
        <v>10.955</v>
      </c>
      <c r="G14" s="5">
        <v>10.054</v>
      </c>
      <c r="H14" s="5">
        <v>316.774</v>
      </c>
      <c r="I14" s="15">
        <f>VLOOKUP(A14,[1]TDSheet!$A:$H,8,0)</f>
        <v>1</v>
      </c>
      <c r="L14" s="7">
        <f>VLOOKUP(A14,[1]TDSheet!$A:$N,14,0)</f>
        <v>0</v>
      </c>
      <c r="N14" s="7">
        <f t="shared" si="2"/>
        <v>2.0108000000000001</v>
      </c>
      <c r="O14" s="16"/>
      <c r="P14" s="16"/>
      <c r="Q14" s="7">
        <f t="shared" si="3"/>
        <v>157.53630395862342</v>
      </c>
      <c r="R14" s="7">
        <f t="shared" si="4"/>
        <v>157.53630395862342</v>
      </c>
      <c r="S14" s="7">
        <f>VLOOKUP(A14,[1]TDSheet!$A:$S,19,0)</f>
        <v>6.7456000000000005</v>
      </c>
      <c r="T14" s="7">
        <f>VLOOKUP(A14,[1]TDSheet!$A:$T,20,0)</f>
        <v>1.8466</v>
      </c>
      <c r="U14" s="7">
        <f>VLOOKUP(A14,[1]TDSheet!$A:$M,13,0)</f>
        <v>2.4527999999999999</v>
      </c>
      <c r="W14" s="7">
        <f t="shared" si="5"/>
        <v>0</v>
      </c>
    </row>
    <row r="15" spans="1:24" ht="21.95" customHeight="1" outlineLevel="2" x14ac:dyDescent="0.2">
      <c r="A15" s="9" t="s">
        <v>22</v>
      </c>
      <c r="B15" s="9" t="s">
        <v>9</v>
      </c>
      <c r="C15" s="14" t="s">
        <v>68</v>
      </c>
      <c r="D15" s="27" t="s">
        <v>69</v>
      </c>
      <c r="E15" s="5">
        <v>946.25800000000004</v>
      </c>
      <c r="F15" s="5">
        <v>0.877</v>
      </c>
      <c r="G15" s="5">
        <v>133.143</v>
      </c>
      <c r="H15" s="5">
        <v>695.28</v>
      </c>
      <c r="I15" s="15">
        <f>VLOOKUP(A15,[1]TDSheet!$A:$H,8,0)</f>
        <v>1</v>
      </c>
      <c r="L15" s="7">
        <f>VLOOKUP(A15,[1]TDSheet!$A:$N,14,0)</f>
        <v>0</v>
      </c>
      <c r="N15" s="7">
        <f t="shared" si="2"/>
        <v>26.628599999999999</v>
      </c>
      <c r="O15" s="16"/>
      <c r="P15" s="16"/>
      <c r="Q15" s="7">
        <f t="shared" si="3"/>
        <v>26.110272413870799</v>
      </c>
      <c r="R15" s="7">
        <f t="shared" si="4"/>
        <v>26.110272413870799</v>
      </c>
      <c r="S15" s="7">
        <f>VLOOKUP(A15,[1]TDSheet!$A:$S,19,0)</f>
        <v>37.624000000000002</v>
      </c>
      <c r="T15" s="7">
        <f>VLOOKUP(A15,[1]TDSheet!$A:$T,20,0)</f>
        <v>30.663999999999998</v>
      </c>
      <c r="U15" s="7">
        <f>VLOOKUP(A15,[1]TDSheet!$A:$M,13,0)</f>
        <v>30.519400000000001</v>
      </c>
      <c r="W15" s="7">
        <f t="shared" si="5"/>
        <v>0</v>
      </c>
    </row>
    <row r="16" spans="1:24" ht="11.1" customHeight="1" outlineLevel="2" x14ac:dyDescent="0.2">
      <c r="A16" s="9" t="s">
        <v>23</v>
      </c>
      <c r="B16" s="9" t="s">
        <v>9</v>
      </c>
      <c r="C16" s="9"/>
      <c r="D16" s="9"/>
      <c r="E16" s="5">
        <v>2025.6030000000001</v>
      </c>
      <c r="F16" s="5"/>
      <c r="G16" s="5">
        <v>669.81</v>
      </c>
      <c r="H16" s="5">
        <v>860.25800000000004</v>
      </c>
      <c r="I16" s="15">
        <f>VLOOKUP(A16,[1]TDSheet!$A:$H,8,0)</f>
        <v>1</v>
      </c>
      <c r="L16" s="23">
        <v>247</v>
      </c>
      <c r="N16" s="7">
        <f t="shared" si="2"/>
        <v>133.96199999999999</v>
      </c>
      <c r="O16" s="16">
        <f t="shared" ref="O16:O24" si="6">12*N16-L16-H16</f>
        <v>500.28599999999983</v>
      </c>
      <c r="P16" s="16"/>
      <c r="Q16" s="7">
        <f t="shared" si="3"/>
        <v>12</v>
      </c>
      <c r="R16" s="7">
        <f t="shared" si="4"/>
        <v>8.2654633403502498</v>
      </c>
      <c r="S16" s="7">
        <f>VLOOKUP(A16,[1]TDSheet!$A:$S,19,0)</f>
        <v>232.08760000000001</v>
      </c>
      <c r="T16" s="7">
        <f>VLOOKUP(A16,[1]TDSheet!$A:$T,20,0)</f>
        <v>210.09859999999998</v>
      </c>
      <c r="U16" s="7">
        <f>VLOOKUP(A16,[1]TDSheet!$A:$M,13,0)</f>
        <v>170.73920000000001</v>
      </c>
      <c r="W16" s="7">
        <f t="shared" si="5"/>
        <v>500.28599999999983</v>
      </c>
    </row>
    <row r="17" spans="1:23" ht="11.1" customHeight="1" outlineLevel="2" x14ac:dyDescent="0.2">
      <c r="A17" s="9" t="s">
        <v>24</v>
      </c>
      <c r="B17" s="9" t="s">
        <v>9</v>
      </c>
      <c r="C17" s="14" t="s">
        <v>68</v>
      </c>
      <c r="D17" s="27" t="s">
        <v>69</v>
      </c>
      <c r="E17" s="5">
        <v>461.18099999999998</v>
      </c>
      <c r="F17" s="5"/>
      <c r="G17" s="5">
        <v>26.507000000000001</v>
      </c>
      <c r="H17" s="5">
        <v>360.459</v>
      </c>
      <c r="I17" s="15">
        <f>VLOOKUP(A17,[1]TDSheet!$A:$H,8,0)</f>
        <v>1</v>
      </c>
      <c r="L17" s="7">
        <f>VLOOKUP(A17,[1]TDSheet!$A:$N,14,0)</f>
        <v>0</v>
      </c>
      <c r="N17" s="7">
        <f t="shared" si="2"/>
        <v>5.3014000000000001</v>
      </c>
      <c r="O17" s="16"/>
      <c r="P17" s="16"/>
      <c r="Q17" s="7">
        <f t="shared" si="3"/>
        <v>67.993171615045085</v>
      </c>
      <c r="R17" s="7">
        <f t="shared" si="4"/>
        <v>67.993171615045085</v>
      </c>
      <c r="S17" s="7">
        <f>VLOOKUP(A17,[1]TDSheet!$A:$S,19,0)</f>
        <v>9.3129999999999988</v>
      </c>
      <c r="T17" s="7">
        <f>VLOOKUP(A17,[1]TDSheet!$A:$T,20,0)</f>
        <v>7.033199999999999</v>
      </c>
      <c r="U17" s="7">
        <f>VLOOKUP(A17,[1]TDSheet!$A:$M,13,0)</f>
        <v>7.5462000000000007</v>
      </c>
      <c r="W17" s="7">
        <f t="shared" si="5"/>
        <v>0</v>
      </c>
    </row>
    <row r="18" spans="1:23" ht="11.1" customHeight="1" outlineLevel="2" x14ac:dyDescent="0.2">
      <c r="A18" s="9" t="s">
        <v>25</v>
      </c>
      <c r="B18" s="9" t="s">
        <v>9</v>
      </c>
      <c r="C18" s="14" t="s">
        <v>68</v>
      </c>
      <c r="D18" s="27" t="s">
        <v>69</v>
      </c>
      <c r="E18" s="5">
        <v>1022.265</v>
      </c>
      <c r="F18" s="5">
        <v>1.306</v>
      </c>
      <c r="G18" s="5">
        <v>138.83600000000001</v>
      </c>
      <c r="H18" s="5">
        <v>718.23699999999997</v>
      </c>
      <c r="I18" s="15">
        <f>VLOOKUP(A18,[1]TDSheet!$A:$H,8,0)</f>
        <v>1</v>
      </c>
      <c r="L18" s="7">
        <f>VLOOKUP(A18,[1]TDSheet!$A:$N,14,0)</f>
        <v>0</v>
      </c>
      <c r="N18" s="7">
        <f t="shared" si="2"/>
        <v>27.767200000000003</v>
      </c>
      <c r="O18" s="16"/>
      <c r="P18" s="16"/>
      <c r="Q18" s="7">
        <f t="shared" si="3"/>
        <v>25.86638191823446</v>
      </c>
      <c r="R18" s="7">
        <f t="shared" si="4"/>
        <v>25.86638191823446</v>
      </c>
      <c r="S18" s="7">
        <f>VLOOKUP(A18,[1]TDSheet!$A:$S,19,0)</f>
        <v>49.630800000000001</v>
      </c>
      <c r="T18" s="7">
        <f>VLOOKUP(A18,[1]TDSheet!$A:$T,20,0)</f>
        <v>38.967399999999998</v>
      </c>
      <c r="U18" s="7">
        <f>VLOOKUP(A18,[1]TDSheet!$A:$M,13,0)</f>
        <v>35.0486</v>
      </c>
      <c r="W18" s="7">
        <f t="shared" si="5"/>
        <v>0</v>
      </c>
    </row>
    <row r="19" spans="1:23" ht="11.1" customHeight="1" outlineLevel="2" x14ac:dyDescent="0.2">
      <c r="A19" s="9" t="s">
        <v>26</v>
      </c>
      <c r="B19" s="9" t="s">
        <v>9</v>
      </c>
      <c r="C19" s="9"/>
      <c r="D19" s="9"/>
      <c r="E19" s="5">
        <v>1973.902</v>
      </c>
      <c r="F19" s="5">
        <v>6.984</v>
      </c>
      <c r="G19" s="5">
        <v>806.11900000000003</v>
      </c>
      <c r="H19" s="5">
        <v>682.46900000000005</v>
      </c>
      <c r="I19" s="15">
        <f>VLOOKUP(A19,[1]TDSheet!$A:$H,8,0)</f>
        <v>1</v>
      </c>
      <c r="L19" s="23">
        <v>479</v>
      </c>
      <c r="N19" s="7">
        <f t="shared" si="2"/>
        <v>161.22380000000001</v>
      </c>
      <c r="O19" s="16">
        <f t="shared" si="6"/>
        <v>773.2166000000002</v>
      </c>
      <c r="P19" s="16"/>
      <c r="Q19" s="7">
        <f t="shared" si="3"/>
        <v>12</v>
      </c>
      <c r="R19" s="7">
        <f t="shared" si="4"/>
        <v>7.2040790503635321</v>
      </c>
      <c r="S19" s="7">
        <f>VLOOKUP(A19,[1]TDSheet!$A:$S,19,0)</f>
        <v>219.80839999999998</v>
      </c>
      <c r="T19" s="7">
        <f>VLOOKUP(A19,[1]TDSheet!$A:$T,20,0)</f>
        <v>208.58580000000001</v>
      </c>
      <c r="U19" s="7">
        <f>VLOOKUP(A19,[1]TDSheet!$A:$M,13,0)</f>
        <v>185.59280000000001</v>
      </c>
      <c r="W19" s="7">
        <f t="shared" si="5"/>
        <v>773.2166000000002</v>
      </c>
    </row>
    <row r="20" spans="1:23" ht="11.1" customHeight="1" outlineLevel="2" x14ac:dyDescent="0.2">
      <c r="A20" s="9" t="s">
        <v>27</v>
      </c>
      <c r="B20" s="9" t="s">
        <v>9</v>
      </c>
      <c r="C20" s="9"/>
      <c r="D20" s="9"/>
      <c r="E20" s="5">
        <v>1168.0889999999999</v>
      </c>
      <c r="F20" s="5">
        <v>8.3249999999999993</v>
      </c>
      <c r="G20" s="5">
        <v>493.50900000000001</v>
      </c>
      <c r="H20" s="5">
        <v>259.60700000000003</v>
      </c>
      <c r="I20" s="15">
        <f>VLOOKUP(A20,[1]TDSheet!$A:$H,8,0)</f>
        <v>1</v>
      </c>
      <c r="L20" s="23">
        <v>419</v>
      </c>
      <c r="N20" s="7">
        <f t="shared" si="2"/>
        <v>98.701800000000006</v>
      </c>
      <c r="O20" s="16">
        <f t="shared" si="6"/>
        <v>505.8146000000001</v>
      </c>
      <c r="P20" s="16"/>
      <c r="Q20" s="7">
        <f t="shared" si="3"/>
        <v>12</v>
      </c>
      <c r="R20" s="7">
        <f t="shared" si="4"/>
        <v>6.8753254753206114</v>
      </c>
      <c r="S20" s="7">
        <f>VLOOKUP(A20,[1]TDSheet!$A:$S,19,0)</f>
        <v>127.23479999999999</v>
      </c>
      <c r="T20" s="7">
        <f>VLOOKUP(A20,[1]TDSheet!$A:$T,20,0)</f>
        <v>131.44159999999999</v>
      </c>
      <c r="U20" s="7">
        <f>VLOOKUP(A20,[1]TDSheet!$A:$M,13,0)</f>
        <v>122.01739999999999</v>
      </c>
      <c r="W20" s="7">
        <f t="shared" si="5"/>
        <v>505.8146000000001</v>
      </c>
    </row>
    <row r="21" spans="1:23" ht="11.1" customHeight="1" outlineLevel="2" x14ac:dyDescent="0.2">
      <c r="A21" s="9" t="s">
        <v>28</v>
      </c>
      <c r="B21" s="9" t="s">
        <v>9</v>
      </c>
      <c r="C21" s="14" t="s">
        <v>68</v>
      </c>
      <c r="D21" s="27" t="s">
        <v>69</v>
      </c>
      <c r="E21" s="5">
        <v>642.99800000000005</v>
      </c>
      <c r="F21" s="5">
        <v>0.51700000000000002</v>
      </c>
      <c r="G21" s="5">
        <v>101.699</v>
      </c>
      <c r="H21" s="5">
        <v>465.58499999999998</v>
      </c>
      <c r="I21" s="15">
        <f>VLOOKUP(A21,[1]TDSheet!$A:$H,8,0)</f>
        <v>1</v>
      </c>
      <c r="L21" s="7">
        <f>VLOOKUP(A21,[1]TDSheet!$A:$N,14,0)</f>
        <v>0</v>
      </c>
      <c r="N21" s="7">
        <f t="shared" si="2"/>
        <v>20.3398</v>
      </c>
      <c r="O21" s="16"/>
      <c r="P21" s="16"/>
      <c r="Q21" s="7">
        <f t="shared" si="3"/>
        <v>22.89034307121997</v>
      </c>
      <c r="R21" s="7">
        <f t="shared" si="4"/>
        <v>22.89034307121997</v>
      </c>
      <c r="S21" s="7">
        <f>VLOOKUP(A21,[1]TDSheet!$A:$S,19,0)</f>
        <v>39.6098</v>
      </c>
      <c r="T21" s="7">
        <f>VLOOKUP(A21,[1]TDSheet!$A:$T,20,0)</f>
        <v>30.796199999999999</v>
      </c>
      <c r="U21" s="7">
        <f>VLOOKUP(A21,[1]TDSheet!$A:$M,13,0)</f>
        <v>27.502800000000001</v>
      </c>
      <c r="W21" s="7">
        <f t="shared" si="5"/>
        <v>0</v>
      </c>
    </row>
    <row r="22" spans="1:23" ht="11.1" customHeight="1" outlineLevel="2" x14ac:dyDescent="0.2">
      <c r="A22" s="9" t="s">
        <v>29</v>
      </c>
      <c r="B22" s="9" t="s">
        <v>9</v>
      </c>
      <c r="C22" s="14" t="s">
        <v>68</v>
      </c>
      <c r="D22" s="27" t="s">
        <v>69</v>
      </c>
      <c r="E22" s="5">
        <v>629.60400000000004</v>
      </c>
      <c r="F22" s="5"/>
      <c r="G22" s="5">
        <v>91.984999999999999</v>
      </c>
      <c r="H22" s="5">
        <v>423.07799999999997</v>
      </c>
      <c r="I22" s="15">
        <f>VLOOKUP(A22,[1]TDSheet!$A:$H,8,0)</f>
        <v>1</v>
      </c>
      <c r="L22" s="7">
        <f>VLOOKUP(A22,[1]TDSheet!$A:$N,14,0)</f>
        <v>0</v>
      </c>
      <c r="N22" s="7">
        <f t="shared" si="2"/>
        <v>18.396999999999998</v>
      </c>
      <c r="O22" s="16"/>
      <c r="P22" s="16"/>
      <c r="Q22" s="7">
        <f t="shared" si="3"/>
        <v>22.997119095504701</v>
      </c>
      <c r="R22" s="7">
        <f t="shared" si="4"/>
        <v>22.997119095504701</v>
      </c>
      <c r="S22" s="7">
        <f>VLOOKUP(A22,[1]TDSheet!$A:$S,19,0)</f>
        <v>35.054600000000001</v>
      </c>
      <c r="T22" s="7">
        <f>VLOOKUP(A22,[1]TDSheet!$A:$T,20,0)</f>
        <v>21.432200000000002</v>
      </c>
      <c r="U22" s="7">
        <f>VLOOKUP(A22,[1]TDSheet!$A:$M,13,0)</f>
        <v>23.741399999999999</v>
      </c>
      <c r="W22" s="7">
        <f t="shared" si="5"/>
        <v>0</v>
      </c>
    </row>
    <row r="23" spans="1:23" ht="11.1" customHeight="1" outlineLevel="2" x14ac:dyDescent="0.2">
      <c r="A23" s="9" t="s">
        <v>30</v>
      </c>
      <c r="B23" s="9" t="s">
        <v>9</v>
      </c>
      <c r="C23" s="14" t="s">
        <v>68</v>
      </c>
      <c r="D23" s="27" t="s">
        <v>69</v>
      </c>
      <c r="E23" s="5">
        <v>578.96199999999999</v>
      </c>
      <c r="F23" s="5">
        <v>22.768999999999998</v>
      </c>
      <c r="G23" s="5">
        <v>113.31699999999999</v>
      </c>
      <c r="H23" s="5">
        <v>443.49</v>
      </c>
      <c r="I23" s="15">
        <f>VLOOKUP(A23,[1]TDSheet!$A:$H,8,0)</f>
        <v>1</v>
      </c>
      <c r="L23" s="7">
        <f>VLOOKUP(A23,[1]TDSheet!$A:$N,14,0)</f>
        <v>0</v>
      </c>
      <c r="N23" s="7">
        <f t="shared" si="2"/>
        <v>22.663399999999999</v>
      </c>
      <c r="O23" s="16"/>
      <c r="P23" s="16"/>
      <c r="Q23" s="7">
        <f t="shared" si="3"/>
        <v>19.568555468288078</v>
      </c>
      <c r="R23" s="7">
        <f t="shared" si="4"/>
        <v>19.568555468288078</v>
      </c>
      <c r="S23" s="7">
        <f>VLOOKUP(A23,[1]TDSheet!$A:$S,19,0)</f>
        <v>38.808599999999998</v>
      </c>
      <c r="T23" s="7">
        <f>VLOOKUP(A23,[1]TDSheet!$A:$T,20,0)</f>
        <v>33.048999999999999</v>
      </c>
      <c r="U23" s="7">
        <f>VLOOKUP(A23,[1]TDSheet!$A:$M,13,0)</f>
        <v>26.789200000000001</v>
      </c>
      <c r="W23" s="7">
        <f t="shared" si="5"/>
        <v>0</v>
      </c>
    </row>
    <row r="24" spans="1:23" ht="11.1" customHeight="1" outlineLevel="2" x14ac:dyDescent="0.2">
      <c r="A24" s="9" t="s">
        <v>31</v>
      </c>
      <c r="B24" s="9" t="s">
        <v>9</v>
      </c>
      <c r="C24" s="9"/>
      <c r="D24" s="9"/>
      <c r="E24" s="5">
        <v>342.31599999999997</v>
      </c>
      <c r="F24" s="5"/>
      <c r="G24" s="5">
        <v>90.314999999999998</v>
      </c>
      <c r="H24" s="5">
        <v>197.95400000000001</v>
      </c>
      <c r="I24" s="15">
        <f>VLOOKUP(A24,[1]TDSheet!$A:$H,8,0)</f>
        <v>1</v>
      </c>
      <c r="L24" s="7">
        <f>VLOOKUP(A24,[1]TDSheet!$A:$N,14,0)</f>
        <v>0</v>
      </c>
      <c r="N24" s="7">
        <f t="shared" si="2"/>
        <v>18.062999999999999</v>
      </c>
      <c r="O24" s="16">
        <f t="shared" si="6"/>
        <v>18.801999999999964</v>
      </c>
      <c r="P24" s="16"/>
      <c r="Q24" s="7">
        <f t="shared" si="3"/>
        <v>12</v>
      </c>
      <c r="R24" s="7">
        <f t="shared" si="4"/>
        <v>10.959087637712452</v>
      </c>
      <c r="S24" s="7">
        <f>VLOOKUP(A24,[1]TDSheet!$A:$S,19,0)</f>
        <v>26.261000000000003</v>
      </c>
      <c r="T24" s="7">
        <f>VLOOKUP(A24,[1]TDSheet!$A:$T,20,0)</f>
        <v>32.047600000000003</v>
      </c>
      <c r="U24" s="7">
        <f>VLOOKUP(A24,[1]TDSheet!$A:$M,13,0)</f>
        <v>23.683</v>
      </c>
      <c r="W24" s="7">
        <f t="shared" si="5"/>
        <v>18.801999999999964</v>
      </c>
    </row>
    <row r="25" spans="1:23" ht="11.1" customHeight="1" outlineLevel="2" x14ac:dyDescent="0.2">
      <c r="A25" s="9" t="s">
        <v>32</v>
      </c>
      <c r="B25" s="9" t="s">
        <v>9</v>
      </c>
      <c r="C25" s="9"/>
      <c r="D25" s="9"/>
      <c r="E25" s="5">
        <v>48.048999999999999</v>
      </c>
      <c r="F25" s="5">
        <v>2.2519999999999998</v>
      </c>
      <c r="G25" s="5">
        <v>15.141999999999999</v>
      </c>
      <c r="H25" s="5"/>
      <c r="I25" s="15">
        <f>VLOOKUP(A25,[1]TDSheet!$A:$H,8,0)</f>
        <v>1</v>
      </c>
      <c r="L25" s="23">
        <v>129</v>
      </c>
      <c r="N25" s="7">
        <f t="shared" si="2"/>
        <v>3.0284</v>
      </c>
      <c r="O25" s="22">
        <v>80</v>
      </c>
      <c r="P25" s="16"/>
      <c r="Q25" s="7">
        <f t="shared" si="3"/>
        <v>69.013340377757231</v>
      </c>
      <c r="R25" s="7">
        <f t="shared" si="4"/>
        <v>42.596750759476954</v>
      </c>
      <c r="S25" s="7">
        <f>VLOOKUP(A25,[1]TDSheet!$A:$S,19,0)</f>
        <v>24.204799999999999</v>
      </c>
      <c r="T25" s="7">
        <f>VLOOKUP(A25,[1]TDSheet!$A:$T,20,0)</f>
        <v>38.525999999999996</v>
      </c>
      <c r="U25" s="7">
        <f>VLOOKUP(A25,[1]TDSheet!$A:$M,13,0)</f>
        <v>22.555799999999998</v>
      </c>
      <c r="W25" s="7">
        <f t="shared" si="5"/>
        <v>80</v>
      </c>
    </row>
    <row r="26" spans="1:23" ht="11.1" customHeight="1" outlineLevel="2" x14ac:dyDescent="0.2">
      <c r="A26" s="9" t="s">
        <v>42</v>
      </c>
      <c r="B26" s="9" t="s">
        <v>40</v>
      </c>
      <c r="C26" s="14" t="s">
        <v>68</v>
      </c>
      <c r="D26" s="27" t="s">
        <v>69</v>
      </c>
      <c r="E26" s="5">
        <v>915</v>
      </c>
      <c r="F26" s="5"/>
      <c r="G26" s="5">
        <v>214</v>
      </c>
      <c r="H26" s="5">
        <v>550</v>
      </c>
      <c r="I26" s="15">
        <f>VLOOKUP(A26,[1]TDSheet!$A:$H,8,0)</f>
        <v>0.4</v>
      </c>
      <c r="L26" s="7">
        <f>VLOOKUP(A26,[1]TDSheet!$A:$N,14,0)</f>
        <v>0</v>
      </c>
      <c r="N26" s="7">
        <f t="shared" si="2"/>
        <v>42.8</v>
      </c>
      <c r="O26" s="16"/>
      <c r="P26" s="16"/>
      <c r="Q26" s="7">
        <f t="shared" si="3"/>
        <v>12.850467289719626</v>
      </c>
      <c r="R26" s="7">
        <f t="shared" si="4"/>
        <v>12.850467289719626</v>
      </c>
      <c r="S26" s="7">
        <f>VLOOKUP(A26,[1]TDSheet!$A:$S,19,0)</f>
        <v>55.6</v>
      </c>
      <c r="T26" s="7">
        <f>VLOOKUP(A26,[1]TDSheet!$A:$T,20,0)</f>
        <v>54.6</v>
      </c>
      <c r="U26" s="7">
        <f>VLOOKUP(A26,[1]TDSheet!$A:$M,13,0)</f>
        <v>45.6</v>
      </c>
      <c r="W26" s="7">
        <f t="shared" si="5"/>
        <v>0</v>
      </c>
    </row>
    <row r="27" spans="1:23" ht="11.1" customHeight="1" outlineLevel="2" x14ac:dyDescent="0.2">
      <c r="A27" s="9" t="s">
        <v>43</v>
      </c>
      <c r="B27" s="9" t="s">
        <v>40</v>
      </c>
      <c r="C27" s="14" t="s">
        <v>68</v>
      </c>
      <c r="D27" s="27" t="s">
        <v>69</v>
      </c>
      <c r="E27" s="5">
        <v>1015</v>
      </c>
      <c r="F27" s="5">
        <v>1</v>
      </c>
      <c r="G27" s="5">
        <v>141</v>
      </c>
      <c r="H27" s="5">
        <v>751</v>
      </c>
      <c r="I27" s="15">
        <f>VLOOKUP(A27,[1]TDSheet!$A:$H,8,0)</f>
        <v>0.4</v>
      </c>
      <c r="L27" s="7">
        <f>VLOOKUP(A27,[1]TDSheet!$A:$N,14,0)</f>
        <v>0</v>
      </c>
      <c r="N27" s="7">
        <f t="shared" si="2"/>
        <v>28.2</v>
      </c>
      <c r="O27" s="16"/>
      <c r="P27" s="16"/>
      <c r="Q27" s="7">
        <f t="shared" si="3"/>
        <v>26.631205673758867</v>
      </c>
      <c r="R27" s="7">
        <f t="shared" si="4"/>
        <v>26.631205673758867</v>
      </c>
      <c r="S27" s="7">
        <f>VLOOKUP(A27,[1]TDSheet!$A:$S,19,0)</f>
        <v>48.4</v>
      </c>
      <c r="T27" s="7">
        <f>VLOOKUP(A27,[1]TDSheet!$A:$T,20,0)</f>
        <v>36.200000000000003</v>
      </c>
      <c r="U27" s="7">
        <f>VLOOKUP(A27,[1]TDSheet!$A:$M,13,0)</f>
        <v>34</v>
      </c>
      <c r="W27" s="7">
        <f t="shared" si="5"/>
        <v>0</v>
      </c>
    </row>
    <row r="28" spans="1:23" ht="11.1" customHeight="1" outlineLevel="2" x14ac:dyDescent="0.2">
      <c r="A28" s="9" t="s">
        <v>44</v>
      </c>
      <c r="B28" s="9" t="s">
        <v>40</v>
      </c>
      <c r="C28" s="14" t="s">
        <v>68</v>
      </c>
      <c r="D28" s="27" t="s">
        <v>69</v>
      </c>
      <c r="E28" s="5">
        <v>961</v>
      </c>
      <c r="F28" s="5"/>
      <c r="G28" s="5">
        <v>141</v>
      </c>
      <c r="H28" s="5">
        <v>721</v>
      </c>
      <c r="I28" s="15">
        <f>VLOOKUP(A28,[1]TDSheet!$A:$H,8,0)</f>
        <v>0.4</v>
      </c>
      <c r="L28" s="7">
        <f>VLOOKUP(A28,[1]TDSheet!$A:$N,14,0)</f>
        <v>0</v>
      </c>
      <c r="N28" s="7">
        <f t="shared" si="2"/>
        <v>28.2</v>
      </c>
      <c r="O28" s="16"/>
      <c r="P28" s="16"/>
      <c r="Q28" s="7">
        <f t="shared" si="3"/>
        <v>25.567375886524822</v>
      </c>
      <c r="R28" s="7">
        <f t="shared" si="4"/>
        <v>25.567375886524822</v>
      </c>
      <c r="S28" s="7">
        <f>VLOOKUP(A28,[1]TDSheet!$A:$S,19,0)</f>
        <v>49.8</v>
      </c>
      <c r="T28" s="7">
        <f>VLOOKUP(A28,[1]TDSheet!$A:$T,20,0)</f>
        <v>39.6</v>
      </c>
      <c r="U28" s="7">
        <f>VLOOKUP(A28,[1]TDSheet!$A:$M,13,0)</f>
        <v>38</v>
      </c>
      <c r="W28" s="7">
        <f t="shared" si="5"/>
        <v>0</v>
      </c>
    </row>
    <row r="29" spans="1:23" ht="11.1" customHeight="1" outlineLevel="2" x14ac:dyDescent="0.2">
      <c r="A29" s="9" t="s">
        <v>45</v>
      </c>
      <c r="B29" s="9" t="s">
        <v>40</v>
      </c>
      <c r="C29" s="14" t="s">
        <v>68</v>
      </c>
      <c r="D29" s="27" t="s">
        <v>69</v>
      </c>
      <c r="E29" s="5">
        <v>-14</v>
      </c>
      <c r="F29" s="5">
        <v>14</v>
      </c>
      <c r="G29" s="5"/>
      <c r="H29" s="5"/>
      <c r="I29" s="15">
        <f>VLOOKUP(A29,[1]TDSheet!$A:$H,8,0)</f>
        <v>0</v>
      </c>
      <c r="L29" s="7">
        <f>VLOOKUP(A29,[1]TDSheet!$A:$N,14,0)</f>
        <v>0</v>
      </c>
      <c r="N29" s="7">
        <f t="shared" si="2"/>
        <v>0</v>
      </c>
      <c r="O29" s="16"/>
      <c r="P29" s="16"/>
      <c r="Q29" s="7" t="e">
        <f t="shared" si="3"/>
        <v>#DIV/0!</v>
      </c>
      <c r="R29" s="7" t="e">
        <f t="shared" si="4"/>
        <v>#DIV/0!</v>
      </c>
      <c r="S29" s="7">
        <f>VLOOKUP(A29,[1]TDSheet!$A:$S,19,0)</f>
        <v>0.2</v>
      </c>
      <c r="T29" s="7">
        <f>VLOOKUP(A29,[1]TDSheet!$A:$T,20,0)</f>
        <v>0.2</v>
      </c>
      <c r="U29" s="7">
        <f>VLOOKUP(A29,[1]TDSheet!$A:$M,13,0)</f>
        <v>0.6</v>
      </c>
      <c r="V29" s="17" t="str">
        <f>VLOOKUP(A29,[1]TDSheet!$A:$U,21,0)</f>
        <v>акция/вывод</v>
      </c>
      <c r="W29" s="7">
        <f t="shared" si="5"/>
        <v>0</v>
      </c>
    </row>
    <row r="30" spans="1:23" ht="21.95" customHeight="1" outlineLevel="2" x14ac:dyDescent="0.2">
      <c r="A30" s="9" t="s">
        <v>13</v>
      </c>
      <c r="B30" s="9" t="s">
        <v>9</v>
      </c>
      <c r="C30" s="14" t="s">
        <v>68</v>
      </c>
      <c r="D30" s="27" t="s">
        <v>69</v>
      </c>
      <c r="E30" s="5">
        <v>621.78800000000001</v>
      </c>
      <c r="F30" s="5">
        <v>0.51</v>
      </c>
      <c r="G30" s="5">
        <v>49.902000000000001</v>
      </c>
      <c r="H30" s="5">
        <v>521.91200000000003</v>
      </c>
      <c r="I30" s="15">
        <f>VLOOKUP(A30,[1]TDSheet!$A:$H,8,0)</f>
        <v>1</v>
      </c>
      <c r="L30" s="7">
        <f>VLOOKUP(A30,[1]TDSheet!$A:$N,14,0)</f>
        <v>0</v>
      </c>
      <c r="N30" s="7">
        <f t="shared" si="2"/>
        <v>9.9803999999999995</v>
      </c>
      <c r="O30" s="16"/>
      <c r="P30" s="16"/>
      <c r="Q30" s="7">
        <f t="shared" si="3"/>
        <v>52.293695643461191</v>
      </c>
      <c r="R30" s="7">
        <f t="shared" si="4"/>
        <v>52.293695643461191</v>
      </c>
      <c r="S30" s="7">
        <f>VLOOKUP(A30,[1]TDSheet!$A:$S,19,0)</f>
        <v>18.115600000000001</v>
      </c>
      <c r="T30" s="7">
        <f>VLOOKUP(A30,[1]TDSheet!$A:$T,20,0)</f>
        <v>10.5764</v>
      </c>
      <c r="U30" s="7">
        <f>VLOOKUP(A30,[1]TDSheet!$A:$M,13,0)</f>
        <v>9.9317999999999991</v>
      </c>
      <c r="W30" s="7">
        <f t="shared" si="5"/>
        <v>0</v>
      </c>
    </row>
    <row r="31" spans="1:23" ht="21.95" customHeight="1" outlineLevel="2" x14ac:dyDescent="0.2">
      <c r="A31" s="9" t="s">
        <v>14</v>
      </c>
      <c r="B31" s="9" t="s">
        <v>9</v>
      </c>
      <c r="C31" s="14" t="s">
        <v>68</v>
      </c>
      <c r="D31" s="27" t="s">
        <v>69</v>
      </c>
      <c r="E31" s="5">
        <v>282.31099999999998</v>
      </c>
      <c r="F31" s="5">
        <v>0.46400000000000002</v>
      </c>
      <c r="G31" s="5">
        <v>104.935</v>
      </c>
      <c r="H31" s="5">
        <v>111.285</v>
      </c>
      <c r="I31" s="15">
        <f>VLOOKUP(A31,[1]TDSheet!$A:$H,8,0)</f>
        <v>1</v>
      </c>
      <c r="L31" s="7">
        <f>VLOOKUP(A31,[1]TDSheet!$A:$N,14,0)</f>
        <v>0</v>
      </c>
      <c r="N31" s="7">
        <f t="shared" si="2"/>
        <v>20.987000000000002</v>
      </c>
      <c r="O31" s="16">
        <f t="shared" ref="O31" si="7">12*N31-L31-H31</f>
        <v>140.55900000000003</v>
      </c>
      <c r="P31" s="16"/>
      <c r="Q31" s="7">
        <f t="shared" si="3"/>
        <v>12</v>
      </c>
      <c r="R31" s="7">
        <f t="shared" si="4"/>
        <v>5.3025682565397618</v>
      </c>
      <c r="S31" s="7">
        <f>VLOOKUP(A31,[1]TDSheet!$A:$S,19,0)</f>
        <v>27.681000000000001</v>
      </c>
      <c r="T31" s="7">
        <f>VLOOKUP(A31,[1]TDSheet!$A:$T,20,0)</f>
        <v>27.563200000000002</v>
      </c>
      <c r="U31" s="7">
        <f>VLOOKUP(A31,[1]TDSheet!$A:$M,13,0)</f>
        <v>28.084199999999999</v>
      </c>
      <c r="W31" s="7">
        <f t="shared" si="5"/>
        <v>140.55900000000003</v>
      </c>
    </row>
    <row r="32" spans="1:23" ht="21.95" customHeight="1" outlineLevel="2" x14ac:dyDescent="0.2">
      <c r="A32" s="9" t="s">
        <v>15</v>
      </c>
      <c r="B32" s="9" t="s">
        <v>9</v>
      </c>
      <c r="C32" s="14" t="s">
        <v>68</v>
      </c>
      <c r="D32" s="27" t="s">
        <v>69</v>
      </c>
      <c r="E32" s="5">
        <v>1464.258</v>
      </c>
      <c r="F32" s="5">
        <v>0.33</v>
      </c>
      <c r="G32" s="5">
        <v>16.780999999999999</v>
      </c>
      <c r="H32" s="5">
        <v>1382.2529999999999</v>
      </c>
      <c r="I32" s="15">
        <f>VLOOKUP(A32,[1]TDSheet!$A:$H,8,0)</f>
        <v>1</v>
      </c>
      <c r="L32" s="7">
        <f>VLOOKUP(A32,[1]TDSheet!$A:$N,14,0)</f>
        <v>0</v>
      </c>
      <c r="N32" s="7">
        <f t="shared" si="2"/>
        <v>3.3561999999999999</v>
      </c>
      <c r="O32" s="16"/>
      <c r="P32" s="16"/>
      <c r="Q32" s="7">
        <f t="shared" si="3"/>
        <v>411.85060485072404</v>
      </c>
      <c r="R32" s="7">
        <f t="shared" si="4"/>
        <v>411.85060485072404</v>
      </c>
      <c r="S32" s="7">
        <f>VLOOKUP(A32,[1]TDSheet!$A:$S,19,0)</f>
        <v>7.7336</v>
      </c>
      <c r="T32" s="7">
        <f>VLOOKUP(A32,[1]TDSheet!$A:$T,20,0)</f>
        <v>3.2012</v>
      </c>
      <c r="U32" s="7">
        <f>VLOOKUP(A32,[1]TDSheet!$A:$M,13,0)</f>
        <v>3.9136000000000002</v>
      </c>
      <c r="W32" s="7">
        <f t="shared" si="5"/>
        <v>0</v>
      </c>
    </row>
    <row r="33" spans="1:23" ht="21.95" customHeight="1" outlineLevel="2" x14ac:dyDescent="0.2">
      <c r="A33" s="9" t="s">
        <v>33</v>
      </c>
      <c r="B33" s="9" t="s">
        <v>9</v>
      </c>
      <c r="C33" s="9"/>
      <c r="D33" s="9"/>
      <c r="E33" s="5">
        <v>455.82400000000001</v>
      </c>
      <c r="F33" s="5">
        <v>0.79700000000000004</v>
      </c>
      <c r="G33" s="5">
        <v>28.617999999999999</v>
      </c>
      <c r="H33" s="5">
        <v>143.02500000000001</v>
      </c>
      <c r="I33" s="15">
        <f>VLOOKUP(A33,[1]TDSheet!$A:$H,8,0)</f>
        <v>1</v>
      </c>
      <c r="L33" s="7">
        <f>VLOOKUP(A33,[1]TDSheet!$A:$N,14,0)</f>
        <v>0</v>
      </c>
      <c r="N33" s="7">
        <f t="shared" si="2"/>
        <v>5.7235999999999994</v>
      </c>
      <c r="O33" s="16"/>
      <c r="P33" s="16"/>
      <c r="Q33" s="7">
        <f t="shared" si="3"/>
        <v>24.988643511076948</v>
      </c>
      <c r="R33" s="7">
        <f t="shared" si="4"/>
        <v>24.988643511076948</v>
      </c>
      <c r="S33" s="7">
        <f>VLOOKUP(A33,[1]TDSheet!$A:$S,19,0)</f>
        <v>0</v>
      </c>
      <c r="T33" s="7">
        <f>VLOOKUP(A33,[1]TDSheet!$A:$T,20,0)</f>
        <v>0</v>
      </c>
      <c r="U33" s="7">
        <f>VLOOKUP(A33,[1]TDSheet!$A:$M,13,0)</f>
        <v>8.9727999999999994</v>
      </c>
      <c r="V33" s="17" t="str">
        <f>VLOOKUP(A33,[1]TDSheet!$A:$U,21,0)</f>
        <v>заказана вместе с акцией</v>
      </c>
      <c r="W33" s="7">
        <f t="shared" si="5"/>
        <v>0</v>
      </c>
    </row>
    <row r="34" spans="1:23" ht="21.95" customHeight="1" outlineLevel="2" x14ac:dyDescent="0.2">
      <c r="A34" s="9" t="s">
        <v>34</v>
      </c>
      <c r="B34" s="9" t="s">
        <v>9</v>
      </c>
      <c r="C34" s="9"/>
      <c r="D34" s="9"/>
      <c r="E34" s="5">
        <v>72.754000000000005</v>
      </c>
      <c r="F34" s="5"/>
      <c r="G34" s="5">
        <v>55.372</v>
      </c>
      <c r="H34" s="5"/>
      <c r="I34" s="15">
        <f>VLOOKUP(A34,[1]TDSheet!$A:$H,8,0)</f>
        <v>1</v>
      </c>
      <c r="L34" s="24">
        <f>VLOOKUP(A34,[1]TDSheet!$A:$N,14,0)</f>
        <v>115</v>
      </c>
      <c r="N34" s="7">
        <f t="shared" si="2"/>
        <v>11.074400000000001</v>
      </c>
      <c r="O34" s="16">
        <f>7*N34-H34</f>
        <v>77.520800000000008</v>
      </c>
      <c r="P34" s="16"/>
      <c r="Q34" s="7">
        <f>(H34+O34+P34)/N34</f>
        <v>7</v>
      </c>
      <c r="R34" s="7">
        <f>(H34)/N34</f>
        <v>0</v>
      </c>
      <c r="S34" s="7">
        <f>VLOOKUP(A34,[1]TDSheet!$A:$S,19,0)</f>
        <v>14.3766</v>
      </c>
      <c r="T34" s="7">
        <f>VLOOKUP(A34,[1]TDSheet!$A:$T,20,0)</f>
        <v>1.8896000000000002</v>
      </c>
      <c r="U34" s="7">
        <f>VLOOKUP(A34,[1]TDSheet!$A:$M,13,0)</f>
        <v>19.422800000000002</v>
      </c>
      <c r="W34" s="7">
        <f t="shared" si="5"/>
        <v>77.520800000000008</v>
      </c>
    </row>
    <row r="35" spans="1:23" ht="11.1" customHeight="1" outlineLevel="2" x14ac:dyDescent="0.2">
      <c r="A35" s="9" t="s">
        <v>46</v>
      </c>
      <c r="B35" s="9" t="s">
        <v>40</v>
      </c>
      <c r="C35" s="14" t="s">
        <v>68</v>
      </c>
      <c r="D35" s="27" t="s">
        <v>69</v>
      </c>
      <c r="E35" s="5">
        <v>341</v>
      </c>
      <c r="F35" s="5"/>
      <c r="G35" s="5">
        <v>163</v>
      </c>
      <c r="H35" s="5">
        <v>97</v>
      </c>
      <c r="I35" s="15">
        <v>0</v>
      </c>
      <c r="L35" s="7">
        <f>VLOOKUP(A35,[1]TDSheet!$A:$N,14,0)</f>
        <v>0</v>
      </c>
      <c r="N35" s="7">
        <f t="shared" si="2"/>
        <v>32.6</v>
      </c>
      <c r="O35" s="16"/>
      <c r="P35" s="16"/>
      <c r="Q35" s="7">
        <f t="shared" si="3"/>
        <v>2.9754601226993862</v>
      </c>
      <c r="R35" s="7">
        <f t="shared" si="4"/>
        <v>2.9754601226993862</v>
      </c>
      <c r="S35" s="7">
        <f>VLOOKUP(A35,[1]TDSheet!$A:$S,19,0)</f>
        <v>29</v>
      </c>
      <c r="T35" s="7">
        <f>VLOOKUP(A35,[1]TDSheet!$A:$T,20,0)</f>
        <v>43.2</v>
      </c>
      <c r="U35" s="7">
        <f>VLOOKUP(A35,[1]TDSheet!$A:$M,13,0)</f>
        <v>34</v>
      </c>
      <c r="V35" s="17" t="str">
        <f>VLOOKUP(A35,[1]TDSheet!$A:$U,21,0)</f>
        <v>акция/вывод</v>
      </c>
      <c r="W35" s="7">
        <f t="shared" si="5"/>
        <v>0</v>
      </c>
    </row>
    <row r="36" spans="1:23" ht="11.1" customHeight="1" outlineLevel="2" x14ac:dyDescent="0.2">
      <c r="A36" s="9" t="s">
        <v>47</v>
      </c>
      <c r="B36" s="9" t="s">
        <v>40</v>
      </c>
      <c r="C36" s="14" t="s">
        <v>68</v>
      </c>
      <c r="D36" s="27" t="s">
        <v>69</v>
      </c>
      <c r="E36" s="5">
        <v>296</v>
      </c>
      <c r="F36" s="5"/>
      <c r="G36" s="5">
        <v>78</v>
      </c>
      <c r="H36" s="5">
        <v>142</v>
      </c>
      <c r="I36" s="15">
        <v>0</v>
      </c>
      <c r="L36" s="7">
        <f>VLOOKUP(A36,[1]TDSheet!$A:$N,14,0)</f>
        <v>0</v>
      </c>
      <c r="N36" s="7">
        <f t="shared" si="2"/>
        <v>15.6</v>
      </c>
      <c r="O36" s="16"/>
      <c r="P36" s="16"/>
      <c r="Q36" s="7">
        <f t="shared" si="3"/>
        <v>9.1025641025641022</v>
      </c>
      <c r="R36" s="7">
        <f t="shared" si="4"/>
        <v>9.1025641025641022</v>
      </c>
      <c r="S36" s="7">
        <f>VLOOKUP(A36,[1]TDSheet!$A:$S,19,0)</f>
        <v>32</v>
      </c>
      <c r="T36" s="7">
        <f>VLOOKUP(A36,[1]TDSheet!$A:$T,20,0)</f>
        <v>30.4</v>
      </c>
      <c r="U36" s="7">
        <f>VLOOKUP(A36,[1]TDSheet!$A:$M,13,0)</f>
        <v>27</v>
      </c>
      <c r="V36" s="17" t="str">
        <f>VLOOKUP(A36,[1]TDSheet!$A:$U,21,0)</f>
        <v>акция/вывод</v>
      </c>
      <c r="W36" s="7">
        <f t="shared" si="5"/>
        <v>0</v>
      </c>
    </row>
    <row r="37" spans="1:23" ht="11.1" customHeight="1" outlineLevel="2" x14ac:dyDescent="0.2">
      <c r="A37" s="9" t="s">
        <v>16</v>
      </c>
      <c r="B37" s="9" t="s">
        <v>9</v>
      </c>
      <c r="C37" s="14" t="s">
        <v>68</v>
      </c>
      <c r="D37" s="27" t="s">
        <v>69</v>
      </c>
      <c r="E37" s="5">
        <v>370.89400000000001</v>
      </c>
      <c r="F37" s="5">
        <v>4.0990000000000002</v>
      </c>
      <c r="G37" s="5">
        <v>49.841999999999999</v>
      </c>
      <c r="H37" s="5">
        <v>306.23500000000001</v>
      </c>
      <c r="I37" s="15">
        <v>0</v>
      </c>
      <c r="L37" s="7">
        <f>VLOOKUP(A37,[1]TDSheet!$A:$N,14,0)</f>
        <v>0</v>
      </c>
      <c r="N37" s="7">
        <f t="shared" si="2"/>
        <v>9.968399999999999</v>
      </c>
      <c r="O37" s="16"/>
      <c r="P37" s="16"/>
      <c r="Q37" s="7">
        <f t="shared" si="3"/>
        <v>30.720577023393929</v>
      </c>
      <c r="R37" s="7">
        <f t="shared" si="4"/>
        <v>30.720577023393929</v>
      </c>
      <c r="S37" s="7">
        <f>VLOOKUP(A37,[1]TDSheet!$A:$S,19,0)</f>
        <v>9.6953999999999994</v>
      </c>
      <c r="T37" s="7">
        <f>VLOOKUP(A37,[1]TDSheet!$A:$T,20,0)</f>
        <v>11.4316</v>
      </c>
      <c r="U37" s="7">
        <f>VLOOKUP(A37,[1]TDSheet!$A:$M,13,0)</f>
        <v>10.531000000000001</v>
      </c>
      <c r="V37" s="17" t="str">
        <f>VLOOKUP(A37,[1]TDSheet!$A:$U,21,0)</f>
        <v>акция/вывод</v>
      </c>
      <c r="W37" s="7">
        <f t="shared" si="5"/>
        <v>0</v>
      </c>
    </row>
    <row r="38" spans="1:23" ht="11.1" customHeight="1" outlineLevel="2" x14ac:dyDescent="0.2">
      <c r="A38" s="9" t="s">
        <v>17</v>
      </c>
      <c r="B38" s="9" t="s">
        <v>9</v>
      </c>
      <c r="C38" s="14" t="s">
        <v>68</v>
      </c>
      <c r="D38" s="27" t="s">
        <v>69</v>
      </c>
      <c r="E38" s="5">
        <v>464.37900000000002</v>
      </c>
      <c r="F38" s="5"/>
      <c r="G38" s="5">
        <v>12.34</v>
      </c>
      <c r="H38" s="5">
        <v>446.21800000000002</v>
      </c>
      <c r="I38" s="15">
        <v>0</v>
      </c>
      <c r="L38" s="7">
        <f>VLOOKUP(A38,[1]TDSheet!$A:$N,14,0)</f>
        <v>0</v>
      </c>
      <c r="N38" s="7">
        <f t="shared" si="2"/>
        <v>2.468</v>
      </c>
      <c r="O38" s="16"/>
      <c r="P38" s="16"/>
      <c r="Q38" s="7">
        <f t="shared" si="3"/>
        <v>180.80145867098867</v>
      </c>
      <c r="R38" s="7">
        <f t="shared" si="4"/>
        <v>180.80145867098867</v>
      </c>
      <c r="S38" s="7">
        <f>VLOOKUP(A38,[1]TDSheet!$A:$S,19,0)</f>
        <v>5.7409999999999997</v>
      </c>
      <c r="T38" s="7">
        <f>VLOOKUP(A38,[1]TDSheet!$A:$T,20,0)</f>
        <v>3.2880000000000003</v>
      </c>
      <c r="U38" s="7">
        <f>VLOOKUP(A38,[1]TDSheet!$A:$M,13,0)</f>
        <v>1.6388000000000003</v>
      </c>
      <c r="V38" s="17" t="str">
        <f>VLOOKUP(A38,[1]TDSheet!$A:$U,21,0)</f>
        <v>акция/вывод</v>
      </c>
      <c r="W38" s="7">
        <f t="shared" si="5"/>
        <v>0</v>
      </c>
    </row>
    <row r="39" spans="1:23" ht="11.1" customHeight="1" outlineLevel="2" x14ac:dyDescent="0.2">
      <c r="A39" s="9" t="s">
        <v>48</v>
      </c>
      <c r="B39" s="9" t="s">
        <v>40</v>
      </c>
      <c r="C39" s="14" t="s">
        <v>68</v>
      </c>
      <c r="D39" s="27" t="s">
        <v>69</v>
      </c>
      <c r="E39" s="5">
        <v>200</v>
      </c>
      <c r="F39" s="5"/>
      <c r="G39" s="5">
        <v>30.006</v>
      </c>
      <c r="H39" s="5"/>
      <c r="I39" s="15">
        <v>0</v>
      </c>
      <c r="L39" s="7">
        <f>VLOOKUP(A39,[1]TDSheet!$A:$N,14,0)</f>
        <v>0</v>
      </c>
      <c r="N39" s="7">
        <f t="shared" si="2"/>
        <v>6.0011999999999999</v>
      </c>
      <c r="O39" s="16"/>
      <c r="P39" s="16"/>
      <c r="Q39" s="7">
        <f t="shared" si="3"/>
        <v>0</v>
      </c>
      <c r="R39" s="7">
        <f t="shared" si="4"/>
        <v>0</v>
      </c>
      <c r="S39" s="7">
        <f>VLOOKUP(A39,[1]TDSheet!$A:$S,19,0)</f>
        <v>23</v>
      </c>
      <c r="T39" s="7">
        <f>VLOOKUP(A39,[1]TDSheet!$A:$T,20,0)</f>
        <v>24.2</v>
      </c>
      <c r="U39" s="7">
        <f>VLOOKUP(A39,[1]TDSheet!$A:$M,13,0)</f>
        <v>41.2</v>
      </c>
      <c r="V39" s="17" t="str">
        <f>VLOOKUP(A39,[1]TDSheet!$A:$U,21,0)</f>
        <v>акция/вывод</v>
      </c>
      <c r="W39" s="7">
        <f t="shared" si="5"/>
        <v>0</v>
      </c>
    </row>
    <row r="40" spans="1:23" ht="11.1" customHeight="1" outlineLevel="2" x14ac:dyDescent="0.2">
      <c r="A40" s="9" t="s">
        <v>49</v>
      </c>
      <c r="B40" s="9" t="s">
        <v>40</v>
      </c>
      <c r="C40" s="14" t="s">
        <v>68</v>
      </c>
      <c r="D40" s="27" t="s">
        <v>69</v>
      </c>
      <c r="E40" s="5">
        <v>213</v>
      </c>
      <c r="F40" s="5"/>
      <c r="G40" s="5">
        <v>140</v>
      </c>
      <c r="H40" s="5"/>
      <c r="I40" s="15">
        <v>0</v>
      </c>
      <c r="L40" s="7">
        <f>VLOOKUP(A40,[1]TDSheet!$A:$N,14,0)</f>
        <v>0</v>
      </c>
      <c r="N40" s="7">
        <f t="shared" si="2"/>
        <v>28</v>
      </c>
      <c r="O40" s="16"/>
      <c r="P40" s="16"/>
      <c r="Q40" s="7">
        <f t="shared" si="3"/>
        <v>0</v>
      </c>
      <c r="R40" s="7">
        <f t="shared" si="4"/>
        <v>0</v>
      </c>
      <c r="S40" s="7">
        <f>VLOOKUP(A40,[1]TDSheet!$A:$S,19,0)</f>
        <v>20</v>
      </c>
      <c r="T40" s="7">
        <f>VLOOKUP(A40,[1]TDSheet!$A:$T,20,0)</f>
        <v>25.4</v>
      </c>
      <c r="U40" s="7">
        <f>VLOOKUP(A40,[1]TDSheet!$A:$M,13,0)</f>
        <v>22</v>
      </c>
      <c r="V40" s="17" t="str">
        <f>VLOOKUP(A40,[1]TDSheet!$A:$U,21,0)</f>
        <v>акция/вывод</v>
      </c>
      <c r="W40" s="7">
        <f t="shared" si="5"/>
        <v>0</v>
      </c>
    </row>
    <row r="41" spans="1:23" ht="11.1" customHeight="1" outlineLevel="2" x14ac:dyDescent="0.2">
      <c r="A41" s="9" t="s">
        <v>35</v>
      </c>
      <c r="B41" s="9" t="s">
        <v>9</v>
      </c>
      <c r="C41" s="9"/>
      <c r="D41" s="9"/>
      <c r="E41" s="5">
        <v>14.798</v>
      </c>
      <c r="F41" s="5">
        <v>5.0179999999999998</v>
      </c>
      <c r="G41" s="5">
        <v>11.45</v>
      </c>
      <c r="H41" s="5"/>
      <c r="I41" s="15">
        <f>VLOOKUP(A41,[1]TDSheet!$A:$H,8,0)</f>
        <v>0</v>
      </c>
      <c r="L41" s="25">
        <v>0</v>
      </c>
      <c r="N41" s="7">
        <f t="shared" si="2"/>
        <v>2.29</v>
      </c>
      <c r="O41" s="16"/>
      <c r="P41" s="16"/>
      <c r="Q41" s="7">
        <f t="shared" si="3"/>
        <v>0</v>
      </c>
      <c r="R41" s="7">
        <f t="shared" si="4"/>
        <v>0</v>
      </c>
      <c r="S41" s="7">
        <f>VLOOKUP(A41,[1]TDSheet!$A:$S,19,0)</f>
        <v>1.6461999999999999</v>
      </c>
      <c r="T41" s="7">
        <f>VLOOKUP(A41,[1]TDSheet!$A:$T,20,0)</f>
        <v>12.143600000000001</v>
      </c>
      <c r="U41" s="7">
        <f>VLOOKUP(A41,[1]TDSheet!$A:$M,13,0)</f>
        <v>5.532</v>
      </c>
      <c r="W41" s="7">
        <f t="shared" si="5"/>
        <v>0</v>
      </c>
    </row>
    <row r="42" spans="1:23" ht="11.1" customHeight="1" outlineLevel="2" x14ac:dyDescent="0.2">
      <c r="A42" s="9" t="s">
        <v>50</v>
      </c>
      <c r="B42" s="9" t="s">
        <v>40</v>
      </c>
      <c r="C42" s="14" t="s">
        <v>68</v>
      </c>
      <c r="D42" s="27" t="s">
        <v>69</v>
      </c>
      <c r="E42" s="5">
        <v>173</v>
      </c>
      <c r="F42" s="5"/>
      <c r="G42" s="5">
        <v>63</v>
      </c>
      <c r="H42" s="5">
        <v>75</v>
      </c>
      <c r="I42" s="15">
        <v>0</v>
      </c>
      <c r="L42" s="7">
        <f>VLOOKUP(A42,[1]TDSheet!$A:$N,14,0)</f>
        <v>0</v>
      </c>
      <c r="N42" s="7">
        <f t="shared" si="2"/>
        <v>12.6</v>
      </c>
      <c r="O42" s="16"/>
      <c r="P42" s="16"/>
      <c r="Q42" s="7">
        <f t="shared" si="3"/>
        <v>5.9523809523809526</v>
      </c>
      <c r="R42" s="7">
        <f t="shared" si="4"/>
        <v>5.9523809523809526</v>
      </c>
      <c r="S42" s="7">
        <f>VLOOKUP(A42,[1]TDSheet!$A:$S,19,0)</f>
        <v>0</v>
      </c>
      <c r="T42" s="7">
        <f>VLOOKUP(A42,[1]TDSheet!$A:$T,20,0)</f>
        <v>2</v>
      </c>
      <c r="U42" s="7">
        <f>VLOOKUP(A42,[1]TDSheet!$A:$M,13,0)</f>
        <v>8.4</v>
      </c>
      <c r="V42" s="17" t="str">
        <f>VLOOKUP(A42,[1]TDSheet!$A:$U,21,0)</f>
        <v>акция/вывод</v>
      </c>
      <c r="W42" s="7">
        <f t="shared" si="5"/>
        <v>0</v>
      </c>
    </row>
    <row r="43" spans="1:23" ht="11.1" customHeight="1" outlineLevel="2" x14ac:dyDescent="0.2">
      <c r="A43" s="9" t="s">
        <v>36</v>
      </c>
      <c r="B43" s="9" t="s">
        <v>9</v>
      </c>
      <c r="C43" s="9"/>
      <c r="D43" s="9"/>
      <c r="E43" s="5">
        <v>16.288</v>
      </c>
      <c r="F43" s="5">
        <v>7.5999999999999998E-2</v>
      </c>
      <c r="G43" s="5"/>
      <c r="H43" s="5"/>
      <c r="I43" s="15">
        <f>VLOOKUP(A43,[1]TDSheet!$A:$H,8,0)</f>
        <v>1</v>
      </c>
      <c r="L43" s="23">
        <v>68</v>
      </c>
      <c r="N43" s="7">
        <f t="shared" si="2"/>
        <v>0</v>
      </c>
      <c r="O43" s="22">
        <v>20</v>
      </c>
      <c r="P43" s="16"/>
      <c r="Q43" s="7" t="e">
        <f t="shared" si="3"/>
        <v>#DIV/0!</v>
      </c>
      <c r="R43" s="7" t="e">
        <f t="shared" si="4"/>
        <v>#DIV/0!</v>
      </c>
      <c r="S43" s="7">
        <f>VLOOKUP(A43,[1]TDSheet!$A:$S,19,0)</f>
        <v>0</v>
      </c>
      <c r="T43" s="7">
        <f>VLOOKUP(A43,[1]TDSheet!$A:$T,20,0)</f>
        <v>1.8013999999999999</v>
      </c>
      <c r="U43" s="7">
        <f>VLOOKUP(A43,[1]TDSheet!$A:$M,13,0)</f>
        <v>7.9976000000000003</v>
      </c>
      <c r="V43" s="19" t="str">
        <f>VLOOKUP(A43,[1]TDSheet!$A:$U,21,0)</f>
        <v>новинки</v>
      </c>
      <c r="W43" s="7">
        <f t="shared" si="5"/>
        <v>20</v>
      </c>
    </row>
    <row r="44" spans="1:23" ht="11.1" customHeight="1" outlineLevel="2" x14ac:dyDescent="0.2">
      <c r="A44" s="9" t="s">
        <v>37</v>
      </c>
      <c r="B44" s="9" t="s">
        <v>9</v>
      </c>
      <c r="C44" s="9"/>
      <c r="D44" s="9"/>
      <c r="E44" s="5">
        <v>13.958</v>
      </c>
      <c r="F44" s="5">
        <v>9.8000000000000004E-2</v>
      </c>
      <c r="G44" s="5"/>
      <c r="H44" s="5"/>
      <c r="I44" s="15">
        <f>VLOOKUP(A44,[1]TDSheet!$A:$H,8,0)</f>
        <v>1</v>
      </c>
      <c r="L44" s="23">
        <v>73</v>
      </c>
      <c r="N44" s="7">
        <f t="shared" si="2"/>
        <v>0</v>
      </c>
      <c r="O44" s="22">
        <v>30</v>
      </c>
      <c r="P44" s="16"/>
      <c r="Q44" s="7" t="e">
        <f t="shared" si="3"/>
        <v>#DIV/0!</v>
      </c>
      <c r="R44" s="7" t="e">
        <f t="shared" si="4"/>
        <v>#DIV/0!</v>
      </c>
      <c r="S44" s="7">
        <f>VLOOKUP(A44,[1]TDSheet!$A:$S,19,0)</f>
        <v>0</v>
      </c>
      <c r="T44" s="7">
        <f>VLOOKUP(A44,[1]TDSheet!$A:$T,20,0)</f>
        <v>1.1518000000000002</v>
      </c>
      <c r="U44" s="7">
        <f>VLOOKUP(A44,[1]TDSheet!$A:$M,13,0)</f>
        <v>8.7365999999999993</v>
      </c>
      <c r="V44" s="19" t="str">
        <f>VLOOKUP(A44,[1]TDSheet!$A:$U,21,0)</f>
        <v>новинки</v>
      </c>
      <c r="W44" s="7">
        <f t="shared" si="5"/>
        <v>30</v>
      </c>
    </row>
    <row r="45" spans="1:23" ht="11.1" customHeight="1" outlineLevel="2" x14ac:dyDescent="0.2">
      <c r="A45" s="9" t="s">
        <v>51</v>
      </c>
      <c r="B45" s="9" t="s">
        <v>40</v>
      </c>
      <c r="C45" s="9"/>
      <c r="D45" s="9"/>
      <c r="E45" s="5">
        <v>-23</v>
      </c>
      <c r="F45" s="5">
        <v>79</v>
      </c>
      <c r="G45" s="5">
        <v>20</v>
      </c>
      <c r="H45" s="5"/>
      <c r="I45" s="15">
        <f>VLOOKUP(A45,[1]TDSheet!$A:$H,8,0)</f>
        <v>0</v>
      </c>
      <c r="L45" s="7">
        <f>VLOOKUP(A45,[1]TDSheet!$A:$N,14,0)</f>
        <v>0</v>
      </c>
      <c r="N45" s="7">
        <f t="shared" si="2"/>
        <v>4</v>
      </c>
      <c r="O45" s="16"/>
      <c r="P45" s="16"/>
      <c r="Q45" s="7">
        <f t="shared" si="3"/>
        <v>0</v>
      </c>
      <c r="R45" s="7">
        <f t="shared" si="4"/>
        <v>0</v>
      </c>
      <c r="S45" s="7">
        <f>VLOOKUP(A45,[1]TDSheet!$A:$S,19,0)</f>
        <v>12.4</v>
      </c>
      <c r="T45" s="7">
        <f>VLOOKUP(A45,[1]TDSheet!$A:$T,20,0)</f>
        <v>13.2</v>
      </c>
      <c r="U45" s="7">
        <f>VLOOKUP(A45,[1]TDSheet!$A:$M,13,0)</f>
        <v>12.4</v>
      </c>
      <c r="W45" s="7">
        <f t="shared" si="5"/>
        <v>0</v>
      </c>
    </row>
    <row r="46" spans="1:23" ht="11.1" customHeight="1" outlineLevel="2" x14ac:dyDescent="0.2">
      <c r="A46" s="9" t="s">
        <v>38</v>
      </c>
      <c r="B46" s="9" t="s">
        <v>9</v>
      </c>
      <c r="C46" s="9"/>
      <c r="D46" s="9"/>
      <c r="E46" s="5">
        <v>-16.651</v>
      </c>
      <c r="F46" s="5">
        <v>47.326999999999998</v>
      </c>
      <c r="G46" s="5">
        <v>9.6199999999999992</v>
      </c>
      <c r="H46" s="5"/>
      <c r="I46" s="15">
        <f>VLOOKUP(A46,[1]TDSheet!$A:$H,8,0)</f>
        <v>0</v>
      </c>
      <c r="L46" s="7">
        <f>VLOOKUP(A46,[1]TDSheet!$A:$N,14,0)</f>
        <v>0</v>
      </c>
      <c r="N46" s="7">
        <f t="shared" si="2"/>
        <v>1.9239999999999999</v>
      </c>
      <c r="O46" s="16"/>
      <c r="P46" s="16"/>
      <c r="Q46" s="7">
        <f t="shared" si="3"/>
        <v>0</v>
      </c>
      <c r="R46" s="7">
        <f t="shared" si="4"/>
        <v>0</v>
      </c>
      <c r="S46" s="7">
        <f>VLOOKUP(A46,[1]TDSheet!$A:$S,19,0)</f>
        <v>17.078399999999998</v>
      </c>
      <c r="T46" s="7">
        <f>VLOOKUP(A46,[1]TDSheet!$A:$T,20,0)</f>
        <v>7.0536000000000003</v>
      </c>
      <c r="U46" s="7">
        <f>VLOOKUP(A46,[1]TDSheet!$A:$M,13,0)</f>
        <v>9.6575999999999986</v>
      </c>
      <c r="W46" s="7">
        <f t="shared" si="5"/>
        <v>0</v>
      </c>
    </row>
    <row r="47" spans="1:23" ht="11.1" customHeight="1" outlineLevel="2" x14ac:dyDescent="0.2">
      <c r="A47" s="9" t="s">
        <v>18</v>
      </c>
      <c r="B47" s="9" t="s">
        <v>9</v>
      </c>
      <c r="C47" s="9"/>
      <c r="D47" s="9"/>
      <c r="E47" s="5">
        <v>-7.91</v>
      </c>
      <c r="F47" s="5">
        <v>30.427</v>
      </c>
      <c r="G47" s="5">
        <v>10.499000000000001</v>
      </c>
      <c r="H47" s="5"/>
      <c r="I47" s="15">
        <f>VLOOKUP(A47,[1]TDSheet!$A:$H,8,0)</f>
        <v>0</v>
      </c>
      <c r="L47" s="7">
        <f>VLOOKUP(A47,[1]TDSheet!$A:$N,14,0)</f>
        <v>0</v>
      </c>
      <c r="N47" s="7">
        <f t="shared" si="2"/>
        <v>2.0998000000000001</v>
      </c>
      <c r="O47" s="16"/>
      <c r="P47" s="16"/>
      <c r="Q47" s="7">
        <f t="shared" si="3"/>
        <v>0</v>
      </c>
      <c r="R47" s="7">
        <f t="shared" si="4"/>
        <v>0</v>
      </c>
      <c r="S47" s="7">
        <f>VLOOKUP(A47,[1]TDSheet!$A:$S,19,0)</f>
        <v>6.9748000000000001</v>
      </c>
      <c r="T47" s="7">
        <f>VLOOKUP(A47,[1]TDSheet!$A:$T,20,0)</f>
        <v>6.0868000000000002</v>
      </c>
      <c r="U47" s="7">
        <f>VLOOKUP(A47,[1]TDSheet!$A:$M,13,0)</f>
        <v>6.3595999999999995</v>
      </c>
      <c r="W47" s="7">
        <f t="shared" si="5"/>
        <v>0</v>
      </c>
    </row>
    <row r="48" spans="1:23" ht="11.45" customHeight="1" x14ac:dyDescent="0.2">
      <c r="A48" s="1" t="s">
        <v>65</v>
      </c>
      <c r="B48" s="20" t="s">
        <v>40</v>
      </c>
      <c r="C48" s="9"/>
      <c r="D48" s="26"/>
      <c r="I48" s="10">
        <v>0.4</v>
      </c>
      <c r="L48" s="24">
        <f>VLOOKUP(A48,[1]TDSheet!$A:$N,14,0)</f>
        <v>125</v>
      </c>
      <c r="N48" s="7">
        <f t="shared" si="2"/>
        <v>0</v>
      </c>
      <c r="O48" s="16">
        <v>125</v>
      </c>
      <c r="Q48" s="7" t="e">
        <f t="shared" si="3"/>
        <v>#DIV/0!</v>
      </c>
      <c r="R48" s="7" t="e">
        <f t="shared" si="4"/>
        <v>#DIV/0!</v>
      </c>
      <c r="V48" s="21" t="s">
        <v>67</v>
      </c>
      <c r="W48" s="7">
        <f t="shared" si="5"/>
        <v>50</v>
      </c>
    </row>
    <row r="49" spans="1:23" ht="11.45" customHeight="1" x14ac:dyDescent="0.2">
      <c r="A49" s="20" t="s">
        <v>66</v>
      </c>
      <c r="B49" s="20" t="s">
        <v>40</v>
      </c>
      <c r="C49" s="9"/>
      <c r="D49" s="26"/>
      <c r="I49" s="10">
        <v>0.33</v>
      </c>
      <c r="L49" s="24">
        <f>VLOOKUP(A49,[1]TDSheet!$A:$N,14,0)</f>
        <v>150</v>
      </c>
      <c r="N49" s="7">
        <f t="shared" si="2"/>
        <v>0</v>
      </c>
      <c r="O49" s="16">
        <v>150</v>
      </c>
      <c r="Q49" s="7" t="e">
        <f t="shared" si="3"/>
        <v>#DIV/0!</v>
      </c>
      <c r="R49" s="7" t="e">
        <f t="shared" si="4"/>
        <v>#DIV/0!</v>
      </c>
      <c r="V49" s="21" t="s">
        <v>67</v>
      </c>
      <c r="W49" s="7">
        <f t="shared" si="5"/>
        <v>49.5</v>
      </c>
    </row>
  </sheetData>
  <autoFilter ref="A3:X49" xr:uid="{EA853F06-0176-4A3D-943A-0B3FB3A57579}"/>
  <pageMargins left="0.35433070866141736" right="0.39370078740157483" top="0.35433070866141736" bottom="0.39370078740157483" header="0.51181102362204722" footer="0.51181102362204722"/>
  <pageSetup paperSize="9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B4EB-202C-4D46-8955-CB95D7976544}">
  <dimension ref="A1:F43"/>
  <sheetViews>
    <sheetView workbookViewId="0">
      <selection activeCell="A2" sqref="A2:F43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659.63599999999997</v>
      </c>
      <c r="D2">
        <v>1.4330000000000001</v>
      </c>
      <c r="E2">
        <v>72.197000000000003</v>
      </c>
      <c r="F2">
        <v>588.87199999999996</v>
      </c>
    </row>
    <row r="3" spans="1:6" x14ac:dyDescent="0.2">
      <c r="A3" t="s">
        <v>10</v>
      </c>
      <c r="B3" t="s">
        <v>9</v>
      </c>
      <c r="C3">
        <v>535.87</v>
      </c>
      <c r="E3">
        <v>104.639</v>
      </c>
      <c r="F3">
        <v>431.23099999999999</v>
      </c>
    </row>
    <row r="4" spans="1:6" x14ac:dyDescent="0.2">
      <c r="A4" t="s">
        <v>11</v>
      </c>
      <c r="B4" t="s">
        <v>9</v>
      </c>
      <c r="C4">
        <v>171.55500000000001</v>
      </c>
      <c r="D4">
        <v>5.7389999999999999</v>
      </c>
      <c r="E4">
        <v>95.22</v>
      </c>
      <c r="F4">
        <v>82.073999999999998</v>
      </c>
    </row>
    <row r="5" spans="1:6" x14ac:dyDescent="0.2">
      <c r="A5" t="s">
        <v>12</v>
      </c>
      <c r="B5" t="s">
        <v>9</v>
      </c>
      <c r="C5">
        <v>116.277</v>
      </c>
      <c r="E5">
        <v>89.685000000000002</v>
      </c>
      <c r="F5">
        <v>26.591999999999999</v>
      </c>
    </row>
    <row r="6" spans="1:6" x14ac:dyDescent="0.2">
      <c r="A6" t="s">
        <v>39</v>
      </c>
      <c r="B6" t="s">
        <v>40</v>
      </c>
      <c r="C6">
        <v>73</v>
      </c>
      <c r="E6">
        <v>73</v>
      </c>
    </row>
    <row r="7" spans="1:6" x14ac:dyDescent="0.2">
      <c r="A7" t="s">
        <v>41</v>
      </c>
      <c r="B7" t="s">
        <v>40</v>
      </c>
      <c r="C7">
        <v>835</v>
      </c>
      <c r="E7">
        <v>88</v>
      </c>
      <c r="F7">
        <v>747</v>
      </c>
    </row>
    <row r="8" spans="1:6" x14ac:dyDescent="0.2">
      <c r="A8" t="s">
        <v>19</v>
      </c>
      <c r="B8" t="s">
        <v>9</v>
      </c>
      <c r="C8">
        <v>559.221</v>
      </c>
      <c r="D8">
        <v>0.65700000000000003</v>
      </c>
      <c r="E8">
        <v>151.36000000000001</v>
      </c>
      <c r="F8">
        <v>408.51799999999997</v>
      </c>
    </row>
    <row r="9" spans="1:6" x14ac:dyDescent="0.2">
      <c r="A9" t="s">
        <v>20</v>
      </c>
      <c r="B9" t="s">
        <v>9</v>
      </c>
      <c r="C9">
        <v>1890.0329999999999</v>
      </c>
      <c r="E9">
        <v>1411.144</v>
      </c>
      <c r="F9">
        <v>478.88900000000001</v>
      </c>
    </row>
    <row r="10" spans="1:6" x14ac:dyDescent="0.2">
      <c r="A10" t="s">
        <v>21</v>
      </c>
      <c r="B10" t="s">
        <v>9</v>
      </c>
      <c r="C10">
        <v>322.61900000000003</v>
      </c>
      <c r="D10">
        <v>10.955</v>
      </c>
      <c r="E10">
        <v>16.8</v>
      </c>
      <c r="F10">
        <v>316.774</v>
      </c>
    </row>
    <row r="11" spans="1:6" x14ac:dyDescent="0.2">
      <c r="A11" t="s">
        <v>22</v>
      </c>
      <c r="B11" t="s">
        <v>9</v>
      </c>
      <c r="C11">
        <v>946.25800000000004</v>
      </c>
      <c r="D11">
        <v>0.877</v>
      </c>
      <c r="E11">
        <v>251.85499999999999</v>
      </c>
      <c r="F11">
        <v>695.28</v>
      </c>
    </row>
    <row r="12" spans="1:6" x14ac:dyDescent="0.2">
      <c r="A12" t="s">
        <v>23</v>
      </c>
      <c r="B12" t="s">
        <v>9</v>
      </c>
      <c r="C12">
        <v>2025.6030000000001</v>
      </c>
      <c r="E12">
        <v>1165.345</v>
      </c>
      <c r="F12">
        <v>860.25800000000004</v>
      </c>
    </row>
    <row r="13" spans="1:6" x14ac:dyDescent="0.2">
      <c r="A13" t="s">
        <v>24</v>
      </c>
      <c r="B13" t="s">
        <v>9</v>
      </c>
      <c r="C13">
        <v>461.18099999999998</v>
      </c>
      <c r="E13">
        <v>100.72199999999999</v>
      </c>
      <c r="F13">
        <v>360.459</v>
      </c>
    </row>
    <row r="14" spans="1:6" x14ac:dyDescent="0.2">
      <c r="A14" t="s">
        <v>25</v>
      </c>
      <c r="B14" t="s">
        <v>9</v>
      </c>
      <c r="C14">
        <v>1022.265</v>
      </c>
      <c r="D14">
        <v>1.306</v>
      </c>
      <c r="E14">
        <v>305.334</v>
      </c>
      <c r="F14">
        <v>718.23699999999997</v>
      </c>
    </row>
    <row r="15" spans="1:6" x14ac:dyDescent="0.2">
      <c r="A15" t="s">
        <v>26</v>
      </c>
      <c r="B15" t="s">
        <v>9</v>
      </c>
      <c r="C15">
        <v>1973.902</v>
      </c>
      <c r="D15">
        <v>6.984</v>
      </c>
      <c r="E15">
        <v>1298.4169999999999</v>
      </c>
      <c r="F15">
        <v>682.46900000000005</v>
      </c>
    </row>
    <row r="16" spans="1:6" x14ac:dyDescent="0.2">
      <c r="A16" t="s">
        <v>27</v>
      </c>
      <c r="B16" t="s">
        <v>9</v>
      </c>
      <c r="C16">
        <v>1168.0889999999999</v>
      </c>
      <c r="D16">
        <v>8.3249999999999993</v>
      </c>
      <c r="E16">
        <v>916.80700000000002</v>
      </c>
      <c r="F16">
        <v>259.60700000000003</v>
      </c>
    </row>
    <row r="17" spans="1:6" x14ac:dyDescent="0.2">
      <c r="A17" t="s">
        <v>28</v>
      </c>
      <c r="B17" t="s">
        <v>9</v>
      </c>
      <c r="C17">
        <v>642.99800000000005</v>
      </c>
      <c r="D17">
        <v>0.51700000000000002</v>
      </c>
      <c r="E17">
        <v>177.93</v>
      </c>
      <c r="F17">
        <v>465.58499999999998</v>
      </c>
    </row>
    <row r="18" spans="1:6" x14ac:dyDescent="0.2">
      <c r="A18" t="s">
        <v>29</v>
      </c>
      <c r="B18" t="s">
        <v>9</v>
      </c>
      <c r="C18">
        <v>629.60400000000004</v>
      </c>
      <c r="E18">
        <v>206.52600000000001</v>
      </c>
      <c r="F18">
        <v>423.07799999999997</v>
      </c>
    </row>
    <row r="19" spans="1:6" x14ac:dyDescent="0.2">
      <c r="A19" t="s">
        <v>30</v>
      </c>
      <c r="B19" t="s">
        <v>9</v>
      </c>
      <c r="C19">
        <v>578.96199999999999</v>
      </c>
      <c r="D19">
        <v>22.768999999999998</v>
      </c>
      <c r="E19">
        <v>158.24100000000001</v>
      </c>
      <c r="F19">
        <v>443.49</v>
      </c>
    </row>
    <row r="20" spans="1:6" x14ac:dyDescent="0.2">
      <c r="A20" t="s">
        <v>31</v>
      </c>
      <c r="B20" t="s">
        <v>9</v>
      </c>
      <c r="C20">
        <v>342.31599999999997</v>
      </c>
      <c r="E20">
        <v>144.36199999999999</v>
      </c>
      <c r="F20">
        <v>197.95400000000001</v>
      </c>
    </row>
    <row r="21" spans="1:6" x14ac:dyDescent="0.2">
      <c r="A21" t="s">
        <v>32</v>
      </c>
      <c r="B21" t="s">
        <v>9</v>
      </c>
      <c r="C21">
        <v>48.048999999999999</v>
      </c>
      <c r="D21">
        <v>2.2519999999999998</v>
      </c>
      <c r="E21">
        <v>50.301000000000002</v>
      </c>
    </row>
    <row r="22" spans="1:6" x14ac:dyDescent="0.2">
      <c r="A22" t="s">
        <v>42</v>
      </c>
      <c r="B22" t="s">
        <v>40</v>
      </c>
      <c r="C22">
        <v>915</v>
      </c>
      <c r="E22">
        <v>365</v>
      </c>
      <c r="F22">
        <v>550</v>
      </c>
    </row>
    <row r="23" spans="1:6" x14ac:dyDescent="0.2">
      <c r="A23" t="s">
        <v>43</v>
      </c>
      <c r="B23" t="s">
        <v>40</v>
      </c>
      <c r="C23">
        <v>1015</v>
      </c>
      <c r="D23">
        <v>1</v>
      </c>
      <c r="E23">
        <v>265</v>
      </c>
      <c r="F23">
        <v>751</v>
      </c>
    </row>
    <row r="24" spans="1:6" x14ac:dyDescent="0.2">
      <c r="A24" t="s">
        <v>44</v>
      </c>
      <c r="B24" t="s">
        <v>40</v>
      </c>
      <c r="C24">
        <v>961</v>
      </c>
      <c r="E24">
        <v>240</v>
      </c>
      <c r="F24">
        <v>721</v>
      </c>
    </row>
    <row r="25" spans="1:6" x14ac:dyDescent="0.2">
      <c r="A25" t="s">
        <v>45</v>
      </c>
      <c r="B25" t="s">
        <v>40</v>
      </c>
      <c r="C25">
        <v>-14</v>
      </c>
      <c r="D25">
        <v>14</v>
      </c>
    </row>
    <row r="26" spans="1:6" x14ac:dyDescent="0.2">
      <c r="A26" t="s">
        <v>13</v>
      </c>
      <c r="B26" t="s">
        <v>9</v>
      </c>
      <c r="C26">
        <v>621.78800000000001</v>
      </c>
      <c r="D26">
        <v>0.51</v>
      </c>
      <c r="E26">
        <v>100.386</v>
      </c>
      <c r="F26">
        <v>521.91200000000003</v>
      </c>
    </row>
    <row r="27" spans="1:6" x14ac:dyDescent="0.2">
      <c r="A27" t="s">
        <v>14</v>
      </c>
      <c r="B27" t="s">
        <v>9</v>
      </c>
      <c r="C27">
        <v>282.31099999999998</v>
      </c>
      <c r="D27">
        <v>0.46400000000000002</v>
      </c>
      <c r="E27">
        <v>171.49</v>
      </c>
      <c r="F27">
        <v>111.285</v>
      </c>
    </row>
    <row r="28" spans="1:6" x14ac:dyDescent="0.2">
      <c r="A28" t="s">
        <v>15</v>
      </c>
      <c r="B28" t="s">
        <v>9</v>
      </c>
      <c r="C28">
        <v>1464.258</v>
      </c>
      <c r="D28">
        <v>0.33</v>
      </c>
      <c r="E28">
        <v>82.334999999999994</v>
      </c>
      <c r="F28">
        <v>1382.2529999999999</v>
      </c>
    </row>
    <row r="29" spans="1:6" x14ac:dyDescent="0.2">
      <c r="A29" t="s">
        <v>33</v>
      </c>
      <c r="B29" t="s">
        <v>9</v>
      </c>
      <c r="C29">
        <v>455.82400000000001</v>
      </c>
      <c r="D29">
        <v>0.79700000000000004</v>
      </c>
      <c r="E29">
        <v>313.596</v>
      </c>
      <c r="F29">
        <v>143.02500000000001</v>
      </c>
    </row>
    <row r="30" spans="1:6" x14ac:dyDescent="0.2">
      <c r="A30" t="s">
        <v>34</v>
      </c>
      <c r="B30" t="s">
        <v>9</v>
      </c>
      <c r="C30">
        <v>72.754000000000005</v>
      </c>
      <c r="E30">
        <v>72.754000000000005</v>
      </c>
    </row>
    <row r="31" spans="1:6" x14ac:dyDescent="0.2">
      <c r="A31" t="s">
        <v>46</v>
      </c>
      <c r="B31" t="s">
        <v>40</v>
      </c>
      <c r="C31">
        <v>341</v>
      </c>
      <c r="E31">
        <v>244</v>
      </c>
      <c r="F31">
        <v>97</v>
      </c>
    </row>
    <row r="32" spans="1:6" x14ac:dyDescent="0.2">
      <c r="A32" t="s">
        <v>47</v>
      </c>
      <c r="B32" t="s">
        <v>40</v>
      </c>
      <c r="C32">
        <v>296</v>
      </c>
      <c r="E32">
        <v>154</v>
      </c>
      <c r="F32">
        <v>142</v>
      </c>
    </row>
    <row r="33" spans="1:6" x14ac:dyDescent="0.2">
      <c r="A33" t="s">
        <v>16</v>
      </c>
      <c r="B33" t="s">
        <v>9</v>
      </c>
      <c r="C33">
        <v>370.89400000000001</v>
      </c>
      <c r="D33">
        <v>4.0990000000000002</v>
      </c>
      <c r="E33">
        <v>68.757999999999996</v>
      </c>
      <c r="F33">
        <v>306.23500000000001</v>
      </c>
    </row>
    <row r="34" spans="1:6" x14ac:dyDescent="0.2">
      <c r="A34" t="s">
        <v>17</v>
      </c>
      <c r="B34" t="s">
        <v>9</v>
      </c>
      <c r="C34">
        <v>464.37900000000002</v>
      </c>
      <c r="E34">
        <v>18.161000000000001</v>
      </c>
      <c r="F34">
        <v>446.21800000000002</v>
      </c>
    </row>
    <row r="35" spans="1:6" x14ac:dyDescent="0.2">
      <c r="A35" t="s">
        <v>48</v>
      </c>
      <c r="B35" t="s">
        <v>40</v>
      </c>
      <c r="C35">
        <v>200</v>
      </c>
      <c r="E35">
        <v>200</v>
      </c>
    </row>
    <row r="36" spans="1:6" x14ac:dyDescent="0.2">
      <c r="A36" t="s">
        <v>49</v>
      </c>
      <c r="B36" t="s">
        <v>40</v>
      </c>
      <c r="C36">
        <v>213</v>
      </c>
      <c r="E36">
        <v>213</v>
      </c>
    </row>
    <row r="37" spans="1:6" x14ac:dyDescent="0.2">
      <c r="A37" t="s">
        <v>35</v>
      </c>
      <c r="B37" t="s">
        <v>9</v>
      </c>
      <c r="C37">
        <v>14.798</v>
      </c>
      <c r="D37">
        <v>5.0179999999999998</v>
      </c>
      <c r="E37">
        <v>19.815999999999999</v>
      </c>
    </row>
    <row r="38" spans="1:6" x14ac:dyDescent="0.2">
      <c r="A38" t="s">
        <v>50</v>
      </c>
      <c r="B38" t="s">
        <v>40</v>
      </c>
      <c r="C38">
        <v>173</v>
      </c>
      <c r="E38">
        <v>98</v>
      </c>
      <c r="F38">
        <v>75</v>
      </c>
    </row>
    <row r="39" spans="1:6" x14ac:dyDescent="0.2">
      <c r="A39" t="s">
        <v>36</v>
      </c>
      <c r="B39" t="s">
        <v>9</v>
      </c>
      <c r="C39">
        <v>16.288</v>
      </c>
      <c r="D39">
        <v>7.5999999999999998E-2</v>
      </c>
      <c r="E39">
        <v>16.364000000000001</v>
      </c>
    </row>
    <row r="40" spans="1:6" x14ac:dyDescent="0.2">
      <c r="A40" t="s">
        <v>37</v>
      </c>
      <c r="B40" t="s">
        <v>9</v>
      </c>
      <c r="C40">
        <v>13.958</v>
      </c>
      <c r="D40">
        <v>9.8000000000000004E-2</v>
      </c>
      <c r="E40">
        <v>14.055999999999999</v>
      </c>
    </row>
    <row r="41" spans="1:6" x14ac:dyDescent="0.2">
      <c r="A41" t="s">
        <v>51</v>
      </c>
      <c r="B41" t="s">
        <v>40</v>
      </c>
      <c r="C41">
        <v>-23</v>
      </c>
      <c r="D41">
        <v>79</v>
      </c>
      <c r="E41">
        <v>56</v>
      </c>
    </row>
    <row r="42" spans="1:6" x14ac:dyDescent="0.2">
      <c r="A42" t="s">
        <v>38</v>
      </c>
      <c r="B42" t="s">
        <v>9</v>
      </c>
      <c r="C42">
        <v>-16.651</v>
      </c>
      <c r="D42">
        <v>47.326999999999998</v>
      </c>
      <c r="E42">
        <v>30.675999999999998</v>
      </c>
    </row>
    <row r="43" spans="1:6" x14ac:dyDescent="0.2">
      <c r="A43" t="s">
        <v>18</v>
      </c>
      <c r="B43" t="s">
        <v>9</v>
      </c>
      <c r="C43">
        <v>-7.91</v>
      </c>
      <c r="D43">
        <v>30.427</v>
      </c>
      <c r="E43">
        <v>22.516999999999999</v>
      </c>
    </row>
  </sheetData>
  <autoFilter ref="A1:F43" xr:uid="{A2CE95DA-028F-4614-9B95-A56D62E8E3EC}">
    <sortState xmlns:xlrd2="http://schemas.microsoft.com/office/spreadsheetml/2017/richdata2" ref="A2:F43">
      <sortCondition ref="A1:A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2023-10-05T06:35:19Z</cp:lastPrinted>
  <dcterms:modified xsi:type="dcterms:W3CDTF">2023-10-06T12:54:15Z</dcterms:modified>
</cp:coreProperties>
</file>