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6,10,23 ЗПФ\"/>
    </mc:Choice>
  </mc:AlternateContent>
  <xr:revisionPtr revIDLastSave="0" documentId="13_ncr:1_{CC89DCF4-FAF5-4B1A-986E-2B7993D8709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TDSheet!$A$3:$AA$62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10" i="1"/>
  <c r="B24" i="1"/>
  <c r="B33" i="1"/>
  <c r="B36" i="1"/>
  <c r="B39" i="1"/>
  <c r="B41" i="1"/>
  <c r="B56" i="1"/>
  <c r="B57" i="1"/>
  <c r="AA9" i="1" l="1"/>
  <c r="AA12" i="1"/>
  <c r="AA21" i="1"/>
  <c r="AA22" i="1"/>
  <c r="AA23" i="1"/>
  <c r="AA27" i="1"/>
  <c r="AA28" i="1"/>
  <c r="AA29" i="1"/>
  <c r="AA31" i="1"/>
  <c r="AA32" i="1"/>
  <c r="AA6" i="1"/>
  <c r="AB9" i="1" l="1"/>
  <c r="AB12" i="1"/>
  <c r="AB13" i="1"/>
  <c r="AB21" i="1"/>
  <c r="AB22" i="1"/>
  <c r="AB23" i="1"/>
  <c r="AB27" i="1"/>
  <c r="AB28" i="1"/>
  <c r="AB29" i="1"/>
  <c r="AB31" i="1"/>
  <c r="AB32" i="1"/>
  <c r="AB6" i="1"/>
  <c r="P60" i="1"/>
  <c r="K10" i="1" l="1"/>
  <c r="O10" i="1" s="1"/>
  <c r="K13" i="1"/>
  <c r="O13" i="1" s="1"/>
  <c r="K14" i="1"/>
  <c r="O14" i="1" s="1"/>
  <c r="K15" i="1"/>
  <c r="O15" i="1" s="1"/>
  <c r="K16" i="1"/>
  <c r="O16" i="1" s="1"/>
  <c r="K19" i="1"/>
  <c r="O19" i="1" s="1"/>
  <c r="R19" i="1" s="1"/>
  <c r="K25" i="1"/>
  <c r="O25" i="1" s="1"/>
  <c r="K26" i="1"/>
  <c r="O26" i="1" s="1"/>
  <c r="K33" i="1"/>
  <c r="O33" i="1" s="1"/>
  <c r="S33" i="1" s="1"/>
  <c r="K34" i="1"/>
  <c r="O34" i="1" s="1"/>
  <c r="Q34" i="1" s="1"/>
  <c r="K38" i="1"/>
  <c r="O38" i="1" s="1"/>
  <c r="Q38" i="1" s="1"/>
  <c r="K41" i="1"/>
  <c r="O41" i="1" s="1"/>
  <c r="S41" i="1" s="1"/>
  <c r="K42" i="1"/>
  <c r="O42" i="1" s="1"/>
  <c r="Q42" i="1" s="1"/>
  <c r="P42" i="1" s="1"/>
  <c r="K43" i="1"/>
  <c r="O43" i="1" s="1"/>
  <c r="K44" i="1"/>
  <c r="O44" i="1" s="1"/>
  <c r="S44" i="1" s="1"/>
  <c r="K45" i="1"/>
  <c r="O45" i="1" s="1"/>
  <c r="K46" i="1"/>
  <c r="O46" i="1" s="1"/>
  <c r="R46" i="1" s="1"/>
  <c r="K47" i="1"/>
  <c r="O47" i="1" s="1"/>
  <c r="R47" i="1" s="1"/>
  <c r="K48" i="1"/>
  <c r="O48" i="1" s="1"/>
  <c r="R48" i="1" s="1"/>
  <c r="K49" i="1"/>
  <c r="O49" i="1" s="1"/>
  <c r="K53" i="1"/>
  <c r="O53" i="1" s="1"/>
  <c r="K54" i="1"/>
  <c r="O54" i="1" s="1"/>
  <c r="K55" i="1"/>
  <c r="O55" i="1" s="1"/>
  <c r="K58" i="1"/>
  <c r="O58" i="1" s="1"/>
  <c r="Q58" i="1" s="1"/>
  <c r="K59" i="1"/>
  <c r="O59" i="1" s="1"/>
  <c r="K60" i="1"/>
  <c r="O60" i="1" s="1"/>
  <c r="K61" i="1"/>
  <c r="O61" i="1" s="1"/>
  <c r="S61" i="1" s="1"/>
  <c r="L7" i="1"/>
  <c r="K7" i="1" s="1"/>
  <c r="O7" i="1" s="1"/>
  <c r="L8" i="1"/>
  <c r="K8" i="1" s="1"/>
  <c r="O8" i="1" s="1"/>
  <c r="L9" i="1"/>
  <c r="K9" i="1" s="1"/>
  <c r="O9" i="1" s="1"/>
  <c r="S9" i="1" s="1"/>
  <c r="L11" i="1"/>
  <c r="K11" i="1" s="1"/>
  <c r="O11" i="1" s="1"/>
  <c r="R11" i="1" s="1"/>
  <c r="L12" i="1"/>
  <c r="K12" i="1" s="1"/>
  <c r="O12" i="1" s="1"/>
  <c r="S12" i="1" s="1"/>
  <c r="L17" i="1"/>
  <c r="K17" i="1" s="1"/>
  <c r="O17" i="1" s="1"/>
  <c r="S17" i="1" s="1"/>
  <c r="L18" i="1"/>
  <c r="K18" i="1" s="1"/>
  <c r="O18" i="1" s="1"/>
  <c r="R18" i="1" s="1"/>
  <c r="L20" i="1"/>
  <c r="K20" i="1" s="1"/>
  <c r="O20" i="1" s="1"/>
  <c r="L21" i="1"/>
  <c r="K21" i="1" s="1"/>
  <c r="O21" i="1" s="1"/>
  <c r="S21" i="1" s="1"/>
  <c r="L22" i="1"/>
  <c r="K22" i="1" s="1"/>
  <c r="O22" i="1" s="1"/>
  <c r="R22" i="1" s="1"/>
  <c r="L23" i="1"/>
  <c r="K23" i="1" s="1"/>
  <c r="O23" i="1" s="1"/>
  <c r="R23" i="1" s="1"/>
  <c r="L24" i="1"/>
  <c r="K24" i="1" s="1"/>
  <c r="O24" i="1" s="1"/>
  <c r="S24" i="1" s="1"/>
  <c r="L27" i="1"/>
  <c r="K27" i="1" s="1"/>
  <c r="O27" i="1" s="1"/>
  <c r="R27" i="1" s="1"/>
  <c r="L28" i="1"/>
  <c r="K28" i="1" s="1"/>
  <c r="O28" i="1" s="1"/>
  <c r="R28" i="1" s="1"/>
  <c r="L29" i="1"/>
  <c r="K29" i="1" s="1"/>
  <c r="O29" i="1" s="1"/>
  <c r="S29" i="1" s="1"/>
  <c r="L30" i="1"/>
  <c r="K30" i="1" s="1"/>
  <c r="O30" i="1" s="1"/>
  <c r="L31" i="1"/>
  <c r="K31" i="1" s="1"/>
  <c r="O31" i="1" s="1"/>
  <c r="R31" i="1" s="1"/>
  <c r="L32" i="1"/>
  <c r="K32" i="1" s="1"/>
  <c r="O32" i="1" s="1"/>
  <c r="R32" i="1" s="1"/>
  <c r="L35" i="1"/>
  <c r="K35" i="1" s="1"/>
  <c r="O35" i="1" s="1"/>
  <c r="L36" i="1"/>
  <c r="K36" i="1" s="1"/>
  <c r="O36" i="1" s="1"/>
  <c r="S36" i="1" s="1"/>
  <c r="L37" i="1"/>
  <c r="K37" i="1" s="1"/>
  <c r="O37" i="1" s="1"/>
  <c r="L39" i="1"/>
  <c r="K39" i="1" s="1"/>
  <c r="O39" i="1" s="1"/>
  <c r="L40" i="1"/>
  <c r="K40" i="1" s="1"/>
  <c r="O40" i="1" s="1"/>
  <c r="L50" i="1"/>
  <c r="K50" i="1" s="1"/>
  <c r="O50" i="1" s="1"/>
  <c r="Q50" i="1" s="1"/>
  <c r="L51" i="1"/>
  <c r="K51" i="1" s="1"/>
  <c r="O51" i="1" s="1"/>
  <c r="S51" i="1" s="1"/>
  <c r="L52" i="1"/>
  <c r="K52" i="1" s="1"/>
  <c r="O52" i="1" s="1"/>
  <c r="S52" i="1" s="1"/>
  <c r="L56" i="1"/>
  <c r="K56" i="1" s="1"/>
  <c r="O56" i="1" s="1"/>
  <c r="R56" i="1" s="1"/>
  <c r="L57" i="1"/>
  <c r="K57" i="1" s="1"/>
  <c r="O57" i="1" s="1"/>
  <c r="S57" i="1" s="1"/>
  <c r="L6" i="1"/>
  <c r="K6" i="1" s="1"/>
  <c r="J5" i="1"/>
  <c r="F5" i="1"/>
  <c r="Y7" i="1"/>
  <c r="Y8" i="1"/>
  <c r="Y10" i="1"/>
  <c r="Y11" i="1"/>
  <c r="Z11" i="1" s="1"/>
  <c r="Y13" i="1"/>
  <c r="Y14" i="1"/>
  <c r="Y15" i="1"/>
  <c r="Y16" i="1"/>
  <c r="Y17" i="1"/>
  <c r="Z17" i="1" s="1"/>
  <c r="Y18" i="1"/>
  <c r="Z18" i="1" s="1"/>
  <c r="Y19" i="1"/>
  <c r="Z19" i="1" s="1"/>
  <c r="Y20" i="1"/>
  <c r="Y24" i="1"/>
  <c r="Y25" i="1"/>
  <c r="Y26" i="1"/>
  <c r="Y30" i="1"/>
  <c r="Y33" i="1"/>
  <c r="Y34" i="1"/>
  <c r="Y35" i="1"/>
  <c r="Y36" i="1"/>
  <c r="Z36" i="1" s="1"/>
  <c r="Y37" i="1"/>
  <c r="Y38" i="1"/>
  <c r="Y39" i="1"/>
  <c r="Y40" i="1"/>
  <c r="Y41" i="1"/>
  <c r="Z41" i="1" s="1"/>
  <c r="Y42" i="1"/>
  <c r="Y43" i="1"/>
  <c r="Y44" i="1"/>
  <c r="Y45" i="1"/>
  <c r="Y46" i="1"/>
  <c r="Z46" i="1" s="1"/>
  <c r="Y47" i="1"/>
  <c r="Z47" i="1" s="1"/>
  <c r="Y48" i="1"/>
  <c r="Z48" i="1" s="1"/>
  <c r="Y49" i="1"/>
  <c r="Y50" i="1"/>
  <c r="Y51" i="1"/>
  <c r="Y52" i="1"/>
  <c r="Y53" i="1"/>
  <c r="Y54" i="1"/>
  <c r="Y55" i="1"/>
  <c r="Y56" i="1"/>
  <c r="Z56" i="1" s="1"/>
  <c r="Y57" i="1"/>
  <c r="Z57" i="1" s="1"/>
  <c r="Y58" i="1"/>
  <c r="Y59" i="1"/>
  <c r="Y60" i="1"/>
  <c r="V7" i="1"/>
  <c r="V8" i="1"/>
  <c r="V10" i="1"/>
  <c r="V11" i="1"/>
  <c r="V13" i="1"/>
  <c r="V14" i="1"/>
  <c r="V15" i="1"/>
  <c r="V16" i="1"/>
  <c r="V17" i="1"/>
  <c r="V18" i="1"/>
  <c r="V19" i="1"/>
  <c r="V20" i="1"/>
  <c r="V24" i="1"/>
  <c r="V25" i="1"/>
  <c r="V26" i="1"/>
  <c r="V30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U7" i="1"/>
  <c r="U8" i="1"/>
  <c r="U10" i="1"/>
  <c r="U11" i="1"/>
  <c r="U13" i="1"/>
  <c r="U14" i="1"/>
  <c r="U15" i="1"/>
  <c r="U16" i="1"/>
  <c r="U17" i="1"/>
  <c r="U18" i="1"/>
  <c r="U19" i="1"/>
  <c r="U20" i="1"/>
  <c r="U24" i="1"/>
  <c r="U25" i="1"/>
  <c r="U26" i="1"/>
  <c r="U30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9" i="1"/>
  <c r="H59" i="1"/>
  <c r="T10" i="1"/>
  <c r="T11" i="1"/>
  <c r="T13" i="1"/>
  <c r="T14" i="1"/>
  <c r="T15" i="1"/>
  <c r="T16" i="1"/>
  <c r="T17" i="1"/>
  <c r="T18" i="1"/>
  <c r="T19" i="1"/>
  <c r="T20" i="1"/>
  <c r="T24" i="1"/>
  <c r="T25" i="1"/>
  <c r="T26" i="1"/>
  <c r="T30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60" i="1"/>
  <c r="T8" i="1"/>
  <c r="T7" i="1"/>
  <c r="H60" i="1"/>
  <c r="X60" i="1" s="1"/>
  <c r="H7" i="1"/>
  <c r="H8" i="1"/>
  <c r="H10" i="1"/>
  <c r="H11" i="1"/>
  <c r="H14" i="1"/>
  <c r="H15" i="1"/>
  <c r="H16" i="1"/>
  <c r="H17" i="1"/>
  <c r="H18" i="1"/>
  <c r="H19" i="1"/>
  <c r="H20" i="1"/>
  <c r="H24" i="1"/>
  <c r="H25" i="1"/>
  <c r="H26" i="1"/>
  <c r="H30" i="1"/>
  <c r="H33" i="1"/>
  <c r="H34" i="1"/>
  <c r="H35" i="1"/>
  <c r="H36" i="1"/>
  <c r="H37" i="1"/>
  <c r="H38" i="1"/>
  <c r="X38" i="1" s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AB53" i="1" s="1"/>
  <c r="H54" i="1"/>
  <c r="H55" i="1"/>
  <c r="H56" i="1"/>
  <c r="H57" i="1"/>
  <c r="H58" i="1"/>
  <c r="G39" i="1"/>
  <c r="G5" i="1" s="1"/>
  <c r="M5" i="1"/>
  <c r="I5" i="1"/>
  <c r="AB60" i="1" l="1"/>
  <c r="AA57" i="1"/>
  <c r="AA51" i="1"/>
  <c r="AA47" i="1"/>
  <c r="AA41" i="1"/>
  <c r="AA33" i="1"/>
  <c r="AA24" i="1"/>
  <c r="AA19" i="1"/>
  <c r="AA17" i="1"/>
  <c r="X56" i="1"/>
  <c r="AB56" i="1"/>
  <c r="X54" i="1"/>
  <c r="AB54" i="1"/>
  <c r="X48" i="1"/>
  <c r="AB48" i="1"/>
  <c r="X46" i="1"/>
  <c r="AB46" i="1"/>
  <c r="X36" i="1"/>
  <c r="AB36" i="1"/>
  <c r="X30" i="1"/>
  <c r="AB30" i="1"/>
  <c r="X18" i="1"/>
  <c r="AB18" i="1"/>
  <c r="X16" i="1"/>
  <c r="AB16" i="1"/>
  <c r="N59" i="1"/>
  <c r="R59" i="1" s="1"/>
  <c r="Z59" i="1"/>
  <c r="AA59" i="1" s="1"/>
  <c r="N55" i="1"/>
  <c r="R55" i="1" s="1"/>
  <c r="Z55" i="1"/>
  <c r="AA55" i="1" s="1"/>
  <c r="N53" i="1"/>
  <c r="S53" i="1" s="1"/>
  <c r="Z53" i="1"/>
  <c r="AA53" i="1" s="1"/>
  <c r="N49" i="1"/>
  <c r="R49" i="1" s="1"/>
  <c r="Z49" i="1"/>
  <c r="AA49" i="1" s="1"/>
  <c r="N45" i="1"/>
  <c r="S45" i="1" s="1"/>
  <c r="AA45" i="1"/>
  <c r="N43" i="1"/>
  <c r="R43" i="1" s="1"/>
  <c r="Z43" i="1"/>
  <c r="AA43" i="1" s="1"/>
  <c r="N39" i="1"/>
  <c r="R39" i="1" s="1"/>
  <c r="Z39" i="1"/>
  <c r="AA39" i="1" s="1"/>
  <c r="N37" i="1"/>
  <c r="S37" i="1" s="1"/>
  <c r="Z37" i="1"/>
  <c r="AA37" i="1" s="1"/>
  <c r="N35" i="1"/>
  <c r="S35" i="1" s="1"/>
  <c r="Z35" i="1"/>
  <c r="AA35" i="1" s="1"/>
  <c r="N26" i="1"/>
  <c r="R26" i="1" s="1"/>
  <c r="Z26" i="1"/>
  <c r="AA26" i="1" s="1"/>
  <c r="N15" i="1"/>
  <c r="R15" i="1" s="1"/>
  <c r="Z15" i="1"/>
  <c r="AA15" i="1" s="1"/>
  <c r="N13" i="1"/>
  <c r="S13" i="1" s="1"/>
  <c r="Z13" i="1"/>
  <c r="AA13" i="1" s="1"/>
  <c r="N10" i="1"/>
  <c r="S10" i="1" s="1"/>
  <c r="AA10" i="1"/>
  <c r="N7" i="1"/>
  <c r="S7" i="1" s="1"/>
  <c r="AA7" i="1"/>
  <c r="AB42" i="1"/>
  <c r="X57" i="1"/>
  <c r="AB57" i="1"/>
  <c r="X55" i="1"/>
  <c r="AB55" i="1"/>
  <c r="X49" i="1"/>
  <c r="AB49" i="1"/>
  <c r="X47" i="1"/>
  <c r="AB47" i="1"/>
  <c r="X43" i="1"/>
  <c r="AB43" i="1"/>
  <c r="X41" i="1"/>
  <c r="AB41" i="1"/>
  <c r="X39" i="1"/>
  <c r="AB39" i="1"/>
  <c r="X37" i="1"/>
  <c r="AB37" i="1"/>
  <c r="X35" i="1"/>
  <c r="AB35" i="1"/>
  <c r="X26" i="1"/>
  <c r="AB26" i="1"/>
  <c r="X19" i="1"/>
  <c r="AB19" i="1"/>
  <c r="X17" i="1"/>
  <c r="AB17" i="1"/>
  <c r="X15" i="1"/>
  <c r="AB15" i="1"/>
  <c r="X11" i="1"/>
  <c r="AB11" i="1"/>
  <c r="X59" i="1"/>
  <c r="AB59" i="1"/>
  <c r="N60" i="1"/>
  <c r="R60" i="1" s="1"/>
  <c r="AA60" i="1"/>
  <c r="AA58" i="1"/>
  <c r="AA56" i="1"/>
  <c r="N54" i="1"/>
  <c r="R54" i="1" s="1"/>
  <c r="Z54" i="1"/>
  <c r="AA54" i="1" s="1"/>
  <c r="AA52" i="1"/>
  <c r="AA50" i="1"/>
  <c r="AA48" i="1"/>
  <c r="AA46" i="1"/>
  <c r="AA44" i="1"/>
  <c r="AA42" i="1"/>
  <c r="N40" i="1"/>
  <c r="S40" i="1" s="1"/>
  <c r="AA40" i="1"/>
  <c r="AA38" i="1"/>
  <c r="AA36" i="1"/>
  <c r="AA34" i="1"/>
  <c r="N30" i="1"/>
  <c r="R30" i="1" s="1"/>
  <c r="Z30" i="1"/>
  <c r="AA30" i="1" s="1"/>
  <c r="N25" i="1"/>
  <c r="Q25" i="1" s="1"/>
  <c r="X25" i="1" s="1"/>
  <c r="AA25" i="1"/>
  <c r="N20" i="1"/>
  <c r="Q20" i="1" s="1"/>
  <c r="AA20" i="1"/>
  <c r="AA18" i="1"/>
  <c r="N16" i="1"/>
  <c r="Z16" i="1"/>
  <c r="AA16" i="1" s="1"/>
  <c r="N14" i="1"/>
  <c r="Q14" i="1" s="1"/>
  <c r="X14" i="1" s="1"/>
  <c r="AA14" i="1"/>
  <c r="AA11" i="1"/>
  <c r="N8" i="1"/>
  <c r="Q8" i="1" s="1"/>
  <c r="AA8" i="1"/>
  <c r="R50" i="1"/>
  <c r="P50" i="1"/>
  <c r="AB50" i="1" s="1"/>
  <c r="R38" i="1"/>
  <c r="P38" i="1"/>
  <c r="AB38" i="1" s="1"/>
  <c r="R58" i="1"/>
  <c r="P58" i="1"/>
  <c r="AB58" i="1" s="1"/>
  <c r="R34" i="1"/>
  <c r="P34" i="1"/>
  <c r="AB34" i="1" s="1"/>
  <c r="S25" i="1"/>
  <c r="S16" i="1"/>
  <c r="S58" i="1"/>
  <c r="R41" i="1"/>
  <c r="R29" i="1"/>
  <c r="S19" i="1"/>
  <c r="X58" i="1"/>
  <c r="X42" i="1"/>
  <c r="X34" i="1"/>
  <c r="R16" i="1"/>
  <c r="S47" i="1"/>
  <c r="S34" i="1"/>
  <c r="S23" i="1"/>
  <c r="R9" i="1"/>
  <c r="R12" i="1"/>
  <c r="Q51" i="1"/>
  <c r="R51" i="1" s="1"/>
  <c r="S31" i="1"/>
  <c r="S27" i="1"/>
  <c r="R21" i="1"/>
  <c r="S18" i="1"/>
  <c r="X50" i="1"/>
  <c r="R42" i="1"/>
  <c r="R57" i="1"/>
  <c r="S50" i="1"/>
  <c r="S46" i="1"/>
  <c r="S42" i="1"/>
  <c r="S38" i="1"/>
  <c r="S22" i="1"/>
  <c r="R17" i="1"/>
  <c r="S11" i="1"/>
  <c r="Q61" i="1"/>
  <c r="Q52" i="1"/>
  <c r="P52" i="1" s="1"/>
  <c r="AB52" i="1" s="1"/>
  <c r="Q44" i="1"/>
  <c r="R36" i="1"/>
  <c r="Q33" i="1"/>
  <c r="Q24" i="1"/>
  <c r="P24" i="1" s="1"/>
  <c r="AB24" i="1" s="1"/>
  <c r="L5" i="1"/>
  <c r="S56" i="1"/>
  <c r="S48" i="1"/>
  <c r="S32" i="1"/>
  <c r="S28" i="1"/>
  <c r="K5" i="1"/>
  <c r="O6" i="1"/>
  <c r="V5" i="1"/>
  <c r="U5" i="1"/>
  <c r="T5" i="1"/>
  <c r="S14" i="1" l="1"/>
  <c r="S54" i="1"/>
  <c r="S49" i="1"/>
  <c r="S60" i="1"/>
  <c r="Q40" i="1"/>
  <c r="N5" i="1"/>
  <c r="S30" i="1"/>
  <c r="Q7" i="1"/>
  <c r="P7" i="1" s="1"/>
  <c r="AB7" i="1" s="1"/>
  <c r="R35" i="1"/>
  <c r="R13" i="1"/>
  <c r="S15" i="1"/>
  <c r="R37" i="1"/>
  <c r="S39" i="1"/>
  <c r="S43" i="1"/>
  <c r="S55" i="1"/>
  <c r="S59" i="1"/>
  <c r="S20" i="1"/>
  <c r="Q10" i="1"/>
  <c r="P10" i="1" s="1"/>
  <c r="AB10" i="1" s="1"/>
  <c r="S26" i="1"/>
  <c r="Q45" i="1"/>
  <c r="R45" i="1" s="1"/>
  <c r="S8" i="1"/>
  <c r="Q53" i="1"/>
  <c r="R53" i="1" s="1"/>
  <c r="R8" i="1"/>
  <c r="P8" i="1"/>
  <c r="AB8" i="1" s="1"/>
  <c r="R40" i="1"/>
  <c r="P40" i="1"/>
  <c r="AB40" i="1" s="1"/>
  <c r="R33" i="1"/>
  <c r="P33" i="1"/>
  <c r="AB33" i="1" s="1"/>
  <c r="R44" i="1"/>
  <c r="P44" i="1"/>
  <c r="AB44" i="1" s="1"/>
  <c r="R61" i="1"/>
  <c r="P61" i="1"/>
  <c r="AB61" i="1" s="1"/>
  <c r="X40" i="1"/>
  <c r="P51" i="1"/>
  <c r="AB51" i="1" s="1"/>
  <c r="R14" i="1"/>
  <c r="P14" i="1"/>
  <c r="AB14" i="1" s="1"/>
  <c r="R25" i="1"/>
  <c r="P25" i="1"/>
  <c r="AB25" i="1" s="1"/>
  <c r="R20" i="1"/>
  <c r="P20" i="1"/>
  <c r="AB20" i="1" s="1"/>
  <c r="X8" i="1"/>
  <c r="X20" i="1"/>
  <c r="X51" i="1"/>
  <c r="X44" i="1"/>
  <c r="X33" i="1"/>
  <c r="X10" i="1"/>
  <c r="R24" i="1"/>
  <c r="X24" i="1"/>
  <c r="R52" i="1"/>
  <c r="X52" i="1"/>
  <c r="O5" i="1"/>
  <c r="R6" i="1"/>
  <c r="S6" i="1"/>
  <c r="X7" i="1" l="1"/>
  <c r="P45" i="1"/>
  <c r="AB45" i="1" s="1"/>
  <c r="X53" i="1"/>
  <c r="R10" i="1"/>
  <c r="R7" i="1"/>
  <c r="AB5" i="1"/>
  <c r="Q5" i="1"/>
  <c r="X45" i="1"/>
  <c r="X5" i="1"/>
  <c r="AA5" i="1"/>
  <c r="Z5" i="1"/>
  <c r="P5" i="1" l="1"/>
</calcChain>
</file>

<file path=xl/sharedStrings.xml><?xml version="1.0" encoding="utf-8"?>
<sst xmlns="http://schemas.openxmlformats.org/spreadsheetml/2006/main" count="150" uniqueCount="89">
  <si>
    <t>Период: 29.09.2023 - 06.10.2023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</si>
  <si>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</si>
  <si>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</si>
  <si>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</si>
  <si>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</si>
  <si>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</si>
  <si>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</si>
  <si>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</si>
  <si>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БОНУС_Пельмени Бульмени со сливочным маслом Горячая штучка 0,9 кг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</si>
  <si>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</si>
  <si>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</si>
  <si>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</si>
  <si>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</si>
  <si>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</si>
  <si>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</si>
  <si>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</si>
  <si>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</si>
  <si>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</si>
  <si>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</si>
  <si>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</si>
  <si>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</si>
  <si>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</si>
  <si>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</si>
  <si>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</si>
  <si>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</si>
  <si>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</si>
  <si>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</si>
  <si>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</si>
  <si>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</si>
  <si>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</si>
  <si>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</si>
  <si>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</si>
  <si>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</si>
  <si>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</si>
  <si>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</si>
  <si>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</si>
  <si>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</si>
  <si>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</si>
  <si>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</si>
  <si>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</si>
  <si>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</si>
  <si>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</si>
  <si>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</si>
  <si>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</si>
  <si>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</si>
  <si>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</si>
  <si>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</si>
  <si>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</si>
  <si>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</si>
  <si>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</si>
  <si>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</si>
  <si>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</si>
  <si>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</si>
  <si>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</si>
  <si>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</si>
  <si>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</si>
  <si>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</si>
  <si>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</si>
  <si>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</si>
  <si>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</si>
  <si>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</si>
  <si>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</si>
  <si>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</si>
  <si>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</si>
  <si>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</si>
  <si>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</si>
  <si>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</si>
  <si>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</si>
  <si>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</si>
  <si>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</si>
  <si>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</si>
  <si>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</si>
  <si>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14,09</t>
  </si>
  <si>
    <t>ср 22,09</t>
  </si>
  <si>
    <t>коментарий</t>
  </si>
  <si>
    <t>вес</t>
  </si>
  <si>
    <t>заказ кор.</t>
  </si>
  <si>
    <t>ВЕС</t>
  </si>
  <si>
    <t>крат кор</t>
  </si>
  <si>
    <t>ср 29,09</t>
  </si>
  <si>
    <t>Чебуреки сочные, ВЕС, куриные жарен. зам  ПОКОМ</t>
  </si>
  <si>
    <t>Готовые чебуреки Сочный мегачебурек.Готовые жареные.ВЕС  ПОКОМ</t>
  </si>
  <si>
    <t>Чебуреки Мясные вес 2,7 кг Кулинарные изделия мясосодержащие рубленые в тесте жарен  ПОКОМ</t>
  </si>
  <si>
    <t>по возможностям</t>
  </si>
  <si>
    <t>по потребностям</t>
  </si>
  <si>
    <t>АКЦИИ</t>
  </si>
  <si>
    <t>Пельмени Отборные с говядиной 0,9 кг НОВА ТМ Стародворье ТС Медвежье ушко  ПОКОМ</t>
  </si>
  <si>
    <t>Окт</t>
  </si>
  <si>
    <t>заказать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</si>
</sst>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164" fontId="0" fillId="5" borderId="1" xfId="0" applyNumberFormat="1" applyFill="1" applyBorder="1" applyAlignment="1">
      <alignment horizontal="right" vertical="top"/>
    </xf>
    <xf numFmtId="164" fontId="5" fillId="5" borderId="1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0" xfId="0" applyNumberFormat="1" applyAlignment="1">
      <alignment wrapText="1"/>
    </xf>
    <xf numFmtId="164" fontId="0" fillId="6" borderId="5" xfId="0" applyNumberFormat="1" applyFill="1" applyBorder="1" applyAlignment="1"/>
    <xf numFmtId="164" fontId="6" fillId="0" borderId="0" xfId="0" applyNumberFormat="1" applyFont="1" applyAlignment="1"/>
    <xf numFmtId="164" fontId="6" fillId="0" borderId="0" xfId="0" applyNumberFormat="1" applyFont="1"/>
    <xf numFmtId="164" fontId="0" fillId="7" borderId="1" xfId="0" applyNumberFormat="1" applyFill="1" applyBorder="1" applyAlignment="1">
      <alignment horizontal="left" vertical="top"/>
    </xf>
    <xf numFmtId="164" fontId="1" fillId="0" borderId="0" xfId="0" applyNumberFormat="1" applyFont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164" fontId="7" fillId="2" borderId="1" xfId="0" applyNumberFormat="1" applyFont="1" applyFill="1" applyBorder="1" applyAlignment="1">
      <alignment horizontal="left" vertical="top"/>
    </xf>
    <xf numFmtId="164" fontId="3" fillId="7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30,09,23-06,10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9,09,23%20&#1047;&#1055;&#1060;/&#1076;&#1074;%2029,09,23%20&#1076;&#1085;&#1088;&#1089;&#1095;%20&#1079;&#1087;&#10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30.09.2023 - 06.10.2023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30</v>
          </cell>
          <cell r="F7">
            <v>60</v>
          </cell>
        </row>
        <row r="8">
          <cell r="A8" t="str">
            <v>043  Ветчина Нежная ТМ Особый рецепт, п/а, 0,4кг    ПОКОМ</v>
          </cell>
          <cell r="D8">
            <v>4</v>
          </cell>
          <cell r="F8">
            <v>10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7.65</v>
          </cell>
          <cell r="F9">
            <v>45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8.1</v>
          </cell>
          <cell r="F10">
            <v>18</v>
          </cell>
        </row>
        <row r="11">
          <cell r="A11" t="str">
            <v>059  Колбаса Докторская по-стародворски  0.5 кг, ПОКОМ</v>
          </cell>
          <cell r="D11">
            <v>30</v>
          </cell>
          <cell r="F11">
            <v>60</v>
          </cell>
        </row>
        <row r="12">
          <cell r="A12" t="str">
            <v>060  Колбаса Докторская стародворская  0,5 кг,ПОКОМ</v>
          </cell>
          <cell r="D12">
            <v>10</v>
          </cell>
          <cell r="F12">
            <v>20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19.8</v>
          </cell>
          <cell r="F13">
            <v>66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48</v>
          </cell>
          <cell r="F14">
            <v>120</v>
          </cell>
        </row>
        <row r="15">
          <cell r="A15" t="str">
            <v>091  Сардельки Баварские, МГС 0.38кг, ТМ Стародворье  ПОКОМ</v>
          </cell>
          <cell r="D15">
            <v>25.08</v>
          </cell>
          <cell r="F15">
            <v>66</v>
          </cell>
        </row>
        <row r="16">
          <cell r="A16" t="str">
            <v>096  Сосиски Баварские,  0.42кг,ПОКОМ</v>
          </cell>
          <cell r="D16">
            <v>846.72</v>
          </cell>
          <cell r="F16">
            <v>2016</v>
          </cell>
        </row>
        <row r="17">
          <cell r="A17" t="str">
            <v>100  Сосиски Баварушки, 0.6кг, БАВАРУШКА ПОКОМ</v>
          </cell>
          <cell r="D17">
            <v>19.2</v>
          </cell>
          <cell r="F17">
            <v>32</v>
          </cell>
        </row>
        <row r="18">
          <cell r="A18" t="str">
            <v>108  Сосиски С сыром,  0.42кг,ядрена копоть ПОКОМ</v>
          </cell>
          <cell r="D18">
            <v>5.04</v>
          </cell>
          <cell r="F18">
            <v>12</v>
          </cell>
        </row>
        <row r="19">
          <cell r="A19" t="str">
            <v>114  Сосиски Филейбургские с филе сочного окорока, 0,55 кг, БАВАРУШКА ПОКОМ</v>
          </cell>
          <cell r="D19">
            <v>6.6</v>
          </cell>
          <cell r="F19">
            <v>12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D20">
            <v>6.3</v>
          </cell>
          <cell r="F20">
            <v>18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27.3</v>
          </cell>
          <cell r="F21">
            <v>78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21</v>
          </cell>
          <cell r="F22">
            <v>60</v>
          </cell>
        </row>
        <row r="23">
          <cell r="A23" t="str">
            <v>248  Сардельки Сочные ТМ Особый рецепт,   ПОКОМ</v>
          </cell>
          <cell r="D23">
            <v>284.10599999999999</v>
          </cell>
          <cell r="F23">
            <v>284.10599999999999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7.2</v>
          </cell>
          <cell r="F24">
            <v>18</v>
          </cell>
        </row>
        <row r="25">
          <cell r="A25" t="str">
            <v>302  Сосиски Сочинки по-баварски,  0.4кг, ТМ Стародворье  ПОКОМ</v>
          </cell>
          <cell r="D25">
            <v>7.2</v>
          </cell>
          <cell r="F25">
            <v>18</v>
          </cell>
        </row>
        <row r="26">
          <cell r="A26" t="str">
            <v>309  Сосиски Сочинки с сыром 0,4 кг ТМ Стародворье  ПОКОМ</v>
          </cell>
          <cell r="D26">
            <v>7.2</v>
          </cell>
          <cell r="F26">
            <v>18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5.04</v>
          </cell>
          <cell r="F27">
            <v>12</v>
          </cell>
        </row>
        <row r="28">
          <cell r="A28" t="str">
            <v>342 Колбаса вареная Филейбургская ТМ Баварушка ТС Баварушка в оболочке вектор 0,45 кг  ПОКОМ</v>
          </cell>
          <cell r="D28">
            <v>24.3</v>
          </cell>
          <cell r="F28">
            <v>54</v>
          </cell>
        </row>
        <row r="29">
          <cell r="A29" t="str">
            <v>343 Колбаса Докторская оригинальная ТМ Особый рецепт в оболочке полиамид 0,4 кг.  ПОКОМ</v>
          </cell>
          <cell r="D29">
            <v>28</v>
          </cell>
          <cell r="F29">
            <v>70</v>
          </cell>
        </row>
        <row r="30">
          <cell r="A30" t="str">
            <v>344 Колбаса Салями Финская ТМ Стародворски колбасы ТС Вязанка в оболочке фиброуз в вак 0,35 кг ПОКОМ</v>
          </cell>
          <cell r="D30">
            <v>22.4</v>
          </cell>
          <cell r="F30">
            <v>64</v>
          </cell>
        </row>
        <row r="31">
          <cell r="A31" t="str">
            <v>346 Колбаса Сервелат Филейбургский с копченой грудинкой ТМ Баварушка в оболов/у 0,35 кг срез  ПОКОМ</v>
          </cell>
          <cell r="D31">
            <v>21</v>
          </cell>
          <cell r="F31">
            <v>60</v>
          </cell>
        </row>
        <row r="32">
          <cell r="A32" t="str">
            <v>348 Сосиски Баварские с сыром ТМ Стародворье в оболочке айпил в мод газовой среде 0,42 кг.  ПОКОМ</v>
          </cell>
          <cell r="D32">
            <v>153.72</v>
          </cell>
          <cell r="F32">
            <v>366</v>
          </cell>
        </row>
        <row r="33">
          <cell r="A33" t="str">
            <v>350 Сосиски Молокуши миникушай ТМ Вязанка в оболочке амицел в модифиц газовой среде 0,45 кг  Поком</v>
          </cell>
          <cell r="D33">
            <v>29.7</v>
          </cell>
          <cell r="F33">
            <v>66</v>
          </cell>
        </row>
        <row r="34">
          <cell r="A34" t="str">
            <v>351 Сосиски Филейбургские с грудкой ТМ Баварушка в оболо амицел в моди газовой среде 0,33 кг  Поком</v>
          </cell>
          <cell r="D34">
            <v>5.94</v>
          </cell>
          <cell r="F34">
            <v>18</v>
          </cell>
        </row>
        <row r="35">
          <cell r="A35" t="str">
            <v>352  Сардельки Сочинки с сыром 0,4 кг ТМ Стародворье   ПОКОМ</v>
          </cell>
          <cell r="D35">
            <v>7.2</v>
          </cell>
          <cell r="F35">
            <v>18</v>
          </cell>
        </row>
        <row r="36">
          <cell r="A36" t="str">
            <v>355 Сос Молочные для завтрака ОР полиамид мгс 0,4 кг НД СК  ПОКОМ</v>
          </cell>
          <cell r="D36">
            <v>50.4</v>
          </cell>
          <cell r="F36">
            <v>126</v>
          </cell>
        </row>
        <row r="37">
          <cell r="A37" t="str">
            <v>373 Ветчины «Филейская» Фикс.вес 0,45 Вектор ТМ «Вязанка»  Поком</v>
          </cell>
          <cell r="D37">
            <v>5.4</v>
          </cell>
          <cell r="F37">
            <v>12</v>
          </cell>
        </row>
        <row r="38">
          <cell r="A38" t="str">
            <v>374  Сосиски Сочинки с сыром ф/в 0,3 кг п/а ТМ "Стародворье"  Поком</v>
          </cell>
          <cell r="D38">
            <v>5.4</v>
          </cell>
          <cell r="F38">
            <v>18</v>
          </cell>
        </row>
        <row r="39">
          <cell r="A39" t="str">
            <v>375  Сосиски Сочинки по-баварски Бавария Фикс.вес 0,84 П/а мгс Стародворье</v>
          </cell>
          <cell r="D39">
            <v>10.08</v>
          </cell>
          <cell r="F39">
            <v>12</v>
          </cell>
        </row>
        <row r="40">
          <cell r="A40" t="str">
            <v>376  Сардельки Сочинки с сочным окороком ТМ Стародворье полиамид мгс ф/в 0,4 кг СК3</v>
          </cell>
          <cell r="D40">
            <v>7.2</v>
          </cell>
          <cell r="F40">
            <v>18</v>
          </cell>
        </row>
        <row r="41">
          <cell r="A41" t="str">
            <v>377  Сосиски Сочинки по-баварски с сыром ТМ Стародворье полиамид мгс ф/в 0,84 кг СК3</v>
          </cell>
          <cell r="D41">
            <v>10.08</v>
          </cell>
          <cell r="F41">
            <v>12</v>
          </cell>
        </row>
        <row r="42">
          <cell r="A42" t="str">
            <v>Готовые бельмеши сочные с мясом ТМ Горячая штучка 0,3кг зам  ПОКОМ</v>
          </cell>
          <cell r="D42">
            <v>244.8</v>
          </cell>
          <cell r="F42">
            <v>816</v>
          </cell>
        </row>
        <row r="43">
          <cell r="A43" t="str">
            <v>Готовые чебупели острые с мясом Горячая штучка 0,3 кг зам  ПОКОМ</v>
          </cell>
          <cell r="D43">
            <v>198</v>
          </cell>
          <cell r="F43">
            <v>660</v>
          </cell>
        </row>
        <row r="44">
          <cell r="A44" t="str">
            <v>Готовые чебупели с ветчиной и сыром Горячая штучка 0,3кг зам  ПОКОМ</v>
          </cell>
          <cell r="D44">
            <v>212.4</v>
          </cell>
          <cell r="F44">
            <v>708</v>
          </cell>
        </row>
        <row r="45">
          <cell r="A45" t="str">
            <v>Готовые чебупели с мясом ТМ Горячая штучка Без свинины 0,3 кг  ПОКОМ</v>
          </cell>
          <cell r="D45">
            <v>230.4</v>
          </cell>
          <cell r="F45">
            <v>768</v>
          </cell>
        </row>
        <row r="46">
          <cell r="A46" t="str">
            <v>Готовые чебуреки с мясом ТМ Горячая штучка 0,09 кг флоу-пак ПОКОМ</v>
          </cell>
          <cell r="D46">
            <v>32.4</v>
          </cell>
          <cell r="F46">
            <v>360</v>
          </cell>
        </row>
        <row r="47">
          <cell r="A47" t="str">
            <v>Готовые чебуреки со свининой и говядиной ТМ Горячая штучка ТС Базовый ассортимент 0,36 кг  ПОКОМ</v>
          </cell>
          <cell r="D47">
            <v>230.4</v>
          </cell>
          <cell r="F47">
            <v>640</v>
          </cell>
        </row>
        <row r="48">
          <cell r="A48" t="str">
            <v>Круггетсы с сырным соусом ТМ Горячая штучка 0,25 кг зам  ПОКОМ</v>
          </cell>
          <cell r="D48">
            <v>159</v>
          </cell>
          <cell r="F48">
            <v>636</v>
          </cell>
        </row>
        <row r="49">
          <cell r="A49" t="str">
            <v>Круггетсы сочные ТМ Горячая штучка ТС Круггетсы 0,25 кг зам  ПОКОМ</v>
          </cell>
          <cell r="D49">
            <v>156</v>
          </cell>
          <cell r="F49">
            <v>624</v>
          </cell>
        </row>
        <row r="50">
          <cell r="A50" t="str">
            <v>Мини-сосиски в тесте "Фрайпики" 3,7кг ВЕС,  ПОКОМ</v>
          </cell>
          <cell r="D50">
            <v>358.9</v>
          </cell>
          <cell r="F50">
            <v>358.9</v>
          </cell>
        </row>
        <row r="51">
          <cell r="A51" t="str">
            <v>Наггетсы из печи 0,25кг ТМ Вязанка ТС Няняггетсы Сливушки замор.  ПОКОМ</v>
          </cell>
          <cell r="D51">
            <v>192</v>
          </cell>
          <cell r="F51">
            <v>768</v>
          </cell>
        </row>
        <row r="52">
          <cell r="A52" t="str">
            <v>Наггетсы Нагетосы Сочная курочка в хруст панир со сметаной и зеленью ТМ Горячая штучка 0,25 ПОКОМ</v>
          </cell>
          <cell r="D52">
            <v>166.5</v>
          </cell>
          <cell r="F52">
            <v>666</v>
          </cell>
        </row>
        <row r="53">
          <cell r="A53" t="str">
            <v>Наггетсы Нагетосы Сочная курочка со сладкой паприкой ТМ Горячая штучка ф/в 0,25 кг  ПОКОМ</v>
          </cell>
          <cell r="D53">
            <v>150</v>
          </cell>
          <cell r="F53">
            <v>600</v>
          </cell>
        </row>
        <row r="54">
          <cell r="A54" t="str">
            <v>Наггетсы Нагетосы Сочная курочка ТМ Горячая штучка 0,25 кг зам  ПОКОМ</v>
          </cell>
          <cell r="D54">
            <v>169.5</v>
          </cell>
          <cell r="F54">
            <v>678</v>
          </cell>
        </row>
        <row r="55">
          <cell r="A55" t="str">
            <v>Пекерсы с индейкой в сливочном соусе ТМ Горячая штучка 0,25 кг зам  ПОКОМ</v>
          </cell>
          <cell r="D55">
            <v>192</v>
          </cell>
          <cell r="F55">
            <v>768</v>
          </cell>
        </row>
        <row r="56">
          <cell r="A56" t="str">
            <v>Пельмени Grandmeni с говядиной в сливочном соусе ТМ Горячая штучка флоупак сфера 0,75 кг.  ПОКОМ</v>
          </cell>
          <cell r="D56">
            <v>450</v>
          </cell>
          <cell r="F56">
            <v>600</v>
          </cell>
        </row>
        <row r="57">
          <cell r="A57" t="str">
            <v>Пельмени Grandmeni с говядиной ТМ Горячая штучка флоупак сфера 0,75 кг. ПОКОМ</v>
          </cell>
          <cell r="D57">
            <v>468</v>
          </cell>
          <cell r="F57">
            <v>624</v>
          </cell>
        </row>
        <row r="58">
          <cell r="A58" t="str">
            <v>Пельмени Grandmeni со сливочным маслом Горячая штучка 0,75 кг ПОКОМ</v>
          </cell>
          <cell r="D58">
            <v>444</v>
          </cell>
          <cell r="F58">
            <v>592</v>
          </cell>
        </row>
        <row r="59">
          <cell r="A59" t="str">
            <v>Пельмени Бигбули #МЕГАВКУСИЩЕ с сочной грудинкой ТМ Горячая шту БУЛЬМЕНИ ТС Бигбули  сфера 0,9 ПОКОМ</v>
          </cell>
          <cell r="D59">
            <v>662.4</v>
          </cell>
          <cell r="F59">
            <v>736</v>
          </cell>
        </row>
        <row r="60">
          <cell r="A60" t="str">
            <v>Пельмени Бигбули #МЕГАВКУСИЩЕ с сочной грудинкой ТМ Горячая штучка ТС Бигбули  сфера 0,43  ПОКОМ</v>
          </cell>
          <cell r="D60">
            <v>172</v>
          </cell>
          <cell r="F60">
            <v>400</v>
          </cell>
        </row>
        <row r="61">
          <cell r="A61" t="str">
            <v>Пельмени Бугбули со сливочным маслом ТМ Горячая штучка БУЛЬМЕНИ 0,43 кг  ПОКОМ</v>
          </cell>
          <cell r="D61">
            <v>158.24</v>
          </cell>
          <cell r="F61">
            <v>368</v>
          </cell>
        </row>
        <row r="62">
          <cell r="A62" t="str">
            <v>Пельмени Бульмени с говядиной и свининой Горячая шт. 0,9 кг  ПОКОМ</v>
          </cell>
          <cell r="D62">
            <v>684</v>
          </cell>
          <cell r="F62">
            <v>760</v>
          </cell>
        </row>
        <row r="63">
          <cell r="A63" t="str">
            <v>Пельмени Бульмени с говядиной и свининой Горячая штучка 0,43  ПОКОМ</v>
          </cell>
          <cell r="D63">
            <v>240.8</v>
          </cell>
          <cell r="F63">
            <v>560</v>
          </cell>
        </row>
        <row r="64">
          <cell r="A64" t="str">
            <v>Пельмени Бульмени со сливочным маслом Горячая штучка 0,9 кг  ПОКОМ</v>
          </cell>
          <cell r="D64">
            <v>619.20000000000005</v>
          </cell>
          <cell r="F64">
            <v>688</v>
          </cell>
        </row>
        <row r="65">
          <cell r="A65" t="str">
            <v>Пельмени Бульмени со сливочным маслом ТМ Горячая шт. 0,43 кг  ПОКОМ</v>
          </cell>
          <cell r="D65">
            <v>192.64</v>
          </cell>
          <cell r="F65">
            <v>448</v>
          </cell>
        </row>
        <row r="66">
          <cell r="A66" t="str">
            <v>Хотстеры ТМ Горячая штучка ТС Хотстеры 0,25 кг зам  ПОКОМ</v>
          </cell>
          <cell r="D66">
            <v>159</v>
          </cell>
          <cell r="F66">
            <v>636</v>
          </cell>
        </row>
        <row r="67">
          <cell r="A67" t="str">
            <v>Хрустящие крылышки острые к пиву ТМ Горячая штучка 0,3кг зам  ПОКОМ</v>
          </cell>
          <cell r="D67">
            <v>198</v>
          </cell>
          <cell r="F67">
            <v>660</v>
          </cell>
        </row>
        <row r="68">
          <cell r="A68" t="str">
            <v>Хрустящие крылышки ТМ Горячая штучка 0,3 кг зам  ПОКОМ</v>
          </cell>
          <cell r="D68">
            <v>180</v>
          </cell>
          <cell r="F68">
            <v>600</v>
          </cell>
        </row>
        <row r="69">
          <cell r="A69" t="str">
            <v>Чебупицца курочка по-итальянски Горячая штучка 0,25 кг зам  ПОКОМ</v>
          </cell>
          <cell r="D69">
            <v>150</v>
          </cell>
          <cell r="F69">
            <v>600</v>
          </cell>
        </row>
        <row r="70">
          <cell r="A70" t="str">
            <v>Чебупицца Пепперони ТМ Горячая штучка ТС Чебупицца 0.25кг зам  ПОКОМ</v>
          </cell>
          <cell r="D70">
            <v>138</v>
          </cell>
          <cell r="F70">
            <v>552</v>
          </cell>
        </row>
        <row r="71">
          <cell r="A71" t="str">
            <v>Итого</v>
          </cell>
          <cell r="D71">
            <v>9414.9359999999997</v>
          </cell>
          <cell r="F71">
            <v>21832.006000000001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22.09.2023 - 29.09.2023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06,09</v>
          </cell>
          <cell r="S3" t="str">
            <v>ср 14,09</v>
          </cell>
          <cell r="T3" t="str">
            <v>ср 22,09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2334.16</v>
          </cell>
          <cell r="F5">
            <v>2761.2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3126</v>
          </cell>
          <cell r="M5">
            <v>0</v>
          </cell>
          <cell r="N5">
            <v>466.83199999999999</v>
          </cell>
          <cell r="O5">
            <v>2456.5360000000001</v>
          </cell>
          <cell r="R5">
            <v>420.66800000000001</v>
          </cell>
          <cell r="S5">
            <v>464.06399999999991</v>
          </cell>
          <cell r="T5">
            <v>510.82299999999981</v>
          </cell>
          <cell r="V5">
            <v>2168.4219999999996</v>
          </cell>
          <cell r="W5" t="str">
            <v>крат кор</v>
          </cell>
          <cell r="X5">
            <v>529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77</v>
          </cell>
          <cell r="E6">
            <v>41</v>
          </cell>
          <cell r="F6">
            <v>33</v>
          </cell>
          <cell r="G6">
            <v>0.3</v>
          </cell>
          <cell r="L6">
            <v>60</v>
          </cell>
          <cell r="N6">
            <v>8.1999999999999993</v>
          </cell>
          <cell r="O6">
            <v>13.599999999999994</v>
          </cell>
          <cell r="P6">
            <v>13</v>
          </cell>
          <cell r="Q6">
            <v>11.341463414634147</v>
          </cell>
          <cell r="R6">
            <v>9.6</v>
          </cell>
          <cell r="S6">
            <v>7.8</v>
          </cell>
          <cell r="T6">
            <v>10</v>
          </cell>
          <cell r="V6">
            <v>4.0799999999999983</v>
          </cell>
          <cell r="W6">
            <v>12</v>
          </cell>
          <cell r="X6">
            <v>1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63</v>
          </cell>
          <cell r="D7">
            <v>26</v>
          </cell>
          <cell r="E7">
            <v>57</v>
          </cell>
          <cell r="F7">
            <v>29</v>
          </cell>
          <cell r="G7">
            <v>0.3</v>
          </cell>
          <cell r="L7">
            <v>96</v>
          </cell>
          <cell r="N7">
            <v>11.4</v>
          </cell>
          <cell r="O7">
            <v>23.200000000000017</v>
          </cell>
          <cell r="P7">
            <v>13.000000000000002</v>
          </cell>
          <cell r="Q7">
            <v>10.964912280701753</v>
          </cell>
          <cell r="R7">
            <v>11.8</v>
          </cell>
          <cell r="S7">
            <v>11.6</v>
          </cell>
          <cell r="T7">
            <v>13.4</v>
          </cell>
          <cell r="V7">
            <v>6.9600000000000053</v>
          </cell>
          <cell r="W7">
            <v>12</v>
          </cell>
          <cell r="X7">
            <v>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87</v>
          </cell>
          <cell r="D8">
            <v>4</v>
          </cell>
          <cell r="E8">
            <v>60</v>
          </cell>
          <cell r="F8">
            <v>28</v>
          </cell>
          <cell r="G8">
            <v>0.3</v>
          </cell>
          <cell r="L8">
            <v>108</v>
          </cell>
          <cell r="N8">
            <v>12</v>
          </cell>
          <cell r="O8">
            <v>20</v>
          </cell>
          <cell r="P8">
            <v>13</v>
          </cell>
          <cell r="Q8">
            <v>11.333333333333334</v>
          </cell>
          <cell r="R8">
            <v>15.2</v>
          </cell>
          <cell r="S8">
            <v>12.8</v>
          </cell>
          <cell r="T8">
            <v>14.4</v>
          </cell>
          <cell r="V8">
            <v>6</v>
          </cell>
          <cell r="W8">
            <v>12</v>
          </cell>
          <cell r="X8">
            <v>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C9">
            <v>108</v>
          </cell>
          <cell r="D9">
            <v>96</v>
          </cell>
          <cell r="E9">
            <v>33</v>
          </cell>
          <cell r="F9">
            <v>148</v>
          </cell>
          <cell r="G9">
            <v>0.09</v>
          </cell>
          <cell r="L9">
            <v>0</v>
          </cell>
          <cell r="N9">
            <v>6.6</v>
          </cell>
          <cell r="P9">
            <v>22.424242424242426</v>
          </cell>
          <cell r="Q9">
            <v>22.424242424242426</v>
          </cell>
          <cell r="R9">
            <v>2</v>
          </cell>
          <cell r="S9">
            <v>2.2000000000000002</v>
          </cell>
          <cell r="T9">
            <v>2.8</v>
          </cell>
          <cell r="V9">
            <v>0</v>
          </cell>
          <cell r="W9">
            <v>24</v>
          </cell>
          <cell r="X9">
            <v>0</v>
          </cell>
        </row>
        <row r="10">
          <cell r="A10" t="str">
            <v>Готовые чебуреки Сочный мегачебурек.Готовые жареные.ВЕС  ПОКОМ</v>
          </cell>
          <cell r="B10" t="str">
            <v>кг</v>
          </cell>
          <cell r="D10">
            <v>61.96</v>
          </cell>
          <cell r="E10">
            <v>61.96</v>
          </cell>
          <cell r="G10">
            <v>1</v>
          </cell>
          <cell r="L10">
            <v>0</v>
          </cell>
          <cell r="N10">
            <v>12.391999999999999</v>
          </cell>
          <cell r="O10">
            <v>161.096</v>
          </cell>
          <cell r="P10">
            <v>13</v>
          </cell>
          <cell r="Q10">
            <v>0</v>
          </cell>
          <cell r="R10">
            <v>0.9880000000000001</v>
          </cell>
          <cell r="S10">
            <v>6.7200000000000006</v>
          </cell>
          <cell r="T10">
            <v>0</v>
          </cell>
          <cell r="V10">
            <v>161.096</v>
          </cell>
          <cell r="W10">
            <v>2.2400000000000002</v>
          </cell>
          <cell r="X10">
            <v>72</v>
          </cell>
        </row>
        <row r="11">
          <cell r="A11" t="str">
            <v>Жар-боллы с курочкой и сыром. Кулинарные изделия рубленые в тесте куриные жареные  ПОКОМ</v>
          </cell>
          <cell r="B11" t="str">
            <v>кг</v>
          </cell>
          <cell r="D11">
            <v>105</v>
          </cell>
          <cell r="E11">
            <v>60</v>
          </cell>
          <cell r="F11">
            <v>45</v>
          </cell>
          <cell r="G11">
            <v>1</v>
          </cell>
          <cell r="L11">
            <v>0</v>
          </cell>
          <cell r="N11">
            <v>12</v>
          </cell>
          <cell r="O11">
            <v>111</v>
          </cell>
          <cell r="P11">
            <v>13</v>
          </cell>
          <cell r="Q11">
            <v>3.75</v>
          </cell>
          <cell r="R11">
            <v>0</v>
          </cell>
          <cell r="S11">
            <v>11.4</v>
          </cell>
          <cell r="T11">
            <v>7.8</v>
          </cell>
          <cell r="V11">
            <v>111</v>
          </cell>
          <cell r="W11">
            <v>3</v>
          </cell>
          <cell r="X11">
            <v>37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136.9</v>
          </cell>
          <cell r="E12">
            <v>24.5</v>
          </cell>
          <cell r="G12">
            <v>1</v>
          </cell>
          <cell r="L12">
            <v>0</v>
          </cell>
          <cell r="N12">
            <v>4.9000000000000004</v>
          </cell>
          <cell r="O12">
            <v>60</v>
          </cell>
          <cell r="P12">
            <v>12.244897959183673</v>
          </cell>
          <cell r="Q12">
            <v>0</v>
          </cell>
          <cell r="R12">
            <v>3.96</v>
          </cell>
          <cell r="S12">
            <v>6.5200000000000005</v>
          </cell>
          <cell r="T12">
            <v>8</v>
          </cell>
          <cell r="V12">
            <v>60</v>
          </cell>
          <cell r="W12">
            <v>3.7</v>
          </cell>
          <cell r="X12">
            <v>16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C13">
            <v>25.9</v>
          </cell>
          <cell r="D13">
            <v>11.1</v>
          </cell>
          <cell r="E13">
            <v>14.8</v>
          </cell>
          <cell r="F13">
            <v>22.2</v>
          </cell>
          <cell r="G13">
            <v>1</v>
          </cell>
          <cell r="L13">
            <v>0</v>
          </cell>
          <cell r="N13">
            <v>2.96</v>
          </cell>
          <cell r="O13">
            <v>16.279999999999998</v>
          </cell>
          <cell r="P13">
            <v>12.999999999999998</v>
          </cell>
          <cell r="Q13">
            <v>7.5</v>
          </cell>
          <cell r="R13">
            <v>0</v>
          </cell>
          <cell r="S13">
            <v>3.56</v>
          </cell>
          <cell r="T13">
            <v>2.2199999999999998</v>
          </cell>
          <cell r="V13">
            <v>16.279999999999998</v>
          </cell>
          <cell r="W13">
            <v>3.7</v>
          </cell>
          <cell r="X13">
            <v>5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12</v>
          </cell>
          <cell r="D14">
            <v>25</v>
          </cell>
          <cell r="E14">
            <v>28</v>
          </cell>
          <cell r="F14">
            <v>8</v>
          </cell>
          <cell r="G14">
            <v>0.25</v>
          </cell>
          <cell r="L14">
            <v>96</v>
          </cell>
          <cell r="N14">
            <v>5.6</v>
          </cell>
          <cell r="P14">
            <v>18.571428571428573</v>
          </cell>
          <cell r="Q14">
            <v>18.571428571428573</v>
          </cell>
          <cell r="R14">
            <v>6.6</v>
          </cell>
          <cell r="S14">
            <v>7.4</v>
          </cell>
          <cell r="T14">
            <v>12.4</v>
          </cell>
          <cell r="V14">
            <v>0</v>
          </cell>
          <cell r="W14">
            <v>12</v>
          </cell>
          <cell r="X14">
            <v>0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5</v>
          </cell>
          <cell r="D15">
            <v>25</v>
          </cell>
          <cell r="E15">
            <v>19</v>
          </cell>
          <cell r="F15">
            <v>10</v>
          </cell>
          <cell r="G15">
            <v>0.25</v>
          </cell>
          <cell r="L15">
            <v>72</v>
          </cell>
          <cell r="N15">
            <v>3.8</v>
          </cell>
          <cell r="P15">
            <v>21.578947368421055</v>
          </cell>
          <cell r="Q15">
            <v>21.578947368421055</v>
          </cell>
          <cell r="R15">
            <v>4.8</v>
          </cell>
          <cell r="S15">
            <v>5.6</v>
          </cell>
          <cell r="T15">
            <v>9</v>
          </cell>
          <cell r="V15">
            <v>0</v>
          </cell>
          <cell r="W15">
            <v>12</v>
          </cell>
          <cell r="X15">
            <v>0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50.4</v>
          </cell>
          <cell r="D16">
            <v>30.6</v>
          </cell>
          <cell r="E16">
            <v>21.6</v>
          </cell>
          <cell r="F16">
            <v>59.4</v>
          </cell>
          <cell r="G16">
            <v>1</v>
          </cell>
          <cell r="L16">
            <v>46.800000000000004</v>
          </cell>
          <cell r="N16">
            <v>4.32</v>
          </cell>
          <cell r="P16">
            <v>24.583333333333332</v>
          </cell>
          <cell r="Q16">
            <v>24.583333333333332</v>
          </cell>
          <cell r="R16">
            <v>0.72</v>
          </cell>
          <cell r="S16">
            <v>9</v>
          </cell>
          <cell r="T16">
            <v>8.64</v>
          </cell>
          <cell r="V16">
            <v>0</v>
          </cell>
          <cell r="W16">
            <v>1.8</v>
          </cell>
          <cell r="X16">
            <v>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103.6</v>
          </cell>
          <cell r="E17">
            <v>51.8</v>
          </cell>
          <cell r="F17">
            <v>51.8</v>
          </cell>
          <cell r="G17">
            <v>1</v>
          </cell>
          <cell r="L17">
            <v>0</v>
          </cell>
          <cell r="N17">
            <v>10.36</v>
          </cell>
          <cell r="O17">
            <v>82.88000000000001</v>
          </cell>
          <cell r="P17">
            <v>13.000000000000002</v>
          </cell>
          <cell r="Q17">
            <v>5</v>
          </cell>
          <cell r="R17">
            <v>11.1</v>
          </cell>
          <cell r="S17">
            <v>10.36</v>
          </cell>
          <cell r="T17">
            <v>2.1800000000000002</v>
          </cell>
          <cell r="V17">
            <v>82.88000000000001</v>
          </cell>
          <cell r="W17">
            <v>3.7</v>
          </cell>
          <cell r="X17">
            <v>22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D18">
            <v>312</v>
          </cell>
          <cell r="E18">
            <v>51</v>
          </cell>
          <cell r="F18">
            <v>260</v>
          </cell>
          <cell r="G18">
            <v>0.25</v>
          </cell>
          <cell r="L18">
            <v>0</v>
          </cell>
          <cell r="N18">
            <v>10.199999999999999</v>
          </cell>
          <cell r="P18">
            <v>25.490196078431374</v>
          </cell>
          <cell r="Q18">
            <v>25.490196078431374</v>
          </cell>
          <cell r="R18">
            <v>12.2</v>
          </cell>
          <cell r="S18">
            <v>14.4</v>
          </cell>
          <cell r="T18">
            <v>3.6</v>
          </cell>
          <cell r="V18">
            <v>0</v>
          </cell>
          <cell r="W18">
            <v>6</v>
          </cell>
          <cell r="X18">
            <v>0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  <cell r="C19">
            <v>37</v>
          </cell>
          <cell r="D19">
            <v>344</v>
          </cell>
          <cell r="E19">
            <v>153</v>
          </cell>
          <cell r="F19">
            <v>187</v>
          </cell>
          <cell r="G19">
            <v>0.25</v>
          </cell>
          <cell r="L19">
            <v>96</v>
          </cell>
          <cell r="N19">
            <v>30.6</v>
          </cell>
          <cell r="O19">
            <v>114.80000000000001</v>
          </cell>
          <cell r="P19">
            <v>13</v>
          </cell>
          <cell r="Q19">
            <v>9.2483660130718945</v>
          </cell>
          <cell r="R19">
            <v>32.799999999999997</v>
          </cell>
          <cell r="S19">
            <v>44.6</v>
          </cell>
          <cell r="T19">
            <v>35.6</v>
          </cell>
          <cell r="V19">
            <v>28.700000000000003</v>
          </cell>
          <cell r="W19">
            <v>12</v>
          </cell>
          <cell r="X19">
            <v>10</v>
          </cell>
        </row>
        <row r="20">
          <cell r="A20" t="str">
            <v>Наггетсы хрустящие п/ф ВЕС ПОКОМ</v>
          </cell>
          <cell r="B20" t="str">
            <v>кг</v>
          </cell>
          <cell r="C20">
            <v>232</v>
          </cell>
          <cell r="D20">
            <v>2</v>
          </cell>
          <cell r="E20">
            <v>210</v>
          </cell>
          <cell r="F20">
            <v>12</v>
          </cell>
          <cell r="G20">
            <v>1</v>
          </cell>
          <cell r="L20">
            <v>300</v>
          </cell>
          <cell r="N20">
            <v>42</v>
          </cell>
          <cell r="O20">
            <v>234</v>
          </cell>
          <cell r="P20">
            <v>13</v>
          </cell>
          <cell r="Q20">
            <v>7.4285714285714288</v>
          </cell>
          <cell r="R20">
            <v>26</v>
          </cell>
          <cell r="S20">
            <v>1.2</v>
          </cell>
          <cell r="T20">
            <v>38.6</v>
          </cell>
          <cell r="V20">
            <v>234</v>
          </cell>
          <cell r="W20">
            <v>6</v>
          </cell>
          <cell r="X20">
            <v>39</v>
          </cell>
        </row>
        <row r="21">
          <cell r="A21" t="str">
            <v>Пельмени Grandmeni со сливочным маслом Горячая штучка 0,75 кг ПОКОМ</v>
          </cell>
          <cell r="B21" t="str">
            <v>шт</v>
          </cell>
          <cell r="C21">
            <v>37</v>
          </cell>
          <cell r="E21">
            <v>33</v>
          </cell>
          <cell r="F21">
            <v>2</v>
          </cell>
          <cell r="G21">
            <v>0.75</v>
          </cell>
          <cell r="L21">
            <v>80</v>
          </cell>
          <cell r="N21">
            <v>6.6</v>
          </cell>
          <cell r="O21">
            <v>8</v>
          </cell>
          <cell r="P21">
            <v>13.636363636363637</v>
          </cell>
          <cell r="Q21">
            <v>12.424242424242426</v>
          </cell>
          <cell r="R21">
            <v>6.8</v>
          </cell>
          <cell r="S21">
            <v>3.8</v>
          </cell>
          <cell r="T21">
            <v>9.4</v>
          </cell>
          <cell r="V21">
            <v>6</v>
          </cell>
          <cell r="W21">
            <v>8</v>
          </cell>
          <cell r="X21">
            <v>1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>
            <v>17</v>
          </cell>
          <cell r="D22">
            <v>152</v>
          </cell>
          <cell r="E22">
            <v>38</v>
          </cell>
          <cell r="F22">
            <v>131</v>
          </cell>
          <cell r="G22">
            <v>0.9</v>
          </cell>
          <cell r="L22">
            <v>64</v>
          </cell>
          <cell r="N22">
            <v>7.6</v>
          </cell>
          <cell r="P22">
            <v>25.657894736842106</v>
          </cell>
          <cell r="Q22">
            <v>25.657894736842106</v>
          </cell>
          <cell r="R22">
            <v>3.8</v>
          </cell>
          <cell r="S22">
            <v>8.4</v>
          </cell>
          <cell r="T22">
            <v>9.6</v>
          </cell>
          <cell r="V22">
            <v>0</v>
          </cell>
          <cell r="W22">
            <v>8</v>
          </cell>
          <cell r="X22">
            <v>0</v>
          </cell>
        </row>
        <row r="23">
          <cell r="A23" t="str">
            <v>Пельмени Бигбули со слив.маслом 0,9 кг   Поком</v>
          </cell>
          <cell r="B23" t="str">
            <v>шт</v>
          </cell>
          <cell r="C23">
            <v>60</v>
          </cell>
          <cell r="D23">
            <v>4</v>
          </cell>
          <cell r="E23">
            <v>48</v>
          </cell>
          <cell r="F23">
            <v>16</v>
          </cell>
          <cell r="G23">
            <v>0.9</v>
          </cell>
          <cell r="L23">
            <v>112</v>
          </cell>
          <cell r="N23">
            <v>9.6</v>
          </cell>
          <cell r="P23">
            <v>13.333333333333334</v>
          </cell>
          <cell r="Q23">
            <v>13.333333333333334</v>
          </cell>
          <cell r="R23">
            <v>2</v>
          </cell>
          <cell r="S23">
            <v>4.8</v>
          </cell>
          <cell r="T23">
            <v>14</v>
          </cell>
          <cell r="V23">
            <v>0</v>
          </cell>
          <cell r="W23">
            <v>8</v>
          </cell>
          <cell r="X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C24">
            <v>6</v>
          </cell>
          <cell r="E24">
            <v>5</v>
          </cell>
          <cell r="F24">
            <v>1</v>
          </cell>
          <cell r="G24">
            <v>0.43</v>
          </cell>
          <cell r="L24">
            <v>32</v>
          </cell>
          <cell r="N24">
            <v>1</v>
          </cell>
          <cell r="O24">
            <v>16</v>
          </cell>
          <cell r="P24">
            <v>49</v>
          </cell>
          <cell r="Q24">
            <v>33</v>
          </cell>
          <cell r="R24">
            <v>0.6</v>
          </cell>
          <cell r="S24">
            <v>1.2</v>
          </cell>
          <cell r="T24">
            <v>3.6</v>
          </cell>
          <cell r="V24">
            <v>6.88</v>
          </cell>
          <cell r="W24">
            <v>16</v>
          </cell>
          <cell r="X24">
            <v>1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>
            <v>50</v>
          </cell>
          <cell r="D25">
            <v>24</v>
          </cell>
          <cell r="E25">
            <v>60</v>
          </cell>
          <cell r="F25">
            <v>14</v>
          </cell>
          <cell r="G25">
            <v>0.9</v>
          </cell>
          <cell r="L25">
            <v>152</v>
          </cell>
          <cell r="N25">
            <v>12</v>
          </cell>
          <cell r="P25">
            <v>13.833333333333334</v>
          </cell>
          <cell r="Q25">
            <v>13.833333333333334</v>
          </cell>
          <cell r="R25">
            <v>12</v>
          </cell>
          <cell r="S25">
            <v>11.6</v>
          </cell>
          <cell r="T25">
            <v>19.2</v>
          </cell>
          <cell r="V25">
            <v>0</v>
          </cell>
          <cell r="W25">
            <v>8</v>
          </cell>
          <cell r="X25">
            <v>0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C26">
            <v>30</v>
          </cell>
          <cell r="D26">
            <v>32</v>
          </cell>
          <cell r="E26">
            <v>53</v>
          </cell>
          <cell r="F26">
            <v>5</v>
          </cell>
          <cell r="G26">
            <v>0.43</v>
          </cell>
          <cell r="L26">
            <v>32</v>
          </cell>
          <cell r="N26">
            <v>10.6</v>
          </cell>
          <cell r="O26">
            <v>100.79999999999998</v>
          </cell>
          <cell r="P26">
            <v>12.999999999999998</v>
          </cell>
          <cell r="Q26">
            <v>3.4905660377358494</v>
          </cell>
          <cell r="R26">
            <v>3.4</v>
          </cell>
          <cell r="S26">
            <v>6.8</v>
          </cell>
          <cell r="T26">
            <v>6.4</v>
          </cell>
          <cell r="V26">
            <v>43.343999999999994</v>
          </cell>
          <cell r="W26">
            <v>16</v>
          </cell>
          <cell r="X26">
            <v>6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C27">
            <v>137.80000000000001</v>
          </cell>
          <cell r="D27">
            <v>65</v>
          </cell>
          <cell r="E27">
            <v>145</v>
          </cell>
          <cell r="F27">
            <v>30</v>
          </cell>
          <cell r="G27">
            <v>1</v>
          </cell>
          <cell r="L27">
            <v>475</v>
          </cell>
          <cell r="N27">
            <v>29</v>
          </cell>
          <cell r="P27">
            <v>17.413793103448278</v>
          </cell>
          <cell r="Q27">
            <v>17.413793103448278</v>
          </cell>
          <cell r="R27">
            <v>40</v>
          </cell>
          <cell r="S27">
            <v>38.704000000000001</v>
          </cell>
          <cell r="T27">
            <v>58.44</v>
          </cell>
          <cell r="V27">
            <v>0</v>
          </cell>
          <cell r="W27">
            <v>5</v>
          </cell>
          <cell r="X27">
            <v>0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>
            <v>98</v>
          </cell>
          <cell r="D28">
            <v>97</v>
          </cell>
          <cell r="E28">
            <v>153</v>
          </cell>
          <cell r="F28">
            <v>40</v>
          </cell>
          <cell r="G28">
            <v>0.9</v>
          </cell>
          <cell r="L28">
            <v>200</v>
          </cell>
          <cell r="N28">
            <v>30.6</v>
          </cell>
          <cell r="O28">
            <v>157.80000000000001</v>
          </cell>
          <cell r="P28">
            <v>13</v>
          </cell>
          <cell r="Q28">
            <v>7.8431372549019605</v>
          </cell>
          <cell r="R28">
            <v>17.8</v>
          </cell>
          <cell r="S28">
            <v>24</v>
          </cell>
          <cell r="T28">
            <v>26.4</v>
          </cell>
          <cell r="V28">
            <v>142.02000000000001</v>
          </cell>
          <cell r="W28">
            <v>8</v>
          </cell>
          <cell r="X28">
            <v>20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C29">
            <v>3</v>
          </cell>
          <cell r="D29">
            <v>52</v>
          </cell>
          <cell r="E29">
            <v>29</v>
          </cell>
          <cell r="F29">
            <v>26</v>
          </cell>
          <cell r="G29">
            <v>0.43</v>
          </cell>
          <cell r="L29">
            <v>32</v>
          </cell>
          <cell r="N29">
            <v>5.8</v>
          </cell>
          <cell r="O29">
            <v>17.399999999999991</v>
          </cell>
          <cell r="P29">
            <v>12.999999999999998</v>
          </cell>
          <cell r="Q29">
            <v>10</v>
          </cell>
          <cell r="R29">
            <v>5.4</v>
          </cell>
          <cell r="S29">
            <v>6.8</v>
          </cell>
          <cell r="T29">
            <v>6.2</v>
          </cell>
          <cell r="V29">
            <v>7.4819999999999967</v>
          </cell>
          <cell r="W29">
            <v>16</v>
          </cell>
          <cell r="X29">
            <v>1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>
            <v>177</v>
          </cell>
          <cell r="E30">
            <v>12</v>
          </cell>
          <cell r="F30">
            <v>165</v>
          </cell>
          <cell r="G30">
            <v>0.7</v>
          </cell>
          <cell r="L30">
            <v>0</v>
          </cell>
          <cell r="N30">
            <v>2.4</v>
          </cell>
          <cell r="P30">
            <v>68.75</v>
          </cell>
          <cell r="Q30">
            <v>68.75</v>
          </cell>
          <cell r="R30">
            <v>2.6</v>
          </cell>
          <cell r="S30">
            <v>1</v>
          </cell>
          <cell r="T30">
            <v>6.8</v>
          </cell>
          <cell r="V30">
            <v>0</v>
          </cell>
          <cell r="W30">
            <v>8</v>
          </cell>
          <cell r="X30">
            <v>0</v>
          </cell>
        </row>
        <row r="31">
          <cell r="A31" t="str">
            <v>Пельмени отборные  с говядиной и свининой 0,43кг  Поком</v>
          </cell>
          <cell r="B31" t="str">
            <v>шт</v>
          </cell>
          <cell r="C31">
            <v>23</v>
          </cell>
          <cell r="E31">
            <v>5</v>
          </cell>
          <cell r="F31">
            <v>18</v>
          </cell>
          <cell r="G31">
            <v>0.43</v>
          </cell>
          <cell r="L31">
            <v>0</v>
          </cell>
          <cell r="N31">
            <v>1</v>
          </cell>
          <cell r="P31">
            <v>18</v>
          </cell>
          <cell r="Q31">
            <v>18</v>
          </cell>
          <cell r="R31">
            <v>0.4</v>
          </cell>
          <cell r="S31">
            <v>0.4</v>
          </cell>
          <cell r="T31">
            <v>1.4</v>
          </cell>
          <cell r="V31">
            <v>0</v>
          </cell>
          <cell r="W31">
            <v>16</v>
          </cell>
          <cell r="X31">
            <v>0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>
            <v>127</v>
          </cell>
          <cell r="E32">
            <v>125</v>
          </cell>
          <cell r="F32">
            <v>2</v>
          </cell>
          <cell r="G32">
            <v>0.9</v>
          </cell>
          <cell r="L32">
            <v>136</v>
          </cell>
          <cell r="N32">
            <v>25</v>
          </cell>
          <cell r="O32">
            <v>187</v>
          </cell>
          <cell r="P32">
            <v>13</v>
          </cell>
          <cell r="Q32">
            <v>5.52</v>
          </cell>
          <cell r="R32">
            <v>14.4</v>
          </cell>
          <cell r="S32">
            <v>13.4</v>
          </cell>
          <cell r="T32">
            <v>17.2</v>
          </cell>
          <cell r="V32">
            <v>168.3</v>
          </cell>
          <cell r="W32">
            <v>8</v>
          </cell>
          <cell r="X32">
            <v>23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C33">
            <v>40</v>
          </cell>
          <cell r="E33">
            <v>8</v>
          </cell>
          <cell r="F33">
            <v>32</v>
          </cell>
          <cell r="G33">
            <v>0.43</v>
          </cell>
          <cell r="L33">
            <v>0</v>
          </cell>
          <cell r="N33">
            <v>1.6</v>
          </cell>
          <cell r="P33">
            <v>20</v>
          </cell>
          <cell r="Q33">
            <v>20</v>
          </cell>
          <cell r="R33">
            <v>0.2</v>
          </cell>
          <cell r="S33">
            <v>0</v>
          </cell>
          <cell r="T33">
            <v>1</v>
          </cell>
          <cell r="V33">
            <v>0</v>
          </cell>
          <cell r="W33">
            <v>16</v>
          </cell>
          <cell r="X33">
            <v>0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C34">
            <v>125</v>
          </cell>
          <cell r="D34">
            <v>395</v>
          </cell>
          <cell r="E34">
            <v>325</v>
          </cell>
          <cell r="F34">
            <v>190</v>
          </cell>
          <cell r="G34">
            <v>1</v>
          </cell>
          <cell r="L34">
            <v>30</v>
          </cell>
          <cell r="N34">
            <v>65</v>
          </cell>
          <cell r="O34">
            <v>550</v>
          </cell>
          <cell r="P34">
            <v>11.846153846153847</v>
          </cell>
          <cell r="Q34">
            <v>3.3846153846153846</v>
          </cell>
          <cell r="R34">
            <v>38</v>
          </cell>
          <cell r="S34">
            <v>55</v>
          </cell>
          <cell r="T34">
            <v>38</v>
          </cell>
          <cell r="V34">
            <v>550</v>
          </cell>
          <cell r="W34">
            <v>5</v>
          </cell>
          <cell r="X34">
            <v>110</v>
          </cell>
        </row>
        <row r="35">
          <cell r="A35" t="str">
            <v>Пельмени Сочные стародв. сфера 0,43кг  Поком</v>
          </cell>
          <cell r="B35" t="str">
            <v>шт</v>
          </cell>
          <cell r="C35">
            <v>46</v>
          </cell>
          <cell r="E35">
            <v>4</v>
          </cell>
          <cell r="F35">
            <v>42</v>
          </cell>
          <cell r="G35">
            <v>0.43</v>
          </cell>
          <cell r="L35">
            <v>0</v>
          </cell>
          <cell r="N35">
            <v>0.8</v>
          </cell>
          <cell r="P35">
            <v>52.5</v>
          </cell>
          <cell r="Q35">
            <v>52.5</v>
          </cell>
          <cell r="R35">
            <v>0.4</v>
          </cell>
          <cell r="S35">
            <v>0</v>
          </cell>
          <cell r="T35">
            <v>0</v>
          </cell>
          <cell r="V35">
            <v>0</v>
          </cell>
          <cell r="W35">
            <v>16</v>
          </cell>
          <cell r="X35">
            <v>0</v>
          </cell>
        </row>
        <row r="36">
          <cell r="A36" t="str">
            <v>Пельмени Сочные сфера 0,9 кг ТМ Стародворье ПОКОМ</v>
          </cell>
          <cell r="B36" t="str">
            <v>шт</v>
          </cell>
          <cell r="C36">
            <v>54</v>
          </cell>
          <cell r="E36">
            <v>7</v>
          </cell>
          <cell r="F36">
            <v>47</v>
          </cell>
          <cell r="G36">
            <v>0.9</v>
          </cell>
          <cell r="L36">
            <v>0</v>
          </cell>
          <cell r="N36">
            <v>1.4</v>
          </cell>
          <cell r="P36">
            <v>33.571428571428577</v>
          </cell>
          <cell r="Q36">
            <v>33.571428571428577</v>
          </cell>
          <cell r="R36">
            <v>1.2</v>
          </cell>
          <cell r="S36">
            <v>1.2</v>
          </cell>
          <cell r="T36">
            <v>1.2</v>
          </cell>
          <cell r="V36">
            <v>0</v>
          </cell>
          <cell r="W36">
            <v>8</v>
          </cell>
          <cell r="X36">
            <v>0</v>
          </cell>
        </row>
        <row r="37">
          <cell r="A37" t="str">
            <v>Сосиски Оригинальные заморож. ТМ Стародворье в вак 0,33 кг  Поком</v>
          </cell>
          <cell r="B37" t="str">
            <v>шт</v>
          </cell>
          <cell r="C37">
            <v>97</v>
          </cell>
          <cell r="E37">
            <v>5</v>
          </cell>
          <cell r="F37">
            <v>92</v>
          </cell>
          <cell r="G37">
            <v>0.33</v>
          </cell>
          <cell r="L37">
            <v>0</v>
          </cell>
          <cell r="N37">
            <v>1</v>
          </cell>
          <cell r="P37">
            <v>92</v>
          </cell>
          <cell r="Q37">
            <v>92</v>
          </cell>
          <cell r="R37">
            <v>0</v>
          </cell>
          <cell r="S37">
            <v>0</v>
          </cell>
          <cell r="T37">
            <v>0.6</v>
          </cell>
          <cell r="V37">
            <v>0</v>
          </cell>
          <cell r="W37">
            <v>6</v>
          </cell>
          <cell r="X37">
            <v>0</v>
          </cell>
        </row>
        <row r="38">
          <cell r="A38" t="str">
            <v>Фрай-пицца с ветчиной и грибами 3,0 кг. ВЕС.  ПОКОМ</v>
          </cell>
          <cell r="B38" t="str">
            <v>кг</v>
          </cell>
          <cell r="C38">
            <v>21</v>
          </cell>
          <cell r="E38">
            <v>18</v>
          </cell>
          <cell r="F38">
            <v>3</v>
          </cell>
          <cell r="G38">
            <v>1</v>
          </cell>
          <cell r="L38">
            <v>0</v>
          </cell>
          <cell r="N38">
            <v>3.6</v>
          </cell>
          <cell r="O38">
            <v>25</v>
          </cell>
          <cell r="P38">
            <v>7.7777777777777777</v>
          </cell>
          <cell r="Q38">
            <v>0.83333333333333326</v>
          </cell>
          <cell r="R38">
            <v>4.2</v>
          </cell>
          <cell r="S38">
            <v>6.6</v>
          </cell>
          <cell r="T38">
            <v>2.4</v>
          </cell>
          <cell r="V38">
            <v>25</v>
          </cell>
          <cell r="W38">
            <v>3</v>
          </cell>
          <cell r="X38">
            <v>8</v>
          </cell>
        </row>
        <row r="39">
          <cell r="A39" t="str">
            <v>Хотстеры ТМ Горячая штучка ТС Хотстеры 0,25 кг зам  ПОКОМ</v>
          </cell>
          <cell r="B39" t="str">
            <v>шт</v>
          </cell>
          <cell r="D39">
            <v>36</v>
          </cell>
          <cell r="E39">
            <v>19</v>
          </cell>
          <cell r="F39">
            <v>17</v>
          </cell>
          <cell r="G39">
            <v>0.25</v>
          </cell>
          <cell r="L39">
            <v>84</v>
          </cell>
          <cell r="N39">
            <v>3.8</v>
          </cell>
          <cell r="P39">
            <v>26.578947368421055</v>
          </cell>
          <cell r="Q39">
            <v>26.578947368421055</v>
          </cell>
          <cell r="R39">
            <v>5.2</v>
          </cell>
          <cell r="S39">
            <v>7.8</v>
          </cell>
          <cell r="T39">
            <v>11</v>
          </cell>
          <cell r="V39">
            <v>0</v>
          </cell>
          <cell r="W39">
            <v>12</v>
          </cell>
          <cell r="X39">
            <v>0</v>
          </cell>
        </row>
        <row r="40">
          <cell r="A40" t="str">
            <v>Хрустящие крылышки острые к пиву ТМ Горячая штучка 0,3кг зам  ПОКОМ</v>
          </cell>
          <cell r="B40" t="str">
            <v>шт</v>
          </cell>
          <cell r="D40">
            <v>25</v>
          </cell>
          <cell r="E40">
            <v>7</v>
          </cell>
          <cell r="F40">
            <v>17</v>
          </cell>
          <cell r="G40">
            <v>0.3</v>
          </cell>
          <cell r="L40">
            <v>12</v>
          </cell>
          <cell r="N40">
            <v>1.4</v>
          </cell>
          <cell r="P40">
            <v>20.714285714285715</v>
          </cell>
          <cell r="Q40">
            <v>20.714285714285715</v>
          </cell>
          <cell r="R40">
            <v>0</v>
          </cell>
          <cell r="S40">
            <v>2.4</v>
          </cell>
          <cell r="T40">
            <v>2.4</v>
          </cell>
          <cell r="V40">
            <v>0</v>
          </cell>
          <cell r="W40">
            <v>12</v>
          </cell>
          <cell r="X40">
            <v>0</v>
          </cell>
        </row>
        <row r="41">
          <cell r="A41" t="str">
            <v>Хрустящие крылышки ТМ Горячая штучка 0,3 кг зам  ПОКОМ</v>
          </cell>
          <cell r="B41" t="str">
            <v>шт</v>
          </cell>
          <cell r="C41">
            <v>2</v>
          </cell>
          <cell r="D41">
            <v>14</v>
          </cell>
          <cell r="E41">
            <v>12</v>
          </cell>
          <cell r="F41">
            <v>3</v>
          </cell>
          <cell r="G41">
            <v>0.3</v>
          </cell>
          <cell r="L41">
            <v>72</v>
          </cell>
          <cell r="N41">
            <v>2.4</v>
          </cell>
          <cell r="P41">
            <v>31.25</v>
          </cell>
          <cell r="Q41">
            <v>31.25</v>
          </cell>
          <cell r="R41">
            <v>0.6</v>
          </cell>
          <cell r="S41">
            <v>1.2</v>
          </cell>
          <cell r="T41">
            <v>9.4</v>
          </cell>
          <cell r="V41">
            <v>0</v>
          </cell>
          <cell r="W41">
            <v>12</v>
          </cell>
          <cell r="X41">
            <v>0</v>
          </cell>
        </row>
        <row r="42">
          <cell r="A42" t="str">
            <v>Хрустящие крылышки. В панировке куриные жареные.ВЕС  ПОКОМ</v>
          </cell>
          <cell r="B42" t="str">
            <v>кг</v>
          </cell>
          <cell r="D42">
            <v>63</v>
          </cell>
          <cell r="E42">
            <v>28.8</v>
          </cell>
          <cell r="F42">
            <v>28.8</v>
          </cell>
          <cell r="G42">
            <v>1</v>
          </cell>
          <cell r="L42">
            <v>0</v>
          </cell>
          <cell r="N42">
            <v>5.76</v>
          </cell>
          <cell r="O42">
            <v>46.08</v>
          </cell>
          <cell r="P42">
            <v>13</v>
          </cell>
          <cell r="Q42">
            <v>5</v>
          </cell>
          <cell r="R42">
            <v>5.64</v>
          </cell>
          <cell r="S42">
            <v>8.4400000000000013</v>
          </cell>
          <cell r="T42">
            <v>0</v>
          </cell>
          <cell r="V42">
            <v>46.08</v>
          </cell>
          <cell r="W42">
            <v>1.8</v>
          </cell>
          <cell r="X42">
            <v>26</v>
          </cell>
        </row>
        <row r="43">
          <cell r="A43" t="str">
            <v>Чебупай сочное яблоко ТМ Горячая штучка ТС Чебупай 0,2 кг УВС.  зам  ПОКОМ</v>
          </cell>
          <cell r="B43" t="str">
            <v>шт</v>
          </cell>
          <cell r="C43">
            <v>18</v>
          </cell>
          <cell r="D43">
            <v>18</v>
          </cell>
          <cell r="E43">
            <v>31</v>
          </cell>
          <cell r="F43">
            <v>5</v>
          </cell>
          <cell r="G43">
            <v>0.2</v>
          </cell>
          <cell r="L43">
            <v>54</v>
          </cell>
          <cell r="N43">
            <v>6.2</v>
          </cell>
          <cell r="O43">
            <v>21.600000000000009</v>
          </cell>
          <cell r="P43">
            <v>13.000000000000002</v>
          </cell>
          <cell r="Q43">
            <v>9.5161290322580641</v>
          </cell>
          <cell r="R43">
            <v>5.2</v>
          </cell>
          <cell r="S43">
            <v>5.4</v>
          </cell>
          <cell r="T43">
            <v>7</v>
          </cell>
          <cell r="V43">
            <v>4.3200000000000021</v>
          </cell>
          <cell r="W43">
            <v>6</v>
          </cell>
          <cell r="X43">
            <v>4</v>
          </cell>
        </row>
        <row r="44">
          <cell r="A44" t="str">
            <v>Чебупай спелая вишня ТМ Горячая штучка ТС Чебупай 0,2 кг УВС. зам  ПОКОМ</v>
          </cell>
          <cell r="B44" t="str">
            <v>шт</v>
          </cell>
          <cell r="C44">
            <v>27</v>
          </cell>
          <cell r="E44">
            <v>27</v>
          </cell>
          <cell r="G44">
            <v>0.2</v>
          </cell>
          <cell r="L44">
            <v>78</v>
          </cell>
          <cell r="N44">
            <v>5.4</v>
          </cell>
          <cell r="O44">
            <v>40</v>
          </cell>
          <cell r="P44">
            <v>21.851851851851851</v>
          </cell>
          <cell r="Q44">
            <v>14.444444444444443</v>
          </cell>
          <cell r="R44">
            <v>7.4</v>
          </cell>
          <cell r="S44">
            <v>5.6</v>
          </cell>
          <cell r="T44">
            <v>10.199999999999999</v>
          </cell>
          <cell r="V44">
            <v>8</v>
          </cell>
          <cell r="W44">
            <v>6</v>
          </cell>
          <cell r="X44">
            <v>7</v>
          </cell>
        </row>
        <row r="45">
          <cell r="A45" t="str">
            <v>Чебупицца курочка по-итальянски Горячая штучка 0,25 кг зам  ПОКОМ</v>
          </cell>
          <cell r="B45" t="str">
            <v>шт</v>
          </cell>
          <cell r="C45">
            <v>135</v>
          </cell>
          <cell r="D45">
            <v>240</v>
          </cell>
          <cell r="E45">
            <v>70</v>
          </cell>
          <cell r="F45">
            <v>305</v>
          </cell>
          <cell r="G45">
            <v>0.25</v>
          </cell>
          <cell r="L45">
            <v>144</v>
          </cell>
          <cell r="N45">
            <v>14</v>
          </cell>
          <cell r="P45">
            <v>32.071428571428569</v>
          </cell>
          <cell r="Q45">
            <v>32.071428571428569</v>
          </cell>
          <cell r="R45">
            <v>16.600000000000001</v>
          </cell>
          <cell r="S45">
            <v>6</v>
          </cell>
          <cell r="T45">
            <v>20</v>
          </cell>
          <cell r="V45">
            <v>0</v>
          </cell>
          <cell r="W45">
            <v>12</v>
          </cell>
          <cell r="X45">
            <v>0</v>
          </cell>
        </row>
        <row r="46">
          <cell r="A46" t="str">
            <v>Чебупицца Пепперони ТМ Горячая штучка ТС Чебупицца 0.25кг зам  ПОКОМ</v>
          </cell>
          <cell r="B46" t="str">
            <v>шт</v>
          </cell>
          <cell r="C46">
            <v>136</v>
          </cell>
          <cell r="D46">
            <v>264</v>
          </cell>
          <cell r="E46">
            <v>78</v>
          </cell>
          <cell r="F46">
            <v>322</v>
          </cell>
          <cell r="G46">
            <v>0.25</v>
          </cell>
          <cell r="L46">
            <v>120</v>
          </cell>
          <cell r="N46">
            <v>15.6</v>
          </cell>
          <cell r="P46">
            <v>28.333333333333336</v>
          </cell>
          <cell r="Q46">
            <v>28.333333333333336</v>
          </cell>
          <cell r="R46">
            <v>14.8</v>
          </cell>
          <cell r="S46">
            <v>3.4</v>
          </cell>
          <cell r="T46">
            <v>18.2</v>
          </cell>
          <cell r="V46">
            <v>0</v>
          </cell>
          <cell r="W46">
            <v>12</v>
          </cell>
          <cell r="X46">
            <v>0</v>
          </cell>
        </row>
        <row r="47">
          <cell r="A47" t="str">
            <v>Чебуреки Мясные вес 2,7 кг Кулинарные изделия мясосодержащие рубленые в тесте жарен  ПОКОМ</v>
          </cell>
          <cell r="B47" t="str">
            <v>кг</v>
          </cell>
          <cell r="D47">
            <v>2.7</v>
          </cell>
          <cell r="E47">
            <v>2.7</v>
          </cell>
          <cell r="G47">
            <v>1</v>
          </cell>
          <cell r="L47">
            <v>232.20000000000002</v>
          </cell>
          <cell r="N47">
            <v>0.54</v>
          </cell>
          <cell r="O47">
            <v>150</v>
          </cell>
          <cell r="P47">
            <v>707.77777777777783</v>
          </cell>
          <cell r="Q47">
            <v>430</v>
          </cell>
          <cell r="R47">
            <v>15.66</v>
          </cell>
          <cell r="S47">
            <v>12.959999999999999</v>
          </cell>
          <cell r="T47">
            <v>27.943000000000001</v>
          </cell>
          <cell r="V47">
            <v>150</v>
          </cell>
          <cell r="W47">
            <v>2.7</v>
          </cell>
          <cell r="X47">
            <v>56</v>
          </cell>
        </row>
        <row r="48">
          <cell r="A48" t="str">
            <v>Чебуреки сочные, ВЕС, куриные жарен. зам  ПОКОМ</v>
          </cell>
          <cell r="B48" t="str">
            <v>кг</v>
          </cell>
          <cell r="G48">
            <v>1</v>
          </cell>
          <cell r="L48">
            <v>0</v>
          </cell>
          <cell r="N48">
            <v>0</v>
          </cell>
          <cell r="O48">
            <v>300</v>
          </cell>
          <cell r="P48" t="e">
            <v>#DIV/0!</v>
          </cell>
          <cell r="Q48" t="e">
            <v>#DIV/0!</v>
          </cell>
          <cell r="R48">
            <v>47</v>
          </cell>
          <cell r="S48">
            <v>59</v>
          </cell>
          <cell r="T48">
            <v>0</v>
          </cell>
          <cell r="V48">
            <v>300</v>
          </cell>
          <cell r="W48">
            <v>5</v>
          </cell>
          <cell r="X48">
            <v>60</v>
          </cell>
        </row>
        <row r="49">
          <cell r="A49" t="str">
            <v>Чебуречище горячая штучка 0,14кг Поком</v>
          </cell>
          <cell r="B49" t="str">
            <v>шт</v>
          </cell>
          <cell r="C49">
            <v>66</v>
          </cell>
          <cell r="D49">
            <v>352</v>
          </cell>
          <cell r="E49">
            <v>99</v>
          </cell>
          <cell r="F49">
            <v>314</v>
          </cell>
          <cell r="G49">
            <v>0.14000000000000001</v>
          </cell>
          <cell r="L49">
            <v>110</v>
          </cell>
          <cell r="N49">
            <v>19.8</v>
          </cell>
          <cell r="P49">
            <v>21.414141414141412</v>
          </cell>
          <cell r="Q49">
            <v>21.414141414141412</v>
          </cell>
          <cell r="R49">
            <v>11.6</v>
          </cell>
          <cell r="S49">
            <v>13</v>
          </cell>
          <cell r="T49">
            <v>14.2</v>
          </cell>
          <cell r="V49">
            <v>0</v>
          </cell>
          <cell r="W49">
            <v>22</v>
          </cell>
          <cell r="X4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</row>
        <row r="4">
          <cell r="A4" t="str">
            <v>Номенклатура</v>
          </cell>
          <cell r="B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</row>
        <row r="8">
          <cell r="A8" t="str">
            <v>Готовые чебуреки Сочный мегачебурек.Готовые жареные.ВЕС  ПОКОМ</v>
          </cell>
        </row>
        <row r="9">
          <cell r="A9" t="str">
            <v>Жар-ладушки с клубникой и вишней. Жареные с начинкой.ВЕС  ПОКОМ</v>
          </cell>
        </row>
        <row r="10">
          <cell r="A10" t="str">
            <v>Круггетсы сочные ТМ Горячая штучка ТС Круггетсы 0,25 кг зам  ПОКОМ</v>
          </cell>
        </row>
        <row r="11">
          <cell r="A11" t="str">
            <v>Мини-сосиски в тесте "Фрайпики" 1,8кг ВЕС,  ПОКОМ</v>
          </cell>
        </row>
        <row r="12">
          <cell r="A12" t="str">
            <v>Мини-сосиски в тесте "Фрайпики" 3,7кг ВЕС,  ПОКОМ</v>
          </cell>
        </row>
        <row r="13">
          <cell r="A13" t="str">
            <v>Наггетсы из печи 0,25кг ТМ Вязанка ТС Няняггетсы Сливушки замор.  ПОКОМ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Окт</v>
          </cell>
        </row>
        <row r="15">
          <cell r="A15" t="str">
            <v>Наггетсы с индейкой 0,25кг ТМ Вязанка ТС Няняггетсы Сливушки НД2 замор.  ПОКОМ</v>
          </cell>
        </row>
        <row r="16">
          <cell r="A16" t="str">
            <v>Наггетсы хрустящие п/ф ВЕС ПОКОМ</v>
          </cell>
        </row>
        <row r="17">
          <cell r="A17" t="str">
            <v>Пельмени Grandmeni со сливочным маслом Горячая штучка 0,75 кг ПОКОМ</v>
          </cell>
        </row>
        <row r="18">
          <cell r="A18" t="str">
            <v>Пельмени Бигбули с мясом, Горячая штучка 0,9кг  ПОКОМ</v>
          </cell>
          <cell r="B18" t="str">
            <v>Окт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Окт</v>
          </cell>
        </row>
        <row r="20">
          <cell r="A20" t="str">
            <v>Пельмени Бульмени с говядиной и свининой Горячая штучка 0,43  ПОКОМ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Окт</v>
          </cell>
        </row>
        <row r="23">
          <cell r="A23" t="str">
            <v>Пельмени Бульмени со сливочным маслом ТМ Горячая шт. 0,43 кг  ПОКОМ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Окт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</row>
        <row r="28">
          <cell r="A28" t="str">
            <v>Пельмени Со свининой и говядиной ТМ Особый рецепт Любимая ложка 1,0 кг  ПОКОМ</v>
          </cell>
        </row>
        <row r="29">
          <cell r="A29" t="str">
            <v>Снеки  ЖАР-мени ВЕС. рубленые в тесте замор.  ПОКОМ</v>
          </cell>
        </row>
        <row r="30">
          <cell r="A30" t="str">
            <v>Сосиски Оригинальные заморож. ТМ Стародворье в вак 0,33 кг  Поком</v>
          </cell>
        </row>
        <row r="31">
          <cell r="A31" t="str">
            <v>Фрай-пицца с ветчиной и грибами 3,0 кг. ВЕС.  ПОКОМ</v>
          </cell>
        </row>
        <row r="32">
          <cell r="A32" t="str">
            <v>Хотстеры ТМ Горячая штучка ТС Хотстеры 0,25 кг зам  ПОКОМ</v>
          </cell>
        </row>
        <row r="33">
          <cell r="A33" t="str">
            <v>Хрустящие крылышки. В панировке куриные жареные.ВЕС  ПОКОМ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Окт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Окт</v>
          </cell>
        </row>
        <row r="36">
          <cell r="A36" t="str">
            <v>Чебуреки сочные, ВЕС, куриные жарен. зам  ПОКОМ</v>
          </cell>
        </row>
        <row r="37">
          <cell r="A37" t="str">
            <v>БОНУС_Пельмени Бульмени со сливочным маслом Горячая штучка 0,9 кг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B62"/>
  <sheetViews>
    <sheetView tabSelected="1" workbookViewId="0">
      <pane ySplit="5" topLeftCell="A6" activePane="bottomLeft" state="frozen"/>
      <selection pane="bottomLeft" activeCell="W23" sqref="W23"/>
    </sheetView>
  </sheetViews>
  <sheetFormatPr defaultColWidth="10.5" defaultRowHeight="11.45" customHeight="1" outlineLevelRow="2" x14ac:dyDescent="0.2"/>
  <cols>
    <col min="1" max="1" width="69.33203125" style="33" customWidth="1"/>
    <col min="2" max="2" width="9.1640625" style="1" customWidth="1"/>
    <col min="3" max="3" width="3.83203125" style="1" customWidth="1"/>
    <col min="4" max="7" width="6.6640625" style="1" customWidth="1"/>
    <col min="8" max="8" width="4.6640625" style="17" customWidth="1"/>
    <col min="9" max="9" width="1.1640625" style="7" customWidth="1"/>
    <col min="10" max="10" width="1.33203125" style="7" customWidth="1"/>
    <col min="11" max="12" width="7.5" style="7" customWidth="1"/>
    <col min="13" max="13" width="1.1640625" style="7" customWidth="1"/>
    <col min="14" max="14" width="8.83203125" style="7" customWidth="1"/>
    <col min="15" max="15" width="6.33203125" style="7" customWidth="1"/>
    <col min="16" max="17" width="15" style="7" customWidth="1"/>
    <col min="18" max="19" width="5.6640625" style="7" customWidth="1"/>
    <col min="20" max="22" width="8.6640625" style="7" customWidth="1"/>
    <col min="23" max="23" width="19" style="7" customWidth="1"/>
    <col min="24" max="24" width="7.83203125" style="7" customWidth="1"/>
    <col min="25" max="25" width="7.83203125" style="17" customWidth="1"/>
    <col min="26" max="26" width="7.83203125" style="18" customWidth="1"/>
    <col min="27" max="27" width="7.83203125" style="7" customWidth="1"/>
    <col min="28" max="28" width="1.1640625" style="26" customWidth="1"/>
    <col min="29" max="16384" width="10.5" style="7"/>
  </cols>
  <sheetData>
    <row r="1" spans="1:28" ht="12.95" customHeight="1" outlineLevel="1" x14ac:dyDescent="0.2">
      <c r="A1" s="29" t="s">
        <v>0</v>
      </c>
      <c r="B1" s="3"/>
    </row>
    <row r="2" spans="1:28" ht="12.95" customHeight="1" outlineLevel="1" x14ac:dyDescent="0.2">
      <c r="A2" s="29"/>
      <c r="B2" s="3"/>
    </row>
    <row r="3" spans="1:28" ht="26.1" customHeight="1" x14ac:dyDescent="0.2">
      <c r="A3" s="30" t="s">
        <v>1</v>
      </c>
      <c r="B3" s="34" t="s">
        <v>85</v>
      </c>
      <c r="C3" s="6" t="s">
        <v>2</v>
      </c>
      <c r="D3" s="6" t="s">
        <v>3</v>
      </c>
      <c r="E3" s="6"/>
      <c r="F3" s="6"/>
      <c r="G3" s="6"/>
      <c r="H3" s="10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68</v>
      </c>
      <c r="N3" s="2" t="s">
        <v>68</v>
      </c>
      <c r="O3" s="2" t="s">
        <v>69</v>
      </c>
      <c r="P3" s="2" t="s">
        <v>68</v>
      </c>
      <c r="Q3" s="2" t="s">
        <v>68</v>
      </c>
      <c r="R3" s="2" t="s">
        <v>70</v>
      </c>
      <c r="S3" s="2" t="s">
        <v>71</v>
      </c>
      <c r="T3" s="11" t="s">
        <v>72</v>
      </c>
      <c r="U3" s="11" t="s">
        <v>73</v>
      </c>
      <c r="V3" s="11" t="s">
        <v>79</v>
      </c>
      <c r="W3" s="2" t="s">
        <v>74</v>
      </c>
      <c r="X3" s="2" t="s">
        <v>75</v>
      </c>
      <c r="Y3" s="10"/>
      <c r="Z3" s="12" t="s">
        <v>76</v>
      </c>
      <c r="AA3" s="2" t="s">
        <v>77</v>
      </c>
      <c r="AB3" s="27"/>
    </row>
    <row r="4" spans="1:28" ht="26.1" customHeight="1" x14ac:dyDescent="0.2">
      <c r="A4" s="30" t="s">
        <v>1</v>
      </c>
      <c r="B4" s="34" t="s">
        <v>85</v>
      </c>
      <c r="C4" s="6" t="s">
        <v>2</v>
      </c>
      <c r="D4" s="6" t="s">
        <v>4</v>
      </c>
      <c r="E4" s="6" t="s">
        <v>5</v>
      </c>
      <c r="F4" s="6" t="s">
        <v>6</v>
      </c>
      <c r="G4" s="6" t="s">
        <v>7</v>
      </c>
      <c r="H4" s="10"/>
      <c r="I4" s="2"/>
      <c r="J4" s="2"/>
      <c r="K4" s="2"/>
      <c r="L4" s="2"/>
      <c r="M4" s="2"/>
      <c r="N4" s="2"/>
      <c r="O4" s="2"/>
      <c r="P4" s="24" t="s">
        <v>83</v>
      </c>
      <c r="Q4" s="24" t="s">
        <v>84</v>
      </c>
      <c r="R4" s="2"/>
      <c r="S4" s="2"/>
      <c r="T4" s="2"/>
      <c r="U4" s="2"/>
      <c r="V4" s="2"/>
      <c r="W4" s="2"/>
      <c r="X4" s="2"/>
      <c r="Y4" s="10"/>
      <c r="Z4" s="12"/>
      <c r="AA4" s="2"/>
      <c r="AB4" s="27"/>
    </row>
    <row r="5" spans="1:28" ht="11.1" customHeight="1" thickBot="1" x14ac:dyDescent="0.25">
      <c r="A5" s="31"/>
      <c r="B5" s="8"/>
      <c r="C5" s="8"/>
      <c r="D5" s="4"/>
      <c r="E5" s="4"/>
      <c r="F5" s="13">
        <f t="shared" ref="F5:G5" si="0">SUM(F6:F86)</f>
        <v>19881</v>
      </c>
      <c r="G5" s="13">
        <f t="shared" si="0"/>
        <v>3480</v>
      </c>
      <c r="H5" s="10"/>
      <c r="I5" s="13">
        <f t="shared" ref="I5:Q5" si="1">SUM(I6:I86)</f>
        <v>0</v>
      </c>
      <c r="J5" s="13">
        <f t="shared" si="1"/>
        <v>0</v>
      </c>
      <c r="K5" s="13">
        <f t="shared" si="1"/>
        <v>2006.1</v>
      </c>
      <c r="L5" s="13">
        <f t="shared" si="1"/>
        <v>17874.900000000001</v>
      </c>
      <c r="M5" s="13">
        <f t="shared" si="1"/>
        <v>0</v>
      </c>
      <c r="N5" s="13">
        <f t="shared" si="1"/>
        <v>2463.38</v>
      </c>
      <c r="O5" s="13">
        <f t="shared" si="1"/>
        <v>401.22000000000014</v>
      </c>
      <c r="P5" s="13">
        <f t="shared" ref="P5" si="2">SUM(P6:P86)</f>
        <v>1643.9000000000003</v>
      </c>
      <c r="Q5" s="13">
        <f t="shared" si="1"/>
        <v>1845.9800000000002</v>
      </c>
      <c r="R5" s="2"/>
      <c r="S5" s="2"/>
      <c r="T5" s="13">
        <f>SUM(T6:T86)</f>
        <v>464.06399999999991</v>
      </c>
      <c r="U5" s="13">
        <f>SUM(U6:U86)</f>
        <v>510.82299999999981</v>
      </c>
      <c r="V5" s="13">
        <f>SUM(V6:V86)</f>
        <v>466.83199999999999</v>
      </c>
      <c r="W5" s="2"/>
      <c r="X5" s="13">
        <f>SUM(X6:X86)</f>
        <v>1067.6260000000002</v>
      </c>
      <c r="Y5" s="10" t="s">
        <v>78</v>
      </c>
      <c r="Z5" s="14">
        <f>SUM(Z6:Z86)</f>
        <v>208</v>
      </c>
      <c r="AA5" s="13">
        <f>SUM(AA6:AA86)</f>
        <v>911.25999999999988</v>
      </c>
      <c r="AB5" s="13">
        <f>SUM(AB6:AB86)</f>
        <v>865.54600000000005</v>
      </c>
    </row>
    <row r="6" spans="1:28" ht="11.1" customHeight="1" outlineLevel="2" x14ac:dyDescent="0.2">
      <c r="A6" s="32" t="s">
        <v>10</v>
      </c>
      <c r="B6" s="9"/>
      <c r="C6" s="9" t="s">
        <v>9</v>
      </c>
      <c r="D6" s="5"/>
      <c r="E6" s="5">
        <v>816</v>
      </c>
      <c r="F6" s="5">
        <v>816</v>
      </c>
      <c r="G6" s="5"/>
      <c r="H6" s="17">
        <v>0</v>
      </c>
      <c r="K6" s="7">
        <f>F6-L6</f>
        <v>0</v>
      </c>
      <c r="L6" s="7">
        <f>VLOOKUP(A6,[1]TDSheet!$A:$F,6,0)</f>
        <v>816</v>
      </c>
      <c r="O6" s="7">
        <f>K6/5</f>
        <v>0</v>
      </c>
      <c r="P6" s="21"/>
      <c r="Q6" s="19"/>
      <c r="R6" s="7" t="e">
        <f>(G6+N6+Q6)/O6</f>
        <v>#DIV/0!</v>
      </c>
      <c r="S6" s="7" t="e">
        <f>(G6+N6)/O6</f>
        <v>#DIV/0!</v>
      </c>
      <c r="T6" s="7">
        <v>0</v>
      </c>
      <c r="U6" s="7">
        <v>0</v>
      </c>
      <c r="V6" s="7">
        <v>0</v>
      </c>
      <c r="Y6" s="7">
        <v>0</v>
      </c>
      <c r="AA6" s="7">
        <f>Z6*Y6*H6</f>
        <v>0</v>
      </c>
      <c r="AB6" s="26">
        <f>P6*H6</f>
        <v>0</v>
      </c>
    </row>
    <row r="7" spans="1:28" ht="11.1" customHeight="1" outlineLevel="2" x14ac:dyDescent="0.2">
      <c r="A7" s="32" t="s">
        <v>11</v>
      </c>
      <c r="B7" s="9"/>
      <c r="C7" s="9" t="s">
        <v>9</v>
      </c>
      <c r="D7" s="5">
        <v>37</v>
      </c>
      <c r="E7" s="5">
        <v>722</v>
      </c>
      <c r="F7" s="5">
        <v>700</v>
      </c>
      <c r="G7" s="5">
        <v>55</v>
      </c>
      <c r="H7" s="17">
        <f>VLOOKUP(A7,[2]TDSheet!$A:$G,7,0)</f>
        <v>0.3</v>
      </c>
      <c r="K7" s="7">
        <f t="shared" ref="K7:K61" si="3">F7-L7</f>
        <v>40</v>
      </c>
      <c r="L7" s="7">
        <f>VLOOKUP(A7,[1]TDSheet!$A:$F,6,0)</f>
        <v>660</v>
      </c>
      <c r="N7" s="7">
        <f>VLOOKUP(A7,[2]TDSheet!$A:$X,24,0)*Y7</f>
        <v>12</v>
      </c>
      <c r="O7" s="7">
        <f t="shared" ref="O7:O61" si="4">K7/5</f>
        <v>8</v>
      </c>
      <c r="P7" s="22">
        <f>Q7</f>
        <v>37</v>
      </c>
      <c r="Q7" s="19">
        <f t="shared" ref="Q7:Q61" si="5">13*O7-G7-N7</f>
        <v>37</v>
      </c>
      <c r="R7" s="7">
        <f t="shared" ref="R7:R61" si="6">(G7+N7+Q7)/O7</f>
        <v>13</v>
      </c>
      <c r="S7" s="7">
        <f t="shared" ref="S7:S61" si="7">(G7+N7)/O7</f>
        <v>8.375</v>
      </c>
      <c r="T7" s="7">
        <f>VLOOKUP(A7,[2]TDSheet!$A:$S,19,0)</f>
        <v>7.8</v>
      </c>
      <c r="U7" s="7">
        <f>VLOOKUP(A7,[2]TDSheet!$A:$T,20,0)</f>
        <v>10</v>
      </c>
      <c r="V7" s="7">
        <f>VLOOKUP(A7,[2]TDSheet!$A:$N,14,0)</f>
        <v>8.1999999999999993</v>
      </c>
      <c r="X7" s="7">
        <f>Q7*H7</f>
        <v>11.1</v>
      </c>
      <c r="Y7" s="17">
        <f>VLOOKUP(A7,[2]TDSheet!$A:$W,23,0)</f>
        <v>12</v>
      </c>
      <c r="Z7" s="18">
        <v>4</v>
      </c>
      <c r="AA7" s="7">
        <f t="shared" ref="AA7:AA60" si="8">Z7*Y7*H7</f>
        <v>14.399999999999999</v>
      </c>
      <c r="AB7" s="26">
        <f t="shared" ref="AB7:AB61" si="9">P7*H7</f>
        <v>11.1</v>
      </c>
    </row>
    <row r="8" spans="1:28" ht="11.1" customHeight="1" outlineLevel="2" x14ac:dyDescent="0.2">
      <c r="A8" s="32" t="s">
        <v>12</v>
      </c>
      <c r="B8" s="28" t="str">
        <f>VLOOKUP(A8,[3]TDSheet!$A:$B,2,0)</f>
        <v>Окт</v>
      </c>
      <c r="C8" s="9" t="s">
        <v>9</v>
      </c>
      <c r="D8" s="5">
        <v>33</v>
      </c>
      <c r="E8" s="5">
        <v>804</v>
      </c>
      <c r="F8" s="5">
        <v>753</v>
      </c>
      <c r="G8" s="5">
        <v>80</v>
      </c>
      <c r="H8" s="17">
        <f>VLOOKUP(A8,[2]TDSheet!$A:$G,7,0)</f>
        <v>0.3</v>
      </c>
      <c r="K8" s="7">
        <f t="shared" si="3"/>
        <v>45</v>
      </c>
      <c r="L8" s="7">
        <f>VLOOKUP(A8,[1]TDSheet!$A:$F,6,0)</f>
        <v>708</v>
      </c>
      <c r="N8" s="7">
        <f>VLOOKUP(A8,[2]TDSheet!$A:$X,24,0)*Y8</f>
        <v>24</v>
      </c>
      <c r="O8" s="7">
        <f t="shared" si="4"/>
        <v>9</v>
      </c>
      <c r="P8" s="22">
        <f>Q8</f>
        <v>13</v>
      </c>
      <c r="Q8" s="19">
        <f t="shared" si="5"/>
        <v>13</v>
      </c>
      <c r="R8" s="7">
        <f t="shared" si="6"/>
        <v>13</v>
      </c>
      <c r="S8" s="7">
        <f t="shared" si="7"/>
        <v>11.555555555555555</v>
      </c>
      <c r="T8" s="7">
        <f>VLOOKUP(A8,[2]TDSheet!$A:$S,19,0)</f>
        <v>11.6</v>
      </c>
      <c r="U8" s="7">
        <f>VLOOKUP(A8,[2]TDSheet!$A:$T,20,0)</f>
        <v>13.4</v>
      </c>
      <c r="V8" s="7">
        <f>VLOOKUP(A8,[2]TDSheet!$A:$N,14,0)</f>
        <v>11.4</v>
      </c>
      <c r="X8" s="7">
        <f>Q8*H8</f>
        <v>3.9</v>
      </c>
      <c r="Y8" s="17">
        <f>VLOOKUP(A8,[2]TDSheet!$A:$W,23,0)</f>
        <v>12</v>
      </c>
      <c r="Z8" s="18">
        <v>2</v>
      </c>
      <c r="AA8" s="7">
        <f t="shared" si="8"/>
        <v>7.1999999999999993</v>
      </c>
      <c r="AB8" s="26">
        <f t="shared" si="9"/>
        <v>3.9</v>
      </c>
    </row>
    <row r="9" spans="1:28" ht="11.1" customHeight="1" outlineLevel="2" x14ac:dyDescent="0.2">
      <c r="A9" s="32" t="s">
        <v>13</v>
      </c>
      <c r="B9" s="9"/>
      <c r="C9" s="9" t="s">
        <v>9</v>
      </c>
      <c r="D9" s="5"/>
      <c r="E9" s="5">
        <v>768</v>
      </c>
      <c r="F9" s="5">
        <v>768</v>
      </c>
      <c r="G9" s="5"/>
      <c r="H9" s="17">
        <v>0</v>
      </c>
      <c r="K9" s="7">
        <f t="shared" si="3"/>
        <v>0</v>
      </c>
      <c r="L9" s="7">
        <f>VLOOKUP(A9,[1]TDSheet!$A:$F,6,0)</f>
        <v>768</v>
      </c>
      <c r="O9" s="7">
        <f t="shared" si="4"/>
        <v>0</v>
      </c>
      <c r="P9" s="22"/>
      <c r="Q9" s="19"/>
      <c r="R9" s="7" t="e">
        <f t="shared" si="6"/>
        <v>#DIV/0!</v>
      </c>
      <c r="S9" s="7" t="e">
        <f t="shared" si="7"/>
        <v>#DIV/0!</v>
      </c>
      <c r="T9" s="7">
        <v>0</v>
      </c>
      <c r="U9" s="7">
        <v>0</v>
      </c>
      <c r="V9" s="7">
        <v>0</v>
      </c>
      <c r="Y9" s="7">
        <v>0</v>
      </c>
      <c r="AA9" s="7">
        <f t="shared" si="8"/>
        <v>0</v>
      </c>
      <c r="AB9" s="26">
        <f t="shared" si="9"/>
        <v>0</v>
      </c>
    </row>
    <row r="10" spans="1:28" ht="11.1" customHeight="1" outlineLevel="2" x14ac:dyDescent="0.2">
      <c r="A10" s="32" t="s">
        <v>14</v>
      </c>
      <c r="B10" s="28" t="str">
        <f>VLOOKUP(A10,[3]TDSheet!$A:$B,2,0)</f>
        <v>Окт</v>
      </c>
      <c r="C10" s="9" t="s">
        <v>9</v>
      </c>
      <c r="D10" s="5">
        <v>32</v>
      </c>
      <c r="E10" s="5">
        <v>108</v>
      </c>
      <c r="F10" s="5">
        <v>49</v>
      </c>
      <c r="G10" s="5">
        <v>86</v>
      </c>
      <c r="H10" s="17">
        <f>VLOOKUP(A10,[2]TDSheet!$A:$G,7,0)</f>
        <v>0.3</v>
      </c>
      <c r="K10" s="7">
        <f t="shared" si="3"/>
        <v>49</v>
      </c>
      <c r="N10" s="7">
        <f>VLOOKUP(A10,[2]TDSheet!$A:$X,24,0)*Y10</f>
        <v>24</v>
      </c>
      <c r="O10" s="7">
        <f t="shared" si="4"/>
        <v>9.8000000000000007</v>
      </c>
      <c r="P10" s="22">
        <f>Q10</f>
        <v>17.400000000000006</v>
      </c>
      <c r="Q10" s="19">
        <f t="shared" si="5"/>
        <v>17.400000000000006</v>
      </c>
      <c r="R10" s="7">
        <f t="shared" si="6"/>
        <v>13</v>
      </c>
      <c r="S10" s="7">
        <f t="shared" si="7"/>
        <v>11.224489795918366</v>
      </c>
      <c r="T10" s="7">
        <f>VLOOKUP(A10,[2]TDSheet!$A:$S,19,0)</f>
        <v>12.8</v>
      </c>
      <c r="U10" s="7">
        <f>VLOOKUP(A10,[2]TDSheet!$A:$T,20,0)</f>
        <v>14.4</v>
      </c>
      <c r="V10" s="7">
        <f>VLOOKUP(A10,[2]TDSheet!$A:$N,14,0)</f>
        <v>12</v>
      </c>
      <c r="X10" s="7">
        <f t="shared" ref="X10:X11" si="10">Q10*H10</f>
        <v>5.2200000000000015</v>
      </c>
      <c r="Y10" s="17">
        <f>VLOOKUP(A10,[2]TDSheet!$A:$W,23,0)</f>
        <v>12</v>
      </c>
      <c r="Z10" s="18">
        <v>2</v>
      </c>
      <c r="AA10" s="7">
        <f t="shared" si="8"/>
        <v>7.1999999999999993</v>
      </c>
      <c r="AB10" s="26">
        <f t="shared" si="9"/>
        <v>5.2200000000000015</v>
      </c>
    </row>
    <row r="11" spans="1:28" ht="11.1" customHeight="1" outlineLevel="2" x14ac:dyDescent="0.2">
      <c r="A11" s="32" t="s">
        <v>15</v>
      </c>
      <c r="B11" s="9"/>
      <c r="C11" s="9" t="s">
        <v>9</v>
      </c>
      <c r="D11" s="5">
        <v>158</v>
      </c>
      <c r="E11" s="5">
        <v>360</v>
      </c>
      <c r="F11" s="5">
        <v>380</v>
      </c>
      <c r="G11" s="5">
        <v>128</v>
      </c>
      <c r="H11" s="17">
        <f>VLOOKUP(A11,[2]TDSheet!$A:$G,7,0)</f>
        <v>0.09</v>
      </c>
      <c r="K11" s="7">
        <f t="shared" si="3"/>
        <v>20</v>
      </c>
      <c r="L11" s="7">
        <f>VLOOKUP(A11,[1]TDSheet!$A:$F,6,0)</f>
        <v>360</v>
      </c>
      <c r="O11" s="7">
        <f t="shared" si="4"/>
        <v>4</v>
      </c>
      <c r="P11" s="22"/>
      <c r="Q11" s="19"/>
      <c r="R11" s="7">
        <f t="shared" si="6"/>
        <v>32</v>
      </c>
      <c r="S11" s="7">
        <f t="shared" si="7"/>
        <v>32</v>
      </c>
      <c r="T11" s="7">
        <f>VLOOKUP(A11,[2]TDSheet!$A:$S,19,0)</f>
        <v>2.2000000000000002</v>
      </c>
      <c r="U11" s="7">
        <f>VLOOKUP(A11,[2]TDSheet!$A:$T,20,0)</f>
        <v>2.8</v>
      </c>
      <c r="V11" s="7">
        <f>VLOOKUP(A11,[2]TDSheet!$A:$N,14,0)</f>
        <v>6.6</v>
      </c>
      <c r="X11" s="7">
        <f t="shared" si="10"/>
        <v>0</v>
      </c>
      <c r="Y11" s="17">
        <f>VLOOKUP(A11,[2]TDSheet!$A:$W,23,0)</f>
        <v>24</v>
      </c>
      <c r="Z11" s="18">
        <f t="shared" ref="Z11:Z59" si="11">P11/Y11</f>
        <v>0</v>
      </c>
      <c r="AA11" s="7">
        <f t="shared" si="8"/>
        <v>0</v>
      </c>
      <c r="AB11" s="26">
        <f t="shared" si="9"/>
        <v>0</v>
      </c>
    </row>
    <row r="12" spans="1:28" ht="21.95" customHeight="1" outlineLevel="2" x14ac:dyDescent="0.2">
      <c r="A12" s="32" t="s">
        <v>16</v>
      </c>
      <c r="B12" s="9"/>
      <c r="C12" s="9" t="s">
        <v>9</v>
      </c>
      <c r="D12" s="5"/>
      <c r="E12" s="5">
        <v>640</v>
      </c>
      <c r="F12" s="5">
        <v>640</v>
      </c>
      <c r="G12" s="5"/>
      <c r="H12" s="17">
        <v>0</v>
      </c>
      <c r="K12" s="7">
        <f t="shared" si="3"/>
        <v>0</v>
      </c>
      <c r="L12" s="7">
        <f>VLOOKUP(A12,[1]TDSheet!$A:$F,6,0)</f>
        <v>640</v>
      </c>
      <c r="O12" s="7">
        <f t="shared" si="4"/>
        <v>0</v>
      </c>
      <c r="P12" s="22"/>
      <c r="Q12" s="19"/>
      <c r="R12" s="7" t="e">
        <f t="shared" si="6"/>
        <v>#DIV/0!</v>
      </c>
      <c r="S12" s="7" t="e">
        <f t="shared" si="7"/>
        <v>#DIV/0!</v>
      </c>
      <c r="T12" s="7">
        <v>0</v>
      </c>
      <c r="U12" s="7">
        <v>0</v>
      </c>
      <c r="V12" s="7">
        <v>0</v>
      </c>
      <c r="Y12" s="7">
        <v>0</v>
      </c>
      <c r="AA12" s="7">
        <f t="shared" si="8"/>
        <v>0</v>
      </c>
      <c r="AB12" s="26">
        <f t="shared" si="9"/>
        <v>0</v>
      </c>
    </row>
    <row r="13" spans="1:28" ht="21.95" customHeight="1" outlineLevel="2" x14ac:dyDescent="0.2">
      <c r="A13" s="32" t="s">
        <v>81</v>
      </c>
      <c r="B13" s="9"/>
      <c r="C13" s="9" t="s">
        <v>18</v>
      </c>
      <c r="D13" s="5"/>
      <c r="E13" s="5"/>
      <c r="F13" s="5"/>
      <c r="G13" s="5"/>
      <c r="H13" s="17">
        <v>0</v>
      </c>
      <c r="K13" s="7">
        <f t="shared" si="3"/>
        <v>0</v>
      </c>
      <c r="N13" s="7">
        <f>VLOOKUP(A13,[2]TDSheet!$A:$X,24,0)*Y13</f>
        <v>161.28000000000003</v>
      </c>
      <c r="O13" s="7">
        <f t="shared" si="4"/>
        <v>0</v>
      </c>
      <c r="P13" s="22"/>
      <c r="Q13" s="19"/>
      <c r="R13" s="7" t="e">
        <f t="shared" si="6"/>
        <v>#DIV/0!</v>
      </c>
      <c r="S13" s="7" t="e">
        <f t="shared" si="7"/>
        <v>#DIV/0!</v>
      </c>
      <c r="T13" s="7">
        <f>VLOOKUP(A13,[2]TDSheet!$A:$S,19,0)</f>
        <v>6.7200000000000006</v>
      </c>
      <c r="U13" s="7">
        <f>VLOOKUP(A13,[2]TDSheet!$A:$T,20,0)</f>
        <v>0</v>
      </c>
      <c r="V13" s="7">
        <f>VLOOKUP(A13,[2]TDSheet!$A:$N,14,0)</f>
        <v>12.391999999999999</v>
      </c>
      <c r="Y13" s="7">
        <f>VLOOKUP(A13,[2]TDSheet!$A:$W,23,0)</f>
        <v>2.2400000000000002</v>
      </c>
      <c r="Z13" s="18">
        <f t="shared" si="11"/>
        <v>0</v>
      </c>
      <c r="AA13" s="7">
        <f t="shared" si="8"/>
        <v>0</v>
      </c>
      <c r="AB13" s="26">
        <f t="shared" si="9"/>
        <v>0</v>
      </c>
    </row>
    <row r="14" spans="1:28" ht="21.95" customHeight="1" outlineLevel="2" x14ac:dyDescent="0.2">
      <c r="A14" s="32" t="s">
        <v>17</v>
      </c>
      <c r="B14" s="9"/>
      <c r="C14" s="9" t="s">
        <v>18</v>
      </c>
      <c r="D14" s="5">
        <v>57</v>
      </c>
      <c r="E14" s="5"/>
      <c r="F14" s="5">
        <v>45</v>
      </c>
      <c r="G14" s="5">
        <v>3</v>
      </c>
      <c r="H14" s="17">
        <f>VLOOKUP(A14,[2]TDSheet!$A:$G,7,0)</f>
        <v>1</v>
      </c>
      <c r="K14" s="7">
        <f t="shared" si="3"/>
        <v>45</v>
      </c>
      <c r="N14" s="7">
        <f>VLOOKUP(A14,[2]TDSheet!$A:$X,24,0)*Y14</f>
        <v>111</v>
      </c>
      <c r="O14" s="7">
        <f t="shared" si="4"/>
        <v>9</v>
      </c>
      <c r="P14" s="22">
        <f>Q14</f>
        <v>3</v>
      </c>
      <c r="Q14" s="19">
        <f t="shared" si="5"/>
        <v>3</v>
      </c>
      <c r="R14" s="7">
        <f t="shared" si="6"/>
        <v>13</v>
      </c>
      <c r="S14" s="7">
        <f t="shared" si="7"/>
        <v>12.666666666666666</v>
      </c>
      <c r="T14" s="7">
        <f>VLOOKUP(A14,[2]TDSheet!$A:$S,19,0)</f>
        <v>11.4</v>
      </c>
      <c r="U14" s="7">
        <f>VLOOKUP(A14,[2]TDSheet!$A:$T,20,0)</f>
        <v>7.8</v>
      </c>
      <c r="V14" s="7">
        <f>VLOOKUP(A14,[2]TDSheet!$A:$N,14,0)</f>
        <v>12</v>
      </c>
      <c r="X14" s="7">
        <f t="shared" ref="X14:X20" si="12">Q14*H14</f>
        <v>3</v>
      </c>
      <c r="Y14" s="17">
        <f>VLOOKUP(A14,[2]TDSheet!$A:$W,23,0)</f>
        <v>3</v>
      </c>
      <c r="Z14" s="18">
        <v>1</v>
      </c>
      <c r="AA14" s="7">
        <f t="shared" si="8"/>
        <v>3</v>
      </c>
      <c r="AB14" s="26">
        <f t="shared" si="9"/>
        <v>3</v>
      </c>
    </row>
    <row r="15" spans="1:28" ht="11.1" customHeight="1" outlineLevel="2" x14ac:dyDescent="0.2">
      <c r="A15" s="32" t="s">
        <v>19</v>
      </c>
      <c r="B15" s="9"/>
      <c r="C15" s="9" t="s">
        <v>18</v>
      </c>
      <c r="D15" s="5"/>
      <c r="E15" s="5">
        <v>111</v>
      </c>
      <c r="F15" s="5">
        <v>27.6</v>
      </c>
      <c r="G15" s="5">
        <v>83.4</v>
      </c>
      <c r="H15" s="17">
        <f>VLOOKUP(A15,[2]TDSheet!$A:$G,7,0)</f>
        <v>1</v>
      </c>
      <c r="K15" s="7">
        <f t="shared" si="3"/>
        <v>27.6</v>
      </c>
      <c r="N15" s="7">
        <f>VLOOKUP(A15,[2]TDSheet!$A:$X,24,0)*Y15</f>
        <v>59.2</v>
      </c>
      <c r="O15" s="7">
        <f t="shared" si="4"/>
        <v>5.5200000000000005</v>
      </c>
      <c r="P15" s="25"/>
      <c r="Q15" s="19"/>
      <c r="R15" s="7">
        <f t="shared" si="6"/>
        <v>25.833333333333336</v>
      </c>
      <c r="S15" s="7">
        <f t="shared" si="7"/>
        <v>25.833333333333336</v>
      </c>
      <c r="T15" s="7">
        <f>VLOOKUP(A15,[2]TDSheet!$A:$S,19,0)</f>
        <v>6.5200000000000005</v>
      </c>
      <c r="U15" s="7">
        <f>VLOOKUP(A15,[2]TDSheet!$A:$T,20,0)</f>
        <v>8</v>
      </c>
      <c r="V15" s="7">
        <f>VLOOKUP(A15,[2]TDSheet!$A:$N,14,0)</f>
        <v>4.9000000000000004</v>
      </c>
      <c r="X15" s="7">
        <f t="shared" si="12"/>
        <v>0</v>
      </c>
      <c r="Y15" s="17">
        <f>VLOOKUP(A15,[2]TDSheet!$A:$W,23,0)</f>
        <v>3.7</v>
      </c>
      <c r="Z15" s="18">
        <f t="shared" si="11"/>
        <v>0</v>
      </c>
      <c r="AA15" s="7">
        <f t="shared" si="8"/>
        <v>0</v>
      </c>
      <c r="AB15" s="26">
        <f t="shared" si="9"/>
        <v>0</v>
      </c>
    </row>
    <row r="16" spans="1:28" ht="21.95" customHeight="1" outlineLevel="2" x14ac:dyDescent="0.2">
      <c r="A16" s="32" t="s">
        <v>20</v>
      </c>
      <c r="B16" s="9"/>
      <c r="C16" s="9" t="s">
        <v>18</v>
      </c>
      <c r="D16" s="5">
        <v>22.2</v>
      </c>
      <c r="E16" s="5"/>
      <c r="F16" s="5">
        <v>3.7</v>
      </c>
      <c r="G16" s="5">
        <v>18.5</v>
      </c>
      <c r="H16" s="17">
        <f>VLOOKUP(A16,[2]TDSheet!$A:$G,7,0)</f>
        <v>1</v>
      </c>
      <c r="K16" s="7">
        <f t="shared" si="3"/>
        <v>3.7</v>
      </c>
      <c r="N16" s="7">
        <f>VLOOKUP(A16,[2]TDSheet!$A:$X,24,0)*Y16</f>
        <v>18.5</v>
      </c>
      <c r="O16" s="7">
        <f t="shared" si="4"/>
        <v>0.74</v>
      </c>
      <c r="P16" s="25"/>
      <c r="Q16" s="19"/>
      <c r="R16" s="7">
        <f t="shared" si="6"/>
        <v>50</v>
      </c>
      <c r="S16" s="7">
        <f t="shared" si="7"/>
        <v>50</v>
      </c>
      <c r="T16" s="7">
        <f>VLOOKUP(A16,[2]TDSheet!$A:$S,19,0)</f>
        <v>3.56</v>
      </c>
      <c r="U16" s="7">
        <f>VLOOKUP(A16,[2]TDSheet!$A:$T,20,0)</f>
        <v>2.2199999999999998</v>
      </c>
      <c r="V16" s="7">
        <f>VLOOKUP(A16,[2]TDSheet!$A:$N,14,0)</f>
        <v>2.96</v>
      </c>
      <c r="X16" s="7">
        <f t="shared" si="12"/>
        <v>0</v>
      </c>
      <c r="Y16" s="17">
        <f>VLOOKUP(A16,[2]TDSheet!$A:$W,23,0)</f>
        <v>3.7</v>
      </c>
      <c r="Z16" s="18">
        <f t="shared" si="11"/>
        <v>0</v>
      </c>
      <c r="AA16" s="7">
        <f t="shared" si="8"/>
        <v>0</v>
      </c>
      <c r="AB16" s="26">
        <f t="shared" si="9"/>
        <v>0</v>
      </c>
    </row>
    <row r="17" spans="1:28" ht="11.1" customHeight="1" outlineLevel="2" x14ac:dyDescent="0.2">
      <c r="A17" s="32" t="s">
        <v>21</v>
      </c>
      <c r="B17" s="9"/>
      <c r="C17" s="9" t="s">
        <v>9</v>
      </c>
      <c r="D17" s="5">
        <v>9</v>
      </c>
      <c r="E17" s="5">
        <v>734</v>
      </c>
      <c r="F17" s="5">
        <v>651</v>
      </c>
      <c r="G17" s="5">
        <v>91</v>
      </c>
      <c r="H17" s="17">
        <f>VLOOKUP(A17,[2]TDSheet!$A:$G,7,0)</f>
        <v>0.25</v>
      </c>
      <c r="K17" s="7">
        <f t="shared" si="3"/>
        <v>15</v>
      </c>
      <c r="L17" s="7">
        <f>VLOOKUP(A17,[1]TDSheet!$A:$F,6,0)</f>
        <v>636</v>
      </c>
      <c r="O17" s="7">
        <f t="shared" si="4"/>
        <v>3</v>
      </c>
      <c r="P17" s="22"/>
      <c r="Q17" s="19"/>
      <c r="R17" s="7">
        <f t="shared" si="6"/>
        <v>30.333333333333332</v>
      </c>
      <c r="S17" s="7">
        <f t="shared" si="7"/>
        <v>30.333333333333332</v>
      </c>
      <c r="T17" s="7">
        <f>VLOOKUP(A17,[2]TDSheet!$A:$S,19,0)</f>
        <v>7.4</v>
      </c>
      <c r="U17" s="7">
        <f>VLOOKUP(A17,[2]TDSheet!$A:$T,20,0)</f>
        <v>12.4</v>
      </c>
      <c r="V17" s="7">
        <f>VLOOKUP(A17,[2]TDSheet!$A:$N,14,0)</f>
        <v>5.6</v>
      </c>
      <c r="X17" s="7">
        <f t="shared" si="12"/>
        <v>0</v>
      </c>
      <c r="Y17" s="17">
        <f>VLOOKUP(A17,[2]TDSheet!$A:$W,23,0)</f>
        <v>12</v>
      </c>
      <c r="Z17" s="18">
        <f t="shared" si="11"/>
        <v>0</v>
      </c>
      <c r="AA17" s="7">
        <f t="shared" si="8"/>
        <v>0</v>
      </c>
      <c r="AB17" s="26">
        <f t="shared" si="9"/>
        <v>0</v>
      </c>
    </row>
    <row r="18" spans="1:28" ht="11.1" customHeight="1" outlineLevel="2" x14ac:dyDescent="0.2">
      <c r="A18" s="32" t="s">
        <v>22</v>
      </c>
      <c r="B18" s="9"/>
      <c r="C18" s="9" t="s">
        <v>9</v>
      </c>
      <c r="D18" s="5">
        <v>11</v>
      </c>
      <c r="E18" s="5">
        <v>696</v>
      </c>
      <c r="F18" s="5">
        <v>640</v>
      </c>
      <c r="G18" s="5">
        <v>66</v>
      </c>
      <c r="H18" s="17">
        <f>VLOOKUP(A18,[2]TDSheet!$A:$G,7,0)</f>
        <v>0.25</v>
      </c>
      <c r="K18" s="7">
        <f t="shared" si="3"/>
        <v>16</v>
      </c>
      <c r="L18" s="7">
        <f>VLOOKUP(A18,[1]TDSheet!$A:$F,6,0)</f>
        <v>624</v>
      </c>
      <c r="O18" s="7">
        <f t="shared" si="4"/>
        <v>3.2</v>
      </c>
      <c r="P18" s="22"/>
      <c r="Q18" s="19"/>
      <c r="R18" s="7">
        <f t="shared" si="6"/>
        <v>20.625</v>
      </c>
      <c r="S18" s="7">
        <f t="shared" si="7"/>
        <v>20.625</v>
      </c>
      <c r="T18" s="7">
        <f>VLOOKUP(A18,[2]TDSheet!$A:$S,19,0)</f>
        <v>5.6</v>
      </c>
      <c r="U18" s="7">
        <f>VLOOKUP(A18,[2]TDSheet!$A:$T,20,0)</f>
        <v>9</v>
      </c>
      <c r="V18" s="7">
        <f>VLOOKUP(A18,[2]TDSheet!$A:$N,14,0)</f>
        <v>3.8</v>
      </c>
      <c r="X18" s="7">
        <f t="shared" si="12"/>
        <v>0</v>
      </c>
      <c r="Y18" s="17">
        <f>VLOOKUP(A18,[2]TDSheet!$A:$W,23,0)</f>
        <v>12</v>
      </c>
      <c r="Z18" s="18">
        <f t="shared" si="11"/>
        <v>0</v>
      </c>
      <c r="AA18" s="7">
        <f t="shared" si="8"/>
        <v>0</v>
      </c>
      <c r="AB18" s="26">
        <f t="shared" si="9"/>
        <v>0</v>
      </c>
    </row>
    <row r="19" spans="1:28" ht="11.1" customHeight="1" outlineLevel="2" x14ac:dyDescent="0.2">
      <c r="A19" s="32" t="s">
        <v>23</v>
      </c>
      <c r="B19" s="9"/>
      <c r="C19" s="9" t="s">
        <v>18</v>
      </c>
      <c r="D19" s="5">
        <v>61.2</v>
      </c>
      <c r="E19" s="5">
        <v>46.8</v>
      </c>
      <c r="F19" s="5">
        <v>9</v>
      </c>
      <c r="G19" s="5">
        <v>95.4</v>
      </c>
      <c r="H19" s="17">
        <f>VLOOKUP(A19,[2]TDSheet!$A:$G,7,0)</f>
        <v>1</v>
      </c>
      <c r="K19" s="7">
        <f t="shared" si="3"/>
        <v>9</v>
      </c>
      <c r="O19" s="7">
        <f t="shared" si="4"/>
        <v>1.8</v>
      </c>
      <c r="P19" s="22"/>
      <c r="Q19" s="19"/>
      <c r="R19" s="7">
        <f t="shared" si="6"/>
        <v>53</v>
      </c>
      <c r="S19" s="7">
        <f t="shared" si="7"/>
        <v>53</v>
      </c>
      <c r="T19" s="7">
        <f>VLOOKUP(A19,[2]TDSheet!$A:$S,19,0)</f>
        <v>9</v>
      </c>
      <c r="U19" s="7">
        <f>VLOOKUP(A19,[2]TDSheet!$A:$T,20,0)</f>
        <v>8.64</v>
      </c>
      <c r="V19" s="7">
        <f>VLOOKUP(A19,[2]TDSheet!$A:$N,14,0)</f>
        <v>4.32</v>
      </c>
      <c r="X19" s="7">
        <f t="shared" si="12"/>
        <v>0</v>
      </c>
      <c r="Y19" s="17">
        <f>VLOOKUP(A19,[2]TDSheet!$A:$W,23,0)</f>
        <v>1.8</v>
      </c>
      <c r="Z19" s="18">
        <f t="shared" si="11"/>
        <v>0</v>
      </c>
      <c r="AA19" s="7">
        <f t="shared" si="8"/>
        <v>0</v>
      </c>
      <c r="AB19" s="26">
        <f t="shared" si="9"/>
        <v>0</v>
      </c>
    </row>
    <row r="20" spans="1:28" ht="11.1" customHeight="1" outlineLevel="2" x14ac:dyDescent="0.2">
      <c r="A20" s="32" t="s">
        <v>24</v>
      </c>
      <c r="B20" s="9"/>
      <c r="C20" s="9" t="s">
        <v>18</v>
      </c>
      <c r="D20" s="5">
        <v>62.9</v>
      </c>
      <c r="E20" s="5">
        <v>358.9</v>
      </c>
      <c r="F20" s="5">
        <v>395.9</v>
      </c>
      <c r="G20" s="5">
        <v>3.7</v>
      </c>
      <c r="H20" s="17">
        <f>VLOOKUP(A20,[2]TDSheet!$A:$G,7,0)</f>
        <v>1</v>
      </c>
      <c r="K20" s="7">
        <f t="shared" si="3"/>
        <v>37</v>
      </c>
      <c r="L20" s="7">
        <f>VLOOKUP(A20,[1]TDSheet!$A:$F,6,0)</f>
        <v>358.9</v>
      </c>
      <c r="N20" s="7">
        <f>VLOOKUP(A20,[2]TDSheet!$A:$X,24,0)*Y20</f>
        <v>81.400000000000006</v>
      </c>
      <c r="O20" s="7">
        <f t="shared" si="4"/>
        <v>7.4</v>
      </c>
      <c r="P20" s="22">
        <f>Q20</f>
        <v>11.099999999999994</v>
      </c>
      <c r="Q20" s="19">
        <f t="shared" si="5"/>
        <v>11.099999999999994</v>
      </c>
      <c r="R20" s="7">
        <f t="shared" si="6"/>
        <v>13</v>
      </c>
      <c r="S20" s="7">
        <f t="shared" si="7"/>
        <v>11.5</v>
      </c>
      <c r="T20" s="7">
        <f>VLOOKUP(A20,[2]TDSheet!$A:$S,19,0)</f>
        <v>10.36</v>
      </c>
      <c r="U20" s="7">
        <f>VLOOKUP(A20,[2]TDSheet!$A:$T,20,0)</f>
        <v>2.1800000000000002</v>
      </c>
      <c r="V20" s="7">
        <f>VLOOKUP(A20,[2]TDSheet!$A:$N,14,0)</f>
        <v>10.36</v>
      </c>
      <c r="X20" s="7">
        <f t="shared" si="12"/>
        <v>11.099999999999994</v>
      </c>
      <c r="Y20" s="17">
        <f>VLOOKUP(A20,[2]TDSheet!$A:$W,23,0)</f>
        <v>3.7</v>
      </c>
      <c r="Z20" s="18">
        <v>3</v>
      </c>
      <c r="AA20" s="7">
        <f t="shared" si="8"/>
        <v>11.100000000000001</v>
      </c>
      <c r="AB20" s="26">
        <f t="shared" si="9"/>
        <v>11.099999999999994</v>
      </c>
    </row>
    <row r="21" spans="1:28" ht="11.1" customHeight="1" outlineLevel="2" x14ac:dyDescent="0.2">
      <c r="A21" s="32" t="s">
        <v>25</v>
      </c>
      <c r="B21" s="9"/>
      <c r="C21" s="9" t="s">
        <v>9</v>
      </c>
      <c r="D21" s="5"/>
      <c r="E21" s="5">
        <v>768</v>
      </c>
      <c r="F21" s="5">
        <v>768</v>
      </c>
      <c r="G21" s="5"/>
      <c r="H21" s="17">
        <v>0</v>
      </c>
      <c r="K21" s="7">
        <f t="shared" si="3"/>
        <v>0</v>
      </c>
      <c r="L21" s="7">
        <f>VLOOKUP(A21,[1]TDSheet!$A:$F,6,0)</f>
        <v>768</v>
      </c>
      <c r="O21" s="7">
        <f t="shared" si="4"/>
        <v>0</v>
      </c>
      <c r="P21" s="22"/>
      <c r="Q21" s="19"/>
      <c r="R21" s="7" t="e">
        <f t="shared" si="6"/>
        <v>#DIV/0!</v>
      </c>
      <c r="S21" s="7" t="e">
        <f t="shared" si="7"/>
        <v>#DIV/0!</v>
      </c>
      <c r="T21" s="7">
        <v>0</v>
      </c>
      <c r="U21" s="7">
        <v>0</v>
      </c>
      <c r="V21" s="7">
        <v>0</v>
      </c>
      <c r="Y21" s="7">
        <v>0</v>
      </c>
      <c r="AA21" s="7">
        <f t="shared" si="8"/>
        <v>0</v>
      </c>
      <c r="AB21" s="26">
        <f t="shared" si="9"/>
        <v>0</v>
      </c>
    </row>
    <row r="22" spans="1:28" ht="21.95" customHeight="1" outlineLevel="2" x14ac:dyDescent="0.2">
      <c r="A22" s="32" t="s">
        <v>26</v>
      </c>
      <c r="B22" s="9"/>
      <c r="C22" s="9" t="s">
        <v>9</v>
      </c>
      <c r="D22" s="5"/>
      <c r="E22" s="5">
        <v>666</v>
      </c>
      <c r="F22" s="5">
        <v>666</v>
      </c>
      <c r="G22" s="5"/>
      <c r="H22" s="17">
        <v>0</v>
      </c>
      <c r="K22" s="7">
        <f t="shared" si="3"/>
        <v>0</v>
      </c>
      <c r="L22" s="7">
        <f>VLOOKUP(A22,[1]TDSheet!$A:$F,6,0)</f>
        <v>666</v>
      </c>
      <c r="O22" s="7">
        <f t="shared" si="4"/>
        <v>0</v>
      </c>
      <c r="P22" s="22"/>
      <c r="Q22" s="19"/>
      <c r="R22" s="7" t="e">
        <f t="shared" si="6"/>
        <v>#DIV/0!</v>
      </c>
      <c r="S22" s="7" t="e">
        <f t="shared" si="7"/>
        <v>#DIV/0!</v>
      </c>
      <c r="T22" s="7">
        <v>0</v>
      </c>
      <c r="U22" s="7">
        <v>0</v>
      </c>
      <c r="V22" s="7">
        <v>0</v>
      </c>
      <c r="Y22" s="7">
        <v>0</v>
      </c>
      <c r="AA22" s="7">
        <f t="shared" si="8"/>
        <v>0</v>
      </c>
      <c r="AB22" s="26">
        <f t="shared" si="9"/>
        <v>0</v>
      </c>
    </row>
    <row r="23" spans="1:28" ht="21.95" customHeight="1" outlineLevel="2" x14ac:dyDescent="0.2">
      <c r="A23" s="32" t="s">
        <v>27</v>
      </c>
      <c r="B23" s="9"/>
      <c r="C23" s="9" t="s">
        <v>9</v>
      </c>
      <c r="D23" s="5"/>
      <c r="E23" s="5">
        <v>600</v>
      </c>
      <c r="F23" s="5">
        <v>600</v>
      </c>
      <c r="G23" s="5"/>
      <c r="H23" s="17">
        <v>0</v>
      </c>
      <c r="K23" s="7">
        <f t="shared" si="3"/>
        <v>0</v>
      </c>
      <c r="L23" s="7">
        <f>VLOOKUP(A23,[1]TDSheet!$A:$F,6,0)</f>
        <v>600</v>
      </c>
      <c r="O23" s="7">
        <f t="shared" si="4"/>
        <v>0</v>
      </c>
      <c r="P23" s="22"/>
      <c r="Q23" s="19"/>
      <c r="R23" s="7" t="e">
        <f t="shared" si="6"/>
        <v>#DIV/0!</v>
      </c>
      <c r="S23" s="7" t="e">
        <f t="shared" si="7"/>
        <v>#DIV/0!</v>
      </c>
      <c r="T23" s="7">
        <v>0</v>
      </c>
      <c r="U23" s="7">
        <v>0</v>
      </c>
      <c r="V23" s="7">
        <v>0</v>
      </c>
      <c r="Y23" s="7">
        <v>0</v>
      </c>
      <c r="AA23" s="7">
        <f t="shared" si="8"/>
        <v>0</v>
      </c>
      <c r="AB23" s="26">
        <f t="shared" si="9"/>
        <v>0</v>
      </c>
    </row>
    <row r="24" spans="1:28" ht="11.1" customHeight="1" outlineLevel="2" x14ac:dyDescent="0.2">
      <c r="A24" s="32" t="s">
        <v>28</v>
      </c>
      <c r="B24" s="28" t="str">
        <f>VLOOKUP(A24,[3]TDSheet!$A:$B,2,0)</f>
        <v>Окт</v>
      </c>
      <c r="C24" s="9" t="s">
        <v>9</v>
      </c>
      <c r="D24" s="5">
        <v>268</v>
      </c>
      <c r="E24" s="5">
        <v>678</v>
      </c>
      <c r="F24" s="5">
        <v>782</v>
      </c>
      <c r="G24" s="5">
        <v>156</v>
      </c>
      <c r="H24" s="17">
        <f>VLOOKUP(A24,[2]TDSheet!$A:$G,7,0)</f>
        <v>0.25</v>
      </c>
      <c r="K24" s="7">
        <f t="shared" si="3"/>
        <v>104</v>
      </c>
      <c r="L24" s="7">
        <f>VLOOKUP(A24,[1]TDSheet!$A:$F,6,0)</f>
        <v>678</v>
      </c>
      <c r="O24" s="7">
        <f t="shared" si="4"/>
        <v>20.8</v>
      </c>
      <c r="P24" s="22">
        <f t="shared" ref="P24:P25" si="13">Q24</f>
        <v>114.40000000000003</v>
      </c>
      <c r="Q24" s="19">
        <f t="shared" si="5"/>
        <v>114.40000000000003</v>
      </c>
      <c r="R24" s="7">
        <f t="shared" si="6"/>
        <v>13.000000000000002</v>
      </c>
      <c r="S24" s="7">
        <f t="shared" si="7"/>
        <v>7.5</v>
      </c>
      <c r="T24" s="7">
        <f>VLOOKUP(A24,[2]TDSheet!$A:$S,19,0)</f>
        <v>14.4</v>
      </c>
      <c r="U24" s="7">
        <f>VLOOKUP(A24,[2]TDSheet!$A:$T,20,0)</f>
        <v>3.6</v>
      </c>
      <c r="V24" s="7">
        <f>VLOOKUP(A24,[2]TDSheet!$A:$N,14,0)</f>
        <v>10.199999999999999</v>
      </c>
      <c r="X24" s="7">
        <f t="shared" ref="X24:X26" si="14">Q24*H24</f>
        <v>28.600000000000009</v>
      </c>
      <c r="Y24" s="17">
        <f>VLOOKUP(A24,[2]TDSheet!$A:$W,23,0)</f>
        <v>6</v>
      </c>
      <c r="Z24" s="18">
        <v>20</v>
      </c>
      <c r="AA24" s="7">
        <f t="shared" si="8"/>
        <v>30</v>
      </c>
      <c r="AB24" s="26">
        <f t="shared" si="9"/>
        <v>28.600000000000009</v>
      </c>
    </row>
    <row r="25" spans="1:28" ht="11.1" customHeight="1" outlineLevel="2" x14ac:dyDescent="0.2">
      <c r="A25" s="32" t="s">
        <v>29</v>
      </c>
      <c r="B25" s="9"/>
      <c r="C25" s="9" t="s">
        <v>9</v>
      </c>
      <c r="D25" s="5">
        <v>204</v>
      </c>
      <c r="E25" s="5">
        <v>96</v>
      </c>
      <c r="F25" s="5">
        <v>208</v>
      </c>
      <c r="G25" s="5">
        <v>77</v>
      </c>
      <c r="H25" s="17">
        <f>VLOOKUP(A25,[2]TDSheet!$A:$G,7,0)</f>
        <v>0.25</v>
      </c>
      <c r="K25" s="7">
        <f t="shared" si="3"/>
        <v>208</v>
      </c>
      <c r="N25" s="7">
        <f>VLOOKUP(A25,[2]TDSheet!$A:$X,24,0)*Y25</f>
        <v>120</v>
      </c>
      <c r="O25" s="7">
        <f t="shared" si="4"/>
        <v>41.6</v>
      </c>
      <c r="P25" s="22">
        <f t="shared" si="13"/>
        <v>343.80000000000007</v>
      </c>
      <c r="Q25" s="19">
        <f t="shared" si="5"/>
        <v>343.80000000000007</v>
      </c>
      <c r="R25" s="7">
        <f t="shared" si="6"/>
        <v>13.000000000000002</v>
      </c>
      <c r="S25" s="7">
        <f t="shared" si="7"/>
        <v>4.7355769230769234</v>
      </c>
      <c r="T25" s="7">
        <f>VLOOKUP(A25,[2]TDSheet!$A:$S,19,0)</f>
        <v>44.6</v>
      </c>
      <c r="U25" s="7">
        <f>VLOOKUP(A25,[2]TDSheet!$A:$T,20,0)</f>
        <v>35.6</v>
      </c>
      <c r="V25" s="7">
        <f>VLOOKUP(A25,[2]TDSheet!$A:$N,14,0)</f>
        <v>30.6</v>
      </c>
      <c r="X25" s="7">
        <f t="shared" si="14"/>
        <v>85.950000000000017</v>
      </c>
      <c r="Y25" s="17">
        <f>VLOOKUP(A25,[2]TDSheet!$A:$W,23,0)</f>
        <v>12</v>
      </c>
      <c r="Z25" s="18">
        <v>29</v>
      </c>
      <c r="AA25" s="7">
        <f t="shared" si="8"/>
        <v>87</v>
      </c>
      <c r="AB25" s="26">
        <f t="shared" si="9"/>
        <v>85.950000000000017</v>
      </c>
    </row>
    <row r="26" spans="1:28" ht="11.1" customHeight="1" outlineLevel="2" x14ac:dyDescent="0.2">
      <c r="A26" s="32" t="s">
        <v>30</v>
      </c>
      <c r="B26" s="9"/>
      <c r="C26" s="9" t="s">
        <v>18</v>
      </c>
      <c r="D26" s="5">
        <v>30</v>
      </c>
      <c r="E26" s="5"/>
      <c r="F26" s="5">
        <v>12</v>
      </c>
      <c r="G26" s="5"/>
      <c r="H26" s="17">
        <f>VLOOKUP(A26,[2]TDSheet!$A:$G,7,0)</f>
        <v>1</v>
      </c>
      <c r="K26" s="7">
        <f t="shared" si="3"/>
        <v>12</v>
      </c>
      <c r="N26" s="7">
        <f>VLOOKUP(A26,[2]TDSheet!$A:$X,24,0)*Y26</f>
        <v>234</v>
      </c>
      <c r="O26" s="7">
        <f t="shared" si="4"/>
        <v>2.4</v>
      </c>
      <c r="P26" s="22"/>
      <c r="Q26" s="19"/>
      <c r="R26" s="7">
        <f t="shared" si="6"/>
        <v>97.5</v>
      </c>
      <c r="S26" s="7">
        <f t="shared" si="7"/>
        <v>97.5</v>
      </c>
      <c r="T26" s="7">
        <f>VLOOKUP(A26,[2]TDSheet!$A:$S,19,0)</f>
        <v>1.2</v>
      </c>
      <c r="U26" s="7">
        <f>VLOOKUP(A26,[2]TDSheet!$A:$T,20,0)</f>
        <v>38.6</v>
      </c>
      <c r="V26" s="7">
        <f>VLOOKUP(A26,[2]TDSheet!$A:$N,14,0)</f>
        <v>42</v>
      </c>
      <c r="X26" s="7">
        <f t="shared" si="14"/>
        <v>0</v>
      </c>
      <c r="Y26" s="17">
        <f>VLOOKUP(A26,[2]TDSheet!$A:$W,23,0)</f>
        <v>6</v>
      </c>
      <c r="Z26" s="18">
        <f t="shared" si="11"/>
        <v>0</v>
      </c>
      <c r="AA26" s="7">
        <f t="shared" si="8"/>
        <v>0</v>
      </c>
      <c r="AB26" s="26">
        <f t="shared" si="9"/>
        <v>0</v>
      </c>
    </row>
    <row r="27" spans="1:28" ht="11.1" customHeight="1" outlineLevel="2" x14ac:dyDescent="0.2">
      <c r="A27" s="32" t="s">
        <v>31</v>
      </c>
      <c r="B27" s="9"/>
      <c r="C27" s="9" t="s">
        <v>9</v>
      </c>
      <c r="D27" s="5"/>
      <c r="E27" s="5">
        <v>768</v>
      </c>
      <c r="F27" s="5">
        <v>768</v>
      </c>
      <c r="G27" s="5"/>
      <c r="H27" s="17">
        <v>0</v>
      </c>
      <c r="K27" s="7">
        <f t="shared" si="3"/>
        <v>0</v>
      </c>
      <c r="L27" s="7">
        <f>VLOOKUP(A27,[1]TDSheet!$A:$F,6,0)</f>
        <v>768</v>
      </c>
      <c r="O27" s="7">
        <f t="shared" si="4"/>
        <v>0</v>
      </c>
      <c r="P27" s="22"/>
      <c r="Q27" s="19"/>
      <c r="R27" s="7" t="e">
        <f t="shared" si="6"/>
        <v>#DIV/0!</v>
      </c>
      <c r="S27" s="7" t="e">
        <f t="shared" si="7"/>
        <v>#DIV/0!</v>
      </c>
      <c r="T27" s="7">
        <v>0</v>
      </c>
      <c r="U27" s="7">
        <v>0</v>
      </c>
      <c r="V27" s="7">
        <v>0</v>
      </c>
      <c r="Y27" s="7">
        <v>0</v>
      </c>
      <c r="AA27" s="7">
        <f t="shared" si="8"/>
        <v>0</v>
      </c>
      <c r="AB27" s="26">
        <f t="shared" si="9"/>
        <v>0</v>
      </c>
    </row>
    <row r="28" spans="1:28" ht="21.95" customHeight="1" outlineLevel="2" x14ac:dyDescent="0.2">
      <c r="A28" s="32" t="s">
        <v>32</v>
      </c>
      <c r="B28" s="9"/>
      <c r="C28" s="9" t="s">
        <v>9</v>
      </c>
      <c r="D28" s="5"/>
      <c r="E28" s="5">
        <v>600</v>
      </c>
      <c r="F28" s="5">
        <v>600</v>
      </c>
      <c r="G28" s="5"/>
      <c r="H28" s="17">
        <v>0</v>
      </c>
      <c r="K28" s="7">
        <f t="shared" si="3"/>
        <v>0</v>
      </c>
      <c r="L28" s="7">
        <f>VLOOKUP(A28,[1]TDSheet!$A:$F,6,0)</f>
        <v>600</v>
      </c>
      <c r="O28" s="7">
        <f t="shared" si="4"/>
        <v>0</v>
      </c>
      <c r="P28" s="22"/>
      <c r="Q28" s="19"/>
      <c r="R28" s="7" t="e">
        <f t="shared" si="6"/>
        <v>#DIV/0!</v>
      </c>
      <c r="S28" s="7" t="e">
        <f t="shared" si="7"/>
        <v>#DIV/0!</v>
      </c>
      <c r="T28" s="7">
        <v>0</v>
      </c>
      <c r="U28" s="7">
        <v>0</v>
      </c>
      <c r="V28" s="7">
        <v>0</v>
      </c>
      <c r="Y28" s="7">
        <v>0</v>
      </c>
      <c r="AA28" s="7">
        <f t="shared" si="8"/>
        <v>0</v>
      </c>
      <c r="AB28" s="26">
        <f t="shared" si="9"/>
        <v>0</v>
      </c>
    </row>
    <row r="29" spans="1:28" ht="11.1" customHeight="1" outlineLevel="2" x14ac:dyDescent="0.2">
      <c r="A29" s="32" t="s">
        <v>33</v>
      </c>
      <c r="B29" s="9"/>
      <c r="C29" s="9" t="s">
        <v>9</v>
      </c>
      <c r="D29" s="5"/>
      <c r="E29" s="5">
        <v>624</v>
      </c>
      <c r="F29" s="5">
        <v>624</v>
      </c>
      <c r="G29" s="5"/>
      <c r="H29" s="17">
        <v>0</v>
      </c>
      <c r="K29" s="7">
        <f t="shared" si="3"/>
        <v>0</v>
      </c>
      <c r="L29" s="7">
        <f>VLOOKUP(A29,[1]TDSheet!$A:$F,6,0)</f>
        <v>624</v>
      </c>
      <c r="O29" s="7">
        <f t="shared" si="4"/>
        <v>0</v>
      </c>
      <c r="P29" s="22"/>
      <c r="Q29" s="19"/>
      <c r="R29" s="7" t="e">
        <f t="shared" si="6"/>
        <v>#DIV/0!</v>
      </c>
      <c r="S29" s="7" t="e">
        <f t="shared" si="7"/>
        <v>#DIV/0!</v>
      </c>
      <c r="T29" s="7">
        <v>0</v>
      </c>
      <c r="U29" s="7">
        <v>0</v>
      </c>
      <c r="V29" s="7">
        <v>0</v>
      </c>
      <c r="Y29" s="7">
        <v>0</v>
      </c>
      <c r="AA29" s="7">
        <f t="shared" si="8"/>
        <v>0</v>
      </c>
      <c r="AB29" s="26">
        <f t="shared" si="9"/>
        <v>0</v>
      </c>
    </row>
    <row r="30" spans="1:28" ht="11.1" customHeight="1" outlineLevel="2" x14ac:dyDescent="0.2">
      <c r="A30" s="32" t="s">
        <v>34</v>
      </c>
      <c r="B30" s="9"/>
      <c r="C30" s="9" t="s">
        <v>9</v>
      </c>
      <c r="D30" s="5">
        <v>3</v>
      </c>
      <c r="E30" s="5">
        <v>672</v>
      </c>
      <c r="F30" s="5">
        <v>609</v>
      </c>
      <c r="G30" s="5">
        <v>65</v>
      </c>
      <c r="H30" s="17">
        <f>VLOOKUP(A30,[2]TDSheet!$A:$G,7,0)</f>
        <v>0.75</v>
      </c>
      <c r="K30" s="7">
        <f t="shared" si="3"/>
        <v>17</v>
      </c>
      <c r="L30" s="7">
        <f>VLOOKUP(A30,[1]TDSheet!$A:$F,6,0)</f>
        <v>592</v>
      </c>
      <c r="N30" s="7">
        <f>VLOOKUP(A30,[2]TDSheet!$A:$X,24,0)*Y30</f>
        <v>8</v>
      </c>
      <c r="O30" s="7">
        <f t="shared" si="4"/>
        <v>3.4</v>
      </c>
      <c r="P30" s="22"/>
      <c r="Q30" s="19"/>
      <c r="R30" s="7">
        <f t="shared" si="6"/>
        <v>21.47058823529412</v>
      </c>
      <c r="S30" s="7">
        <f t="shared" si="7"/>
        <v>21.47058823529412</v>
      </c>
      <c r="T30" s="7">
        <f>VLOOKUP(A30,[2]TDSheet!$A:$S,19,0)</f>
        <v>3.8</v>
      </c>
      <c r="U30" s="7">
        <f>VLOOKUP(A30,[2]TDSheet!$A:$T,20,0)</f>
        <v>9.4</v>
      </c>
      <c r="V30" s="7">
        <f>VLOOKUP(A30,[2]TDSheet!$A:$N,14,0)</f>
        <v>6.6</v>
      </c>
      <c r="X30" s="7">
        <f>Q30*H30</f>
        <v>0</v>
      </c>
      <c r="Y30" s="17">
        <f>VLOOKUP(A30,[2]TDSheet!$A:$W,23,0)</f>
        <v>8</v>
      </c>
      <c r="Z30" s="18">
        <f t="shared" si="11"/>
        <v>0</v>
      </c>
      <c r="AA30" s="7">
        <f t="shared" si="8"/>
        <v>0</v>
      </c>
      <c r="AB30" s="26">
        <f t="shared" si="9"/>
        <v>0</v>
      </c>
    </row>
    <row r="31" spans="1:28" ht="21.95" customHeight="1" outlineLevel="2" x14ac:dyDescent="0.2">
      <c r="A31" s="32" t="s">
        <v>35</v>
      </c>
      <c r="B31" s="9"/>
      <c r="C31" s="9" t="s">
        <v>9</v>
      </c>
      <c r="D31" s="5"/>
      <c r="E31" s="5">
        <v>736</v>
      </c>
      <c r="F31" s="5">
        <v>736</v>
      </c>
      <c r="G31" s="5"/>
      <c r="H31" s="17">
        <v>0</v>
      </c>
      <c r="K31" s="7">
        <f t="shared" si="3"/>
        <v>0</v>
      </c>
      <c r="L31" s="7">
        <f>VLOOKUP(A31,[1]TDSheet!$A:$F,6,0)</f>
        <v>736</v>
      </c>
      <c r="O31" s="7">
        <f t="shared" si="4"/>
        <v>0</v>
      </c>
      <c r="P31" s="22"/>
      <c r="Q31" s="19"/>
      <c r="R31" s="7" t="e">
        <f t="shared" si="6"/>
        <v>#DIV/0!</v>
      </c>
      <c r="S31" s="7" t="e">
        <f t="shared" si="7"/>
        <v>#DIV/0!</v>
      </c>
      <c r="T31" s="7">
        <v>0</v>
      </c>
      <c r="U31" s="7">
        <v>0</v>
      </c>
      <c r="V31" s="7">
        <v>0</v>
      </c>
      <c r="Y31" s="7">
        <v>0</v>
      </c>
      <c r="AA31" s="7">
        <f t="shared" si="8"/>
        <v>0</v>
      </c>
      <c r="AB31" s="26">
        <f t="shared" si="9"/>
        <v>0</v>
      </c>
    </row>
    <row r="32" spans="1:28" ht="21.95" customHeight="1" outlineLevel="2" x14ac:dyDescent="0.2">
      <c r="A32" s="32" t="s">
        <v>36</v>
      </c>
      <c r="B32" s="9"/>
      <c r="C32" s="9" t="s">
        <v>9</v>
      </c>
      <c r="D32" s="5"/>
      <c r="E32" s="5">
        <v>400</v>
      </c>
      <c r="F32" s="5">
        <v>400</v>
      </c>
      <c r="G32" s="5"/>
      <c r="H32" s="17">
        <v>0</v>
      </c>
      <c r="K32" s="7">
        <f t="shared" si="3"/>
        <v>0</v>
      </c>
      <c r="L32" s="7">
        <f>VLOOKUP(A32,[1]TDSheet!$A:$F,6,0)</f>
        <v>400</v>
      </c>
      <c r="O32" s="7">
        <f t="shared" si="4"/>
        <v>0</v>
      </c>
      <c r="P32" s="22"/>
      <c r="Q32" s="19"/>
      <c r="R32" s="7" t="e">
        <f t="shared" si="6"/>
        <v>#DIV/0!</v>
      </c>
      <c r="S32" s="7" t="e">
        <f t="shared" si="7"/>
        <v>#DIV/0!</v>
      </c>
      <c r="T32" s="7">
        <v>0</v>
      </c>
      <c r="U32" s="7">
        <v>0</v>
      </c>
      <c r="V32" s="7">
        <v>0</v>
      </c>
      <c r="Y32" s="7">
        <v>0</v>
      </c>
      <c r="AA32" s="7">
        <f t="shared" si="8"/>
        <v>0</v>
      </c>
      <c r="AB32" s="26">
        <f t="shared" si="9"/>
        <v>0</v>
      </c>
    </row>
    <row r="33" spans="1:28" ht="11.1" customHeight="1" outlineLevel="2" x14ac:dyDescent="0.2">
      <c r="A33" s="32" t="s">
        <v>37</v>
      </c>
      <c r="B33" s="28" t="str">
        <f>VLOOKUP(A33,[3]TDSheet!$A:$B,2,0)</f>
        <v>Окт</v>
      </c>
      <c r="C33" s="9" t="s">
        <v>9</v>
      </c>
      <c r="D33" s="5">
        <v>134</v>
      </c>
      <c r="E33" s="5">
        <v>64</v>
      </c>
      <c r="F33" s="5">
        <v>86</v>
      </c>
      <c r="G33" s="5">
        <v>109</v>
      </c>
      <c r="H33" s="17">
        <f>VLOOKUP(A33,[2]TDSheet!$A:$G,7,0)</f>
        <v>0.9</v>
      </c>
      <c r="K33" s="7">
        <f t="shared" si="3"/>
        <v>86</v>
      </c>
      <c r="O33" s="7">
        <f t="shared" si="4"/>
        <v>17.2</v>
      </c>
      <c r="P33" s="22">
        <f t="shared" ref="P33:P34" si="15">Q33</f>
        <v>114.6</v>
      </c>
      <c r="Q33" s="19">
        <f t="shared" si="5"/>
        <v>114.6</v>
      </c>
      <c r="R33" s="7">
        <f t="shared" si="6"/>
        <v>13</v>
      </c>
      <c r="S33" s="7">
        <f t="shared" si="7"/>
        <v>6.337209302325582</v>
      </c>
      <c r="T33" s="7">
        <f>VLOOKUP(A33,[2]TDSheet!$A:$S,19,0)</f>
        <v>8.4</v>
      </c>
      <c r="U33" s="7">
        <f>VLOOKUP(A33,[2]TDSheet!$A:$T,20,0)</f>
        <v>9.6</v>
      </c>
      <c r="V33" s="7">
        <f>VLOOKUP(A33,[2]TDSheet!$A:$N,14,0)</f>
        <v>7.6</v>
      </c>
      <c r="X33" s="7">
        <f t="shared" ref="X33:X60" si="16">Q33*H33</f>
        <v>103.14</v>
      </c>
      <c r="Y33" s="17">
        <f>VLOOKUP(A33,[2]TDSheet!$A:$W,23,0)</f>
        <v>8</v>
      </c>
      <c r="Z33" s="18">
        <v>15</v>
      </c>
      <c r="AA33" s="7">
        <f t="shared" si="8"/>
        <v>108</v>
      </c>
      <c r="AB33" s="26">
        <f t="shared" si="9"/>
        <v>103.14</v>
      </c>
    </row>
    <row r="34" spans="1:28" ht="11.1" customHeight="1" outlineLevel="2" x14ac:dyDescent="0.2">
      <c r="A34" s="32" t="s">
        <v>38</v>
      </c>
      <c r="B34" s="9"/>
      <c r="C34" s="9" t="s">
        <v>9</v>
      </c>
      <c r="D34" s="5">
        <v>18</v>
      </c>
      <c r="E34" s="5">
        <v>114</v>
      </c>
      <c r="F34" s="5">
        <v>45</v>
      </c>
      <c r="G34" s="5">
        <v>83</v>
      </c>
      <c r="H34" s="17">
        <f>VLOOKUP(A34,[2]TDSheet!$A:$G,7,0)</f>
        <v>0.9</v>
      </c>
      <c r="K34" s="7">
        <f t="shared" si="3"/>
        <v>45</v>
      </c>
      <c r="O34" s="7">
        <f t="shared" si="4"/>
        <v>9</v>
      </c>
      <c r="P34" s="22">
        <f t="shared" si="15"/>
        <v>34</v>
      </c>
      <c r="Q34" s="19">
        <f t="shared" si="5"/>
        <v>34</v>
      </c>
      <c r="R34" s="7">
        <f t="shared" si="6"/>
        <v>13</v>
      </c>
      <c r="S34" s="7">
        <f t="shared" si="7"/>
        <v>9.2222222222222214</v>
      </c>
      <c r="T34" s="7">
        <f>VLOOKUP(A34,[2]TDSheet!$A:$S,19,0)</f>
        <v>4.8</v>
      </c>
      <c r="U34" s="7">
        <f>VLOOKUP(A34,[2]TDSheet!$A:$T,20,0)</f>
        <v>14</v>
      </c>
      <c r="V34" s="7">
        <f>VLOOKUP(A34,[2]TDSheet!$A:$N,14,0)</f>
        <v>9.6</v>
      </c>
      <c r="X34" s="7">
        <f t="shared" si="16"/>
        <v>30.6</v>
      </c>
      <c r="Y34" s="17">
        <f>VLOOKUP(A34,[2]TDSheet!$A:$W,23,0)</f>
        <v>8</v>
      </c>
      <c r="Z34" s="18">
        <v>5</v>
      </c>
      <c r="AA34" s="7">
        <f t="shared" si="8"/>
        <v>36</v>
      </c>
      <c r="AB34" s="26">
        <f t="shared" si="9"/>
        <v>30.6</v>
      </c>
    </row>
    <row r="35" spans="1:28" ht="21.95" customHeight="1" outlineLevel="2" x14ac:dyDescent="0.2">
      <c r="A35" s="32" t="s">
        <v>39</v>
      </c>
      <c r="B35" s="9"/>
      <c r="C35" s="9" t="s">
        <v>9</v>
      </c>
      <c r="D35" s="5">
        <v>1</v>
      </c>
      <c r="E35" s="5">
        <v>400</v>
      </c>
      <c r="F35" s="5">
        <v>370</v>
      </c>
      <c r="G35" s="5">
        <v>31</v>
      </c>
      <c r="H35" s="17">
        <f>VLOOKUP(A35,[2]TDSheet!$A:$G,7,0)</f>
        <v>0.43</v>
      </c>
      <c r="K35" s="7">
        <f t="shared" si="3"/>
        <v>2</v>
      </c>
      <c r="L35" s="7">
        <f>VLOOKUP(A35,[1]TDSheet!$A:$F,6,0)</f>
        <v>368</v>
      </c>
      <c r="N35" s="7">
        <f>VLOOKUP(A35,[2]TDSheet!$A:$X,24,0)*Y35</f>
        <v>16</v>
      </c>
      <c r="O35" s="7">
        <f t="shared" si="4"/>
        <v>0.4</v>
      </c>
      <c r="P35" s="22"/>
      <c r="Q35" s="19"/>
      <c r="R35" s="7">
        <f t="shared" si="6"/>
        <v>117.5</v>
      </c>
      <c r="S35" s="7">
        <f t="shared" si="7"/>
        <v>117.5</v>
      </c>
      <c r="T35" s="7">
        <f>VLOOKUP(A35,[2]TDSheet!$A:$S,19,0)</f>
        <v>1.2</v>
      </c>
      <c r="U35" s="7">
        <f>VLOOKUP(A35,[2]TDSheet!$A:$T,20,0)</f>
        <v>3.6</v>
      </c>
      <c r="V35" s="7">
        <f>VLOOKUP(A35,[2]TDSheet!$A:$N,14,0)</f>
        <v>1</v>
      </c>
      <c r="X35" s="7">
        <f t="shared" si="16"/>
        <v>0</v>
      </c>
      <c r="Y35" s="17">
        <f>VLOOKUP(A35,[2]TDSheet!$A:$W,23,0)</f>
        <v>16</v>
      </c>
      <c r="Z35" s="18">
        <f t="shared" si="11"/>
        <v>0</v>
      </c>
      <c r="AA35" s="7">
        <f t="shared" si="8"/>
        <v>0</v>
      </c>
      <c r="AB35" s="26">
        <f t="shared" si="9"/>
        <v>0</v>
      </c>
    </row>
    <row r="36" spans="1:28" ht="11.1" customHeight="1" outlineLevel="2" x14ac:dyDescent="0.2">
      <c r="A36" s="32" t="s">
        <v>40</v>
      </c>
      <c r="B36" s="28" t="str">
        <f>VLOOKUP(A36,[3]TDSheet!$A:$B,2,0)</f>
        <v>Окт</v>
      </c>
      <c r="C36" s="9" t="s">
        <v>9</v>
      </c>
      <c r="D36" s="5">
        <v>14</v>
      </c>
      <c r="E36" s="5">
        <v>912</v>
      </c>
      <c r="F36" s="5">
        <v>783</v>
      </c>
      <c r="G36" s="5">
        <v>129</v>
      </c>
      <c r="H36" s="17">
        <f>VLOOKUP(A36,[2]TDSheet!$A:$G,7,0)</f>
        <v>0.9</v>
      </c>
      <c r="K36" s="7">
        <f t="shared" si="3"/>
        <v>23</v>
      </c>
      <c r="L36" s="7">
        <f>VLOOKUP(A36,[1]TDSheet!$A:$F,6,0)</f>
        <v>760</v>
      </c>
      <c r="O36" s="7">
        <f t="shared" si="4"/>
        <v>4.5999999999999996</v>
      </c>
      <c r="P36" s="22"/>
      <c r="Q36" s="19"/>
      <c r="R36" s="7">
        <f t="shared" si="6"/>
        <v>28.043478260869566</v>
      </c>
      <c r="S36" s="7">
        <f t="shared" si="7"/>
        <v>28.043478260869566</v>
      </c>
      <c r="T36" s="7">
        <f>VLOOKUP(A36,[2]TDSheet!$A:$S,19,0)</f>
        <v>11.6</v>
      </c>
      <c r="U36" s="7">
        <f>VLOOKUP(A36,[2]TDSheet!$A:$T,20,0)</f>
        <v>19.2</v>
      </c>
      <c r="V36" s="7">
        <f>VLOOKUP(A36,[2]TDSheet!$A:$N,14,0)</f>
        <v>12</v>
      </c>
      <c r="X36" s="7">
        <f t="shared" si="16"/>
        <v>0</v>
      </c>
      <c r="Y36" s="17">
        <f>VLOOKUP(A36,[2]TDSheet!$A:$W,23,0)</f>
        <v>8</v>
      </c>
      <c r="Z36" s="18">
        <f t="shared" si="11"/>
        <v>0</v>
      </c>
      <c r="AA36" s="7">
        <f t="shared" si="8"/>
        <v>0</v>
      </c>
      <c r="AB36" s="26">
        <f t="shared" si="9"/>
        <v>0</v>
      </c>
    </row>
    <row r="37" spans="1:28" ht="11.1" customHeight="1" outlineLevel="2" x14ac:dyDescent="0.2">
      <c r="A37" s="32" t="s">
        <v>41</v>
      </c>
      <c r="B37" s="9"/>
      <c r="C37" s="9" t="s">
        <v>9</v>
      </c>
      <c r="D37" s="5">
        <v>10</v>
      </c>
      <c r="E37" s="5">
        <v>592</v>
      </c>
      <c r="F37" s="5">
        <v>564</v>
      </c>
      <c r="G37" s="5">
        <v>33</v>
      </c>
      <c r="H37" s="17">
        <f>VLOOKUP(A37,[2]TDSheet!$A:$G,7,0)</f>
        <v>0.43</v>
      </c>
      <c r="K37" s="7">
        <f t="shared" si="3"/>
        <v>4</v>
      </c>
      <c r="L37" s="7">
        <f>VLOOKUP(A37,[1]TDSheet!$A:$F,6,0)</f>
        <v>560</v>
      </c>
      <c r="N37" s="7">
        <f>VLOOKUP(A37,[2]TDSheet!$A:$X,24,0)*Y37</f>
        <v>96</v>
      </c>
      <c r="O37" s="7">
        <f t="shared" si="4"/>
        <v>0.8</v>
      </c>
      <c r="P37" s="22"/>
      <c r="Q37" s="19"/>
      <c r="R37" s="7">
        <f t="shared" si="6"/>
        <v>161.25</v>
      </c>
      <c r="S37" s="7">
        <f t="shared" si="7"/>
        <v>161.25</v>
      </c>
      <c r="T37" s="7">
        <f>VLOOKUP(A37,[2]TDSheet!$A:$S,19,0)</f>
        <v>6.8</v>
      </c>
      <c r="U37" s="7">
        <f>VLOOKUP(A37,[2]TDSheet!$A:$T,20,0)</f>
        <v>6.4</v>
      </c>
      <c r="V37" s="7">
        <f>VLOOKUP(A37,[2]TDSheet!$A:$N,14,0)</f>
        <v>10.6</v>
      </c>
      <c r="X37" s="7">
        <f t="shared" si="16"/>
        <v>0</v>
      </c>
      <c r="Y37" s="17">
        <f>VLOOKUP(A37,[2]TDSheet!$A:$W,23,0)</f>
        <v>16</v>
      </c>
      <c r="Z37" s="18">
        <f t="shared" si="11"/>
        <v>0</v>
      </c>
      <c r="AA37" s="7">
        <f t="shared" si="8"/>
        <v>0</v>
      </c>
      <c r="AB37" s="26">
        <f t="shared" si="9"/>
        <v>0</v>
      </c>
    </row>
    <row r="38" spans="1:28" ht="21.95" customHeight="1" outlineLevel="2" x14ac:dyDescent="0.2">
      <c r="A38" s="32" t="s">
        <v>42</v>
      </c>
      <c r="B38" s="9"/>
      <c r="C38" s="9" t="s">
        <v>18</v>
      </c>
      <c r="D38" s="5">
        <v>30</v>
      </c>
      <c r="E38" s="5">
        <v>475</v>
      </c>
      <c r="F38" s="5">
        <v>180</v>
      </c>
      <c r="G38" s="5">
        <v>295</v>
      </c>
      <c r="H38" s="17">
        <f>VLOOKUP(A38,[2]TDSheet!$A:$G,7,0)</f>
        <v>1</v>
      </c>
      <c r="K38" s="7">
        <f t="shared" si="3"/>
        <v>180</v>
      </c>
      <c r="O38" s="7">
        <f t="shared" si="4"/>
        <v>36</v>
      </c>
      <c r="P38" s="22">
        <f>Q38</f>
        <v>173</v>
      </c>
      <c r="Q38" s="19">
        <f t="shared" si="5"/>
        <v>173</v>
      </c>
      <c r="R38" s="7">
        <f t="shared" si="6"/>
        <v>13</v>
      </c>
      <c r="S38" s="7">
        <f t="shared" si="7"/>
        <v>8.1944444444444446</v>
      </c>
      <c r="T38" s="7">
        <f>VLOOKUP(A38,[2]TDSheet!$A:$S,19,0)</f>
        <v>38.704000000000001</v>
      </c>
      <c r="U38" s="7">
        <f>VLOOKUP(A38,[2]TDSheet!$A:$T,20,0)</f>
        <v>58.44</v>
      </c>
      <c r="V38" s="7">
        <f>VLOOKUP(A38,[2]TDSheet!$A:$N,14,0)</f>
        <v>29</v>
      </c>
      <c r="X38" s="7">
        <f t="shared" si="16"/>
        <v>173</v>
      </c>
      <c r="Y38" s="17">
        <f>VLOOKUP(A38,[2]TDSheet!$A:$W,23,0)</f>
        <v>5</v>
      </c>
      <c r="Z38" s="18">
        <v>35</v>
      </c>
      <c r="AA38" s="7">
        <f t="shared" si="8"/>
        <v>175</v>
      </c>
      <c r="AB38" s="26">
        <f t="shared" si="9"/>
        <v>173</v>
      </c>
    </row>
    <row r="39" spans="1:28" ht="11.1" customHeight="1" outlineLevel="2" x14ac:dyDescent="0.2">
      <c r="A39" s="32" t="s">
        <v>43</v>
      </c>
      <c r="B39" s="28" t="str">
        <f>VLOOKUP(A39,[3]TDSheet!$A:$B,2,0)</f>
        <v>Окт</v>
      </c>
      <c r="C39" s="9" t="s">
        <v>9</v>
      </c>
      <c r="D39" s="5">
        <v>61</v>
      </c>
      <c r="E39" s="5">
        <v>888</v>
      </c>
      <c r="F39" s="5">
        <v>768</v>
      </c>
      <c r="G39" s="16">
        <f>159+G61</f>
        <v>146</v>
      </c>
      <c r="H39" s="17">
        <f>VLOOKUP(A39,[2]TDSheet!$A:$G,7,0)</f>
        <v>0.9</v>
      </c>
      <c r="K39" s="7">
        <f t="shared" si="3"/>
        <v>80</v>
      </c>
      <c r="L39" s="7">
        <f>VLOOKUP(A39,[1]TDSheet!$A:$F,6,0)</f>
        <v>688</v>
      </c>
      <c r="N39" s="7">
        <f>VLOOKUP(A39,[2]TDSheet!$A:$X,24,0)*Y39</f>
        <v>160</v>
      </c>
      <c r="O39" s="7">
        <f t="shared" si="4"/>
        <v>16</v>
      </c>
      <c r="P39" s="22"/>
      <c r="Q39" s="19"/>
      <c r="R39" s="7">
        <f t="shared" si="6"/>
        <v>19.125</v>
      </c>
      <c r="S39" s="7">
        <f t="shared" si="7"/>
        <v>19.125</v>
      </c>
      <c r="T39" s="7">
        <f>VLOOKUP(A39,[2]TDSheet!$A:$S,19,0)</f>
        <v>24</v>
      </c>
      <c r="U39" s="7">
        <f>VLOOKUP(A39,[2]TDSheet!$A:$T,20,0)</f>
        <v>26.4</v>
      </c>
      <c r="V39" s="7">
        <f>VLOOKUP(A39,[2]TDSheet!$A:$N,14,0)</f>
        <v>30.6</v>
      </c>
      <c r="X39" s="7">
        <f t="shared" si="16"/>
        <v>0</v>
      </c>
      <c r="Y39" s="17">
        <f>VLOOKUP(A39,[2]TDSheet!$A:$W,23,0)</f>
        <v>8</v>
      </c>
      <c r="Z39" s="18">
        <f t="shared" si="11"/>
        <v>0</v>
      </c>
      <c r="AA39" s="7">
        <f t="shared" si="8"/>
        <v>0</v>
      </c>
      <c r="AB39" s="26">
        <f t="shared" si="9"/>
        <v>0</v>
      </c>
    </row>
    <row r="40" spans="1:28" ht="11.1" customHeight="1" outlineLevel="2" x14ac:dyDescent="0.2">
      <c r="A40" s="32" t="s">
        <v>44</v>
      </c>
      <c r="B40" s="9"/>
      <c r="C40" s="9" t="s">
        <v>9</v>
      </c>
      <c r="D40" s="5">
        <v>29</v>
      </c>
      <c r="E40" s="5">
        <v>480</v>
      </c>
      <c r="F40" s="5">
        <v>475</v>
      </c>
      <c r="G40" s="5">
        <v>31</v>
      </c>
      <c r="H40" s="17">
        <f>VLOOKUP(A40,[2]TDSheet!$A:$G,7,0)</f>
        <v>0.43</v>
      </c>
      <c r="K40" s="7">
        <f t="shared" si="3"/>
        <v>27</v>
      </c>
      <c r="L40" s="7">
        <f>VLOOKUP(A40,[1]TDSheet!$A:$F,6,0)</f>
        <v>448</v>
      </c>
      <c r="N40" s="7">
        <f>VLOOKUP(A40,[2]TDSheet!$A:$X,24,0)*Y40</f>
        <v>16</v>
      </c>
      <c r="O40" s="7">
        <f t="shared" si="4"/>
        <v>5.4</v>
      </c>
      <c r="P40" s="22">
        <f>Q40</f>
        <v>23.200000000000003</v>
      </c>
      <c r="Q40" s="19">
        <f t="shared" si="5"/>
        <v>23.200000000000003</v>
      </c>
      <c r="R40" s="7">
        <f t="shared" si="6"/>
        <v>13</v>
      </c>
      <c r="S40" s="7">
        <f t="shared" si="7"/>
        <v>8.7037037037037024</v>
      </c>
      <c r="T40" s="7">
        <f>VLOOKUP(A40,[2]TDSheet!$A:$S,19,0)</f>
        <v>6.8</v>
      </c>
      <c r="U40" s="7">
        <f>VLOOKUP(A40,[2]TDSheet!$A:$T,20,0)</f>
        <v>6.2</v>
      </c>
      <c r="V40" s="7">
        <f>VLOOKUP(A40,[2]TDSheet!$A:$N,14,0)</f>
        <v>5.8</v>
      </c>
      <c r="X40" s="7">
        <f t="shared" si="16"/>
        <v>9.9760000000000009</v>
      </c>
      <c r="Y40" s="17">
        <f>VLOOKUP(A40,[2]TDSheet!$A:$W,23,0)</f>
        <v>16</v>
      </c>
      <c r="Z40" s="18">
        <v>2</v>
      </c>
      <c r="AA40" s="7">
        <f t="shared" si="8"/>
        <v>13.76</v>
      </c>
      <c r="AB40" s="26">
        <f t="shared" si="9"/>
        <v>9.9760000000000009</v>
      </c>
    </row>
    <row r="41" spans="1:28" ht="11.1" customHeight="1" outlineLevel="2" x14ac:dyDescent="0.2">
      <c r="A41" s="32" t="s">
        <v>45</v>
      </c>
      <c r="B41" s="28" t="str">
        <f>VLOOKUP(A41,[3]TDSheet!$A:$B,2,0)</f>
        <v>Окт</v>
      </c>
      <c r="C41" s="9" t="s">
        <v>9</v>
      </c>
      <c r="D41" s="5">
        <v>165</v>
      </c>
      <c r="E41" s="5">
        <v>54</v>
      </c>
      <c r="F41" s="5">
        <v>57</v>
      </c>
      <c r="G41" s="5">
        <v>162</v>
      </c>
      <c r="H41" s="17">
        <f>VLOOKUP(A41,[2]TDSheet!$A:$G,7,0)</f>
        <v>0.7</v>
      </c>
      <c r="K41" s="7">
        <f t="shared" si="3"/>
        <v>57</v>
      </c>
      <c r="O41" s="7">
        <f t="shared" si="4"/>
        <v>11.4</v>
      </c>
      <c r="P41" s="22"/>
      <c r="Q41" s="19"/>
      <c r="R41" s="7">
        <f t="shared" si="6"/>
        <v>14.210526315789473</v>
      </c>
      <c r="S41" s="7">
        <f t="shared" si="7"/>
        <v>14.210526315789473</v>
      </c>
      <c r="T41" s="7">
        <f>VLOOKUP(A41,[2]TDSheet!$A:$S,19,0)</f>
        <v>1</v>
      </c>
      <c r="U41" s="7">
        <f>VLOOKUP(A41,[2]TDSheet!$A:$T,20,0)</f>
        <v>6.8</v>
      </c>
      <c r="V41" s="7">
        <f>VLOOKUP(A41,[2]TDSheet!$A:$N,14,0)</f>
        <v>2.4</v>
      </c>
      <c r="X41" s="7">
        <f t="shared" si="16"/>
        <v>0</v>
      </c>
      <c r="Y41" s="17">
        <f>VLOOKUP(A41,[2]TDSheet!$A:$W,23,0)</f>
        <v>8</v>
      </c>
      <c r="Z41" s="18">
        <f t="shared" si="11"/>
        <v>0</v>
      </c>
      <c r="AA41" s="7">
        <f t="shared" si="8"/>
        <v>0</v>
      </c>
      <c r="AB41" s="26">
        <f t="shared" si="9"/>
        <v>0</v>
      </c>
    </row>
    <row r="42" spans="1:28" ht="11.1" customHeight="1" outlineLevel="2" x14ac:dyDescent="0.2">
      <c r="A42" s="32" t="s">
        <v>46</v>
      </c>
      <c r="B42" s="9"/>
      <c r="C42" s="9" t="s">
        <v>9</v>
      </c>
      <c r="D42" s="5">
        <v>19</v>
      </c>
      <c r="E42" s="5"/>
      <c r="F42" s="5">
        <v>15</v>
      </c>
      <c r="G42" s="5">
        <v>-1</v>
      </c>
      <c r="H42" s="17">
        <f>VLOOKUP(A42,[2]TDSheet!$A:$G,7,0)</f>
        <v>0.43</v>
      </c>
      <c r="K42" s="7">
        <f t="shared" si="3"/>
        <v>15</v>
      </c>
      <c r="O42" s="7">
        <f t="shared" si="4"/>
        <v>3</v>
      </c>
      <c r="P42" s="22">
        <f>Q42</f>
        <v>25</v>
      </c>
      <c r="Q42" s="19">
        <f>8*O42-G42-N42</f>
        <v>25</v>
      </c>
      <c r="R42" s="7">
        <f t="shared" si="6"/>
        <v>8</v>
      </c>
      <c r="S42" s="7">
        <f t="shared" si="7"/>
        <v>-0.33333333333333331</v>
      </c>
      <c r="T42" s="7">
        <f>VLOOKUP(A42,[2]TDSheet!$A:$S,19,0)</f>
        <v>0.4</v>
      </c>
      <c r="U42" s="7">
        <f>VLOOKUP(A42,[2]TDSheet!$A:$T,20,0)</f>
        <v>1.4</v>
      </c>
      <c r="V42" s="7">
        <f>VLOOKUP(A42,[2]TDSheet!$A:$N,14,0)</f>
        <v>1</v>
      </c>
      <c r="X42" s="7">
        <f t="shared" si="16"/>
        <v>10.75</v>
      </c>
      <c r="Y42" s="17">
        <f>VLOOKUP(A42,[2]TDSheet!$A:$W,23,0)</f>
        <v>16</v>
      </c>
      <c r="Z42" s="18">
        <v>2</v>
      </c>
      <c r="AA42" s="7">
        <f t="shared" si="8"/>
        <v>13.76</v>
      </c>
      <c r="AB42" s="26">
        <f t="shared" si="9"/>
        <v>10.75</v>
      </c>
    </row>
    <row r="43" spans="1:28" ht="21.95" customHeight="1" outlineLevel="2" x14ac:dyDescent="0.2">
      <c r="A43" s="32" t="s">
        <v>47</v>
      </c>
      <c r="B43" s="9"/>
      <c r="C43" s="9" t="s">
        <v>9</v>
      </c>
      <c r="D43" s="5">
        <v>10</v>
      </c>
      <c r="E43" s="5">
        <v>136</v>
      </c>
      <c r="F43" s="5">
        <v>62</v>
      </c>
      <c r="G43" s="5">
        <v>75</v>
      </c>
      <c r="H43" s="17">
        <f>VLOOKUP(A43,[2]TDSheet!$A:$G,7,0)</f>
        <v>0.9</v>
      </c>
      <c r="K43" s="7">
        <f t="shared" si="3"/>
        <v>62</v>
      </c>
      <c r="N43" s="7">
        <f>VLOOKUP(A43,[2]TDSheet!$A:$X,24,0)*Y43</f>
        <v>184</v>
      </c>
      <c r="O43" s="7">
        <f t="shared" si="4"/>
        <v>12.4</v>
      </c>
      <c r="P43" s="22"/>
      <c r="Q43" s="19"/>
      <c r="R43" s="7">
        <f t="shared" si="6"/>
        <v>20.887096774193548</v>
      </c>
      <c r="S43" s="7">
        <f t="shared" si="7"/>
        <v>20.887096774193548</v>
      </c>
      <c r="T43" s="7">
        <f>VLOOKUP(A43,[2]TDSheet!$A:$S,19,0)</f>
        <v>13.4</v>
      </c>
      <c r="U43" s="7">
        <f>VLOOKUP(A43,[2]TDSheet!$A:$T,20,0)</f>
        <v>17.2</v>
      </c>
      <c r="V43" s="7">
        <f>VLOOKUP(A43,[2]TDSheet!$A:$N,14,0)</f>
        <v>25</v>
      </c>
      <c r="X43" s="7">
        <f t="shared" si="16"/>
        <v>0</v>
      </c>
      <c r="Y43" s="17">
        <f>VLOOKUP(A43,[2]TDSheet!$A:$W,23,0)</f>
        <v>8</v>
      </c>
      <c r="Z43" s="18">
        <f t="shared" si="11"/>
        <v>0</v>
      </c>
      <c r="AA43" s="7">
        <f t="shared" si="8"/>
        <v>0</v>
      </c>
      <c r="AB43" s="26">
        <f t="shared" si="9"/>
        <v>0</v>
      </c>
    </row>
    <row r="44" spans="1:28" ht="11.1" customHeight="1" outlineLevel="2" x14ac:dyDescent="0.2">
      <c r="A44" s="32" t="s">
        <v>48</v>
      </c>
      <c r="B44" s="9"/>
      <c r="C44" s="9" t="s">
        <v>9</v>
      </c>
      <c r="D44" s="5">
        <v>32</v>
      </c>
      <c r="E44" s="5"/>
      <c r="F44" s="5">
        <v>15</v>
      </c>
      <c r="G44" s="5">
        <v>17</v>
      </c>
      <c r="H44" s="17">
        <f>VLOOKUP(A44,[2]TDSheet!$A:$G,7,0)</f>
        <v>0.43</v>
      </c>
      <c r="K44" s="7">
        <f t="shared" si="3"/>
        <v>15</v>
      </c>
      <c r="O44" s="7">
        <f t="shared" si="4"/>
        <v>3</v>
      </c>
      <c r="P44" s="22">
        <f t="shared" ref="P44:P45" si="17">Q44</f>
        <v>22</v>
      </c>
      <c r="Q44" s="19">
        <f t="shared" si="5"/>
        <v>22</v>
      </c>
      <c r="R44" s="7">
        <f t="shared" si="6"/>
        <v>13</v>
      </c>
      <c r="S44" s="7">
        <f t="shared" si="7"/>
        <v>5.666666666666667</v>
      </c>
      <c r="T44" s="7">
        <f>VLOOKUP(A44,[2]TDSheet!$A:$S,19,0)</f>
        <v>0</v>
      </c>
      <c r="U44" s="7">
        <f>VLOOKUP(A44,[2]TDSheet!$A:$T,20,0)</f>
        <v>1</v>
      </c>
      <c r="V44" s="7">
        <f>VLOOKUP(A44,[2]TDSheet!$A:$N,14,0)</f>
        <v>1.6</v>
      </c>
      <c r="X44" s="7">
        <f t="shared" si="16"/>
        <v>9.4599999999999991</v>
      </c>
      <c r="Y44" s="17">
        <f>VLOOKUP(A44,[2]TDSheet!$A:$W,23,0)</f>
        <v>16</v>
      </c>
      <c r="Z44" s="18">
        <v>2</v>
      </c>
      <c r="AA44" s="7">
        <f t="shared" si="8"/>
        <v>13.76</v>
      </c>
      <c r="AB44" s="26">
        <f t="shared" si="9"/>
        <v>9.4599999999999991</v>
      </c>
    </row>
    <row r="45" spans="1:28" ht="11.1" customHeight="1" outlineLevel="2" x14ac:dyDescent="0.2">
      <c r="A45" s="32" t="s">
        <v>49</v>
      </c>
      <c r="B45" s="9"/>
      <c r="C45" s="9" t="s">
        <v>18</v>
      </c>
      <c r="D45" s="5">
        <v>245</v>
      </c>
      <c r="E45" s="5">
        <v>30</v>
      </c>
      <c r="F45" s="5">
        <v>231</v>
      </c>
      <c r="G45" s="5">
        <v>-15</v>
      </c>
      <c r="H45" s="17">
        <f>VLOOKUP(A45,[2]TDSheet!$A:$G,7,0)</f>
        <v>1</v>
      </c>
      <c r="K45" s="7">
        <f t="shared" si="3"/>
        <v>231</v>
      </c>
      <c r="N45" s="7">
        <f>VLOOKUP(A45,[2]TDSheet!$A:$X,24,0)*Y45</f>
        <v>550</v>
      </c>
      <c r="O45" s="7">
        <f t="shared" si="4"/>
        <v>46.2</v>
      </c>
      <c r="P45" s="22">
        <f t="shared" si="17"/>
        <v>65.600000000000023</v>
      </c>
      <c r="Q45" s="19">
        <f t="shared" si="5"/>
        <v>65.600000000000023</v>
      </c>
      <c r="R45" s="7">
        <f t="shared" si="6"/>
        <v>13</v>
      </c>
      <c r="S45" s="7">
        <f t="shared" si="7"/>
        <v>11.580086580086579</v>
      </c>
      <c r="T45" s="7">
        <f>VLOOKUP(A45,[2]TDSheet!$A:$S,19,0)</f>
        <v>55</v>
      </c>
      <c r="U45" s="7">
        <f>VLOOKUP(A45,[2]TDSheet!$A:$T,20,0)</f>
        <v>38</v>
      </c>
      <c r="V45" s="7">
        <f>VLOOKUP(A45,[2]TDSheet!$A:$N,14,0)</f>
        <v>65</v>
      </c>
      <c r="X45" s="7">
        <f t="shared" si="16"/>
        <v>65.600000000000023</v>
      </c>
      <c r="Y45" s="17">
        <f>VLOOKUP(A45,[2]TDSheet!$A:$W,23,0)</f>
        <v>5</v>
      </c>
      <c r="Z45" s="18">
        <v>14</v>
      </c>
      <c r="AA45" s="7">
        <f t="shared" si="8"/>
        <v>70</v>
      </c>
      <c r="AB45" s="26">
        <f t="shared" si="9"/>
        <v>65.600000000000023</v>
      </c>
    </row>
    <row r="46" spans="1:28" ht="11.1" customHeight="1" outlineLevel="2" x14ac:dyDescent="0.2">
      <c r="A46" s="32" t="s">
        <v>50</v>
      </c>
      <c r="B46" s="9"/>
      <c r="C46" s="9" t="s">
        <v>9</v>
      </c>
      <c r="D46" s="5">
        <v>43</v>
      </c>
      <c r="E46" s="5"/>
      <c r="F46" s="5"/>
      <c r="G46" s="5">
        <v>42</v>
      </c>
      <c r="H46" s="17">
        <f>VLOOKUP(A46,[2]TDSheet!$A:$G,7,0)</f>
        <v>0.43</v>
      </c>
      <c r="K46" s="7">
        <f t="shared" si="3"/>
        <v>0</v>
      </c>
      <c r="O46" s="7">
        <f t="shared" si="4"/>
        <v>0</v>
      </c>
      <c r="P46" s="22"/>
      <c r="Q46" s="19"/>
      <c r="R46" s="7" t="e">
        <f t="shared" si="6"/>
        <v>#DIV/0!</v>
      </c>
      <c r="S46" s="7" t="e">
        <f t="shared" si="7"/>
        <v>#DIV/0!</v>
      </c>
      <c r="T46" s="7">
        <f>VLOOKUP(A46,[2]TDSheet!$A:$S,19,0)</f>
        <v>0</v>
      </c>
      <c r="U46" s="7">
        <f>VLOOKUP(A46,[2]TDSheet!$A:$T,20,0)</f>
        <v>0</v>
      </c>
      <c r="V46" s="7">
        <f>VLOOKUP(A46,[2]TDSheet!$A:$N,14,0)</f>
        <v>0.8</v>
      </c>
      <c r="X46" s="7">
        <f t="shared" si="16"/>
        <v>0</v>
      </c>
      <c r="Y46" s="17">
        <f>VLOOKUP(A46,[2]TDSheet!$A:$W,23,0)</f>
        <v>16</v>
      </c>
      <c r="Z46" s="18">
        <f t="shared" si="11"/>
        <v>0</v>
      </c>
      <c r="AA46" s="7">
        <f t="shared" si="8"/>
        <v>0</v>
      </c>
      <c r="AB46" s="26">
        <f t="shared" si="9"/>
        <v>0</v>
      </c>
    </row>
    <row r="47" spans="1:28" ht="11.1" customHeight="1" outlineLevel="2" x14ac:dyDescent="0.2">
      <c r="A47" s="32" t="s">
        <v>51</v>
      </c>
      <c r="B47" s="9"/>
      <c r="C47" s="9" t="s">
        <v>9</v>
      </c>
      <c r="D47" s="5">
        <v>49</v>
      </c>
      <c r="E47" s="5"/>
      <c r="F47" s="5">
        <v>11</v>
      </c>
      <c r="G47" s="5">
        <v>36</v>
      </c>
      <c r="H47" s="17">
        <f>VLOOKUP(A47,[2]TDSheet!$A:$G,7,0)</f>
        <v>0.9</v>
      </c>
      <c r="K47" s="7">
        <f t="shared" si="3"/>
        <v>11</v>
      </c>
      <c r="O47" s="7">
        <f t="shared" si="4"/>
        <v>2.2000000000000002</v>
      </c>
      <c r="P47" s="22"/>
      <c r="Q47" s="19"/>
      <c r="R47" s="7">
        <f t="shared" si="6"/>
        <v>16.363636363636363</v>
      </c>
      <c r="S47" s="7">
        <f t="shared" si="7"/>
        <v>16.363636363636363</v>
      </c>
      <c r="T47" s="7">
        <f>VLOOKUP(A47,[2]TDSheet!$A:$S,19,0)</f>
        <v>1.2</v>
      </c>
      <c r="U47" s="7">
        <f>VLOOKUP(A47,[2]TDSheet!$A:$T,20,0)</f>
        <v>1.2</v>
      </c>
      <c r="V47" s="7">
        <f>VLOOKUP(A47,[2]TDSheet!$A:$N,14,0)</f>
        <v>1.4</v>
      </c>
      <c r="X47" s="7">
        <f t="shared" si="16"/>
        <v>0</v>
      </c>
      <c r="Y47" s="17">
        <f>VLOOKUP(A47,[2]TDSheet!$A:$W,23,0)</f>
        <v>8</v>
      </c>
      <c r="Z47" s="18">
        <f t="shared" si="11"/>
        <v>0</v>
      </c>
      <c r="AA47" s="7">
        <f t="shared" si="8"/>
        <v>0</v>
      </c>
      <c r="AB47" s="26">
        <f t="shared" si="9"/>
        <v>0</v>
      </c>
    </row>
    <row r="48" spans="1:28" ht="11.1" customHeight="1" outlineLevel="2" x14ac:dyDescent="0.2">
      <c r="A48" s="32" t="s">
        <v>52</v>
      </c>
      <c r="B48" s="9"/>
      <c r="C48" s="9" t="s">
        <v>9</v>
      </c>
      <c r="D48" s="5">
        <v>92</v>
      </c>
      <c r="E48" s="5">
        <v>7</v>
      </c>
      <c r="F48" s="5"/>
      <c r="G48" s="5">
        <v>99</v>
      </c>
      <c r="H48" s="17">
        <f>VLOOKUP(A48,[2]TDSheet!$A:$G,7,0)</f>
        <v>0.33</v>
      </c>
      <c r="K48" s="7">
        <f t="shared" si="3"/>
        <v>0</v>
      </c>
      <c r="O48" s="7">
        <f t="shared" si="4"/>
        <v>0</v>
      </c>
      <c r="P48" s="22"/>
      <c r="Q48" s="19"/>
      <c r="R48" s="7" t="e">
        <f t="shared" si="6"/>
        <v>#DIV/0!</v>
      </c>
      <c r="S48" s="7" t="e">
        <f t="shared" si="7"/>
        <v>#DIV/0!</v>
      </c>
      <c r="T48" s="7">
        <f>VLOOKUP(A48,[2]TDSheet!$A:$S,19,0)</f>
        <v>0</v>
      </c>
      <c r="U48" s="7">
        <f>VLOOKUP(A48,[2]TDSheet!$A:$T,20,0)</f>
        <v>0.6</v>
      </c>
      <c r="V48" s="7">
        <f>VLOOKUP(A48,[2]TDSheet!$A:$N,14,0)</f>
        <v>1</v>
      </c>
      <c r="X48" s="7">
        <f t="shared" si="16"/>
        <v>0</v>
      </c>
      <c r="Y48" s="17">
        <f>VLOOKUP(A48,[2]TDSheet!$A:$W,23,0)</f>
        <v>6</v>
      </c>
      <c r="Z48" s="18">
        <f t="shared" si="11"/>
        <v>0</v>
      </c>
      <c r="AA48" s="7">
        <f t="shared" si="8"/>
        <v>0</v>
      </c>
      <c r="AB48" s="26">
        <f t="shared" si="9"/>
        <v>0</v>
      </c>
    </row>
    <row r="49" spans="1:28" ht="11.1" customHeight="1" outlineLevel="2" x14ac:dyDescent="0.2">
      <c r="A49" s="32" t="s">
        <v>53</v>
      </c>
      <c r="B49" s="9"/>
      <c r="C49" s="9" t="s">
        <v>18</v>
      </c>
      <c r="D49" s="5">
        <v>6</v>
      </c>
      <c r="E49" s="5"/>
      <c r="F49" s="5">
        <v>3</v>
      </c>
      <c r="G49" s="5"/>
      <c r="H49" s="17">
        <f>VLOOKUP(A49,[2]TDSheet!$A:$G,7,0)</f>
        <v>1</v>
      </c>
      <c r="K49" s="7">
        <f t="shared" si="3"/>
        <v>3</v>
      </c>
      <c r="N49" s="7">
        <f>VLOOKUP(A49,[2]TDSheet!$A:$X,24,0)*Y49</f>
        <v>24</v>
      </c>
      <c r="O49" s="7">
        <f t="shared" si="4"/>
        <v>0.6</v>
      </c>
      <c r="P49" s="25"/>
      <c r="Q49" s="19">
        <v>24</v>
      </c>
      <c r="R49" s="7">
        <f t="shared" si="6"/>
        <v>80</v>
      </c>
      <c r="S49" s="7">
        <f t="shared" si="7"/>
        <v>40</v>
      </c>
      <c r="T49" s="7">
        <f>VLOOKUP(A49,[2]TDSheet!$A:$S,19,0)</f>
        <v>6.6</v>
      </c>
      <c r="U49" s="7">
        <f>VLOOKUP(A49,[2]TDSheet!$A:$T,20,0)</f>
        <v>2.4</v>
      </c>
      <c r="V49" s="7">
        <f>VLOOKUP(A49,[2]TDSheet!$A:$N,14,0)</f>
        <v>3.6</v>
      </c>
      <c r="X49" s="7">
        <f t="shared" si="16"/>
        <v>24</v>
      </c>
      <c r="Y49" s="17">
        <f>VLOOKUP(A49,[2]TDSheet!$A:$W,23,0)</f>
        <v>3</v>
      </c>
      <c r="Z49" s="18">
        <f t="shared" si="11"/>
        <v>0</v>
      </c>
      <c r="AA49" s="7">
        <f t="shared" si="8"/>
        <v>0</v>
      </c>
      <c r="AB49" s="26">
        <f t="shared" si="9"/>
        <v>0</v>
      </c>
    </row>
    <row r="50" spans="1:28" ht="11.1" customHeight="1" outlineLevel="2" x14ac:dyDescent="0.2">
      <c r="A50" s="32" t="s">
        <v>54</v>
      </c>
      <c r="B50" s="9"/>
      <c r="C50" s="9" t="s">
        <v>9</v>
      </c>
      <c r="D50" s="5">
        <v>19</v>
      </c>
      <c r="E50" s="5">
        <v>720</v>
      </c>
      <c r="F50" s="5">
        <v>675</v>
      </c>
      <c r="G50" s="5">
        <v>62</v>
      </c>
      <c r="H50" s="17">
        <f>VLOOKUP(A50,[2]TDSheet!$A:$G,7,0)</f>
        <v>0.25</v>
      </c>
      <c r="K50" s="7">
        <f t="shared" si="3"/>
        <v>39</v>
      </c>
      <c r="L50" s="7">
        <f>VLOOKUP(A50,[1]TDSheet!$A:$F,6,0)</f>
        <v>636</v>
      </c>
      <c r="O50" s="7">
        <f t="shared" si="4"/>
        <v>7.8</v>
      </c>
      <c r="P50" s="22">
        <f t="shared" ref="P50:P52" si="18">Q50</f>
        <v>39.399999999999991</v>
      </c>
      <c r="Q50" s="19">
        <f t="shared" si="5"/>
        <v>39.399999999999991</v>
      </c>
      <c r="R50" s="7">
        <f t="shared" si="6"/>
        <v>13</v>
      </c>
      <c r="S50" s="7">
        <f t="shared" si="7"/>
        <v>7.9487179487179489</v>
      </c>
      <c r="T50" s="7">
        <f>VLOOKUP(A50,[2]TDSheet!$A:$S,19,0)</f>
        <v>7.8</v>
      </c>
      <c r="U50" s="7">
        <f>VLOOKUP(A50,[2]TDSheet!$A:$T,20,0)</f>
        <v>11</v>
      </c>
      <c r="V50" s="7">
        <f>VLOOKUP(A50,[2]TDSheet!$A:$N,14,0)</f>
        <v>3.8</v>
      </c>
      <c r="X50" s="7">
        <f t="shared" si="16"/>
        <v>9.8499999999999979</v>
      </c>
      <c r="Y50" s="17">
        <f>VLOOKUP(A50,[2]TDSheet!$A:$W,23,0)</f>
        <v>12</v>
      </c>
      <c r="Z50" s="18">
        <v>4</v>
      </c>
      <c r="AA50" s="7">
        <f t="shared" si="8"/>
        <v>12</v>
      </c>
      <c r="AB50" s="26">
        <f t="shared" si="9"/>
        <v>9.8499999999999979</v>
      </c>
    </row>
    <row r="51" spans="1:28" ht="11.1" customHeight="1" outlineLevel="2" x14ac:dyDescent="0.2">
      <c r="A51" s="32" t="s">
        <v>55</v>
      </c>
      <c r="B51" s="9"/>
      <c r="C51" s="9" t="s">
        <v>9</v>
      </c>
      <c r="D51" s="5">
        <v>20</v>
      </c>
      <c r="E51" s="5">
        <v>672</v>
      </c>
      <c r="F51" s="5">
        <v>684</v>
      </c>
      <c r="G51" s="5">
        <v>5</v>
      </c>
      <c r="H51" s="17">
        <f>VLOOKUP(A51,[2]TDSheet!$A:$G,7,0)</f>
        <v>0.3</v>
      </c>
      <c r="K51" s="7">
        <f t="shared" si="3"/>
        <v>24</v>
      </c>
      <c r="L51" s="7">
        <f>VLOOKUP(A51,[1]TDSheet!$A:$F,6,0)</f>
        <v>660</v>
      </c>
      <c r="O51" s="7">
        <f t="shared" si="4"/>
        <v>4.8</v>
      </c>
      <c r="P51" s="22">
        <f t="shared" si="18"/>
        <v>38.199999999999996</v>
      </c>
      <c r="Q51" s="19">
        <f>9*O51-G51-N51</f>
        <v>38.199999999999996</v>
      </c>
      <c r="R51" s="7">
        <f t="shared" si="6"/>
        <v>9</v>
      </c>
      <c r="S51" s="7">
        <f t="shared" si="7"/>
        <v>1.0416666666666667</v>
      </c>
      <c r="T51" s="7">
        <f>VLOOKUP(A51,[2]TDSheet!$A:$S,19,0)</f>
        <v>2.4</v>
      </c>
      <c r="U51" s="7">
        <f>VLOOKUP(A51,[2]TDSheet!$A:$T,20,0)</f>
        <v>2.4</v>
      </c>
      <c r="V51" s="7">
        <f>VLOOKUP(A51,[2]TDSheet!$A:$N,14,0)</f>
        <v>1.4</v>
      </c>
      <c r="X51" s="7">
        <f t="shared" si="16"/>
        <v>11.459999999999999</v>
      </c>
      <c r="Y51" s="17">
        <f>VLOOKUP(A51,[2]TDSheet!$A:$W,23,0)</f>
        <v>12</v>
      </c>
      <c r="Z51" s="18">
        <v>4</v>
      </c>
      <c r="AA51" s="7">
        <f t="shared" si="8"/>
        <v>14.399999999999999</v>
      </c>
      <c r="AB51" s="26">
        <f t="shared" si="9"/>
        <v>11.459999999999999</v>
      </c>
    </row>
    <row r="52" spans="1:28" ht="11.1" customHeight="1" outlineLevel="2" x14ac:dyDescent="0.2">
      <c r="A52" s="32" t="s">
        <v>56</v>
      </c>
      <c r="B52" s="9"/>
      <c r="C52" s="9" t="s">
        <v>9</v>
      </c>
      <c r="D52" s="5">
        <v>4</v>
      </c>
      <c r="E52" s="5">
        <v>672</v>
      </c>
      <c r="F52" s="5">
        <v>629</v>
      </c>
      <c r="G52" s="5">
        <v>46</v>
      </c>
      <c r="H52" s="17">
        <f>VLOOKUP(A52,[2]TDSheet!$A:$G,7,0)</f>
        <v>0.3</v>
      </c>
      <c r="K52" s="7">
        <f t="shared" si="3"/>
        <v>29</v>
      </c>
      <c r="L52" s="7">
        <f>VLOOKUP(A52,[1]TDSheet!$A:$F,6,0)</f>
        <v>600</v>
      </c>
      <c r="O52" s="7">
        <f t="shared" si="4"/>
        <v>5.8</v>
      </c>
      <c r="P52" s="22">
        <f t="shared" si="18"/>
        <v>29.399999999999991</v>
      </c>
      <c r="Q52" s="19">
        <f t="shared" si="5"/>
        <v>29.399999999999991</v>
      </c>
      <c r="R52" s="7">
        <f t="shared" si="6"/>
        <v>12.999999999999998</v>
      </c>
      <c r="S52" s="7">
        <f t="shared" si="7"/>
        <v>7.931034482758621</v>
      </c>
      <c r="T52" s="7">
        <f>VLOOKUP(A52,[2]TDSheet!$A:$S,19,0)</f>
        <v>1.2</v>
      </c>
      <c r="U52" s="7">
        <f>VLOOKUP(A52,[2]TDSheet!$A:$T,20,0)</f>
        <v>9.4</v>
      </c>
      <c r="V52" s="7">
        <f>VLOOKUP(A52,[2]TDSheet!$A:$N,14,0)</f>
        <v>2.4</v>
      </c>
      <c r="X52" s="7">
        <f t="shared" si="16"/>
        <v>8.8199999999999967</v>
      </c>
      <c r="Y52" s="17">
        <f>VLOOKUP(A52,[2]TDSheet!$A:$W,23,0)</f>
        <v>12</v>
      </c>
      <c r="Z52" s="18">
        <v>3</v>
      </c>
      <c r="AA52" s="7">
        <f t="shared" si="8"/>
        <v>10.799999999999999</v>
      </c>
      <c r="AB52" s="26">
        <f t="shared" si="9"/>
        <v>8.8199999999999967</v>
      </c>
    </row>
    <row r="53" spans="1:28" ht="11.1" customHeight="1" outlineLevel="2" x14ac:dyDescent="0.2">
      <c r="A53" s="32" t="s">
        <v>57</v>
      </c>
      <c r="B53" s="9"/>
      <c r="C53" s="9" t="s">
        <v>18</v>
      </c>
      <c r="D53" s="5">
        <v>28.8</v>
      </c>
      <c r="E53" s="5"/>
      <c r="F53" s="5">
        <v>28.8</v>
      </c>
      <c r="G53" s="5"/>
      <c r="H53" s="17">
        <f>VLOOKUP(A53,[2]TDSheet!$A:$G,7,0)</f>
        <v>1</v>
      </c>
      <c r="K53" s="7">
        <f t="shared" si="3"/>
        <v>28.8</v>
      </c>
      <c r="N53" s="7">
        <f>VLOOKUP(A53,[2]TDSheet!$A:$X,24,0)*Y53</f>
        <v>46.800000000000004</v>
      </c>
      <c r="O53" s="7">
        <f t="shared" si="4"/>
        <v>5.76</v>
      </c>
      <c r="P53" s="25"/>
      <c r="Q53" s="19">
        <f t="shared" si="5"/>
        <v>28.079999999999991</v>
      </c>
      <c r="R53" s="7">
        <f t="shared" si="6"/>
        <v>13</v>
      </c>
      <c r="S53" s="7">
        <f t="shared" si="7"/>
        <v>8.1250000000000018</v>
      </c>
      <c r="T53" s="7">
        <f>VLOOKUP(A53,[2]TDSheet!$A:$S,19,0)</f>
        <v>8.4400000000000013</v>
      </c>
      <c r="U53" s="7">
        <f>VLOOKUP(A53,[2]TDSheet!$A:$T,20,0)</f>
        <v>0</v>
      </c>
      <c r="V53" s="7">
        <f>VLOOKUP(A53,[2]TDSheet!$A:$N,14,0)</f>
        <v>5.76</v>
      </c>
      <c r="X53" s="7">
        <f t="shared" si="16"/>
        <v>28.079999999999991</v>
      </c>
      <c r="Y53" s="17">
        <f>VLOOKUP(A53,[2]TDSheet!$A:$W,23,0)</f>
        <v>1.8</v>
      </c>
      <c r="Z53" s="18">
        <f t="shared" si="11"/>
        <v>0</v>
      </c>
      <c r="AA53" s="7">
        <f t="shared" si="8"/>
        <v>0</v>
      </c>
      <c r="AB53" s="26">
        <f t="shared" si="9"/>
        <v>0</v>
      </c>
    </row>
    <row r="54" spans="1:28" ht="11.1" customHeight="1" outlineLevel="2" x14ac:dyDescent="0.2">
      <c r="A54" s="32" t="s">
        <v>58</v>
      </c>
      <c r="B54" s="9"/>
      <c r="C54" s="9" t="s">
        <v>9</v>
      </c>
      <c r="D54" s="5">
        <v>16</v>
      </c>
      <c r="E54" s="5">
        <v>54</v>
      </c>
      <c r="F54" s="5">
        <v>16</v>
      </c>
      <c r="G54" s="5">
        <v>46</v>
      </c>
      <c r="H54" s="17">
        <f>VLOOKUP(A54,[2]TDSheet!$A:$G,7,0)</f>
        <v>0.2</v>
      </c>
      <c r="K54" s="7">
        <f t="shared" si="3"/>
        <v>16</v>
      </c>
      <c r="N54" s="7">
        <f>VLOOKUP(A54,[2]TDSheet!$A:$X,24,0)*Y54</f>
        <v>24</v>
      </c>
      <c r="O54" s="7">
        <f t="shared" si="4"/>
        <v>3.2</v>
      </c>
      <c r="P54" s="22"/>
      <c r="Q54" s="19"/>
      <c r="R54" s="7">
        <f t="shared" si="6"/>
        <v>21.875</v>
      </c>
      <c r="S54" s="7">
        <f t="shared" si="7"/>
        <v>21.875</v>
      </c>
      <c r="T54" s="7">
        <f>VLOOKUP(A54,[2]TDSheet!$A:$S,19,0)</f>
        <v>5.4</v>
      </c>
      <c r="U54" s="7">
        <f>VLOOKUP(A54,[2]TDSheet!$A:$T,20,0)</f>
        <v>7</v>
      </c>
      <c r="V54" s="7">
        <f>VLOOKUP(A54,[2]TDSheet!$A:$N,14,0)</f>
        <v>6.2</v>
      </c>
      <c r="X54" s="7">
        <f t="shared" si="16"/>
        <v>0</v>
      </c>
      <c r="Y54" s="17">
        <f>VLOOKUP(A54,[2]TDSheet!$A:$W,23,0)</f>
        <v>6</v>
      </c>
      <c r="Z54" s="18">
        <f t="shared" si="11"/>
        <v>0</v>
      </c>
      <c r="AA54" s="7">
        <f t="shared" si="8"/>
        <v>0</v>
      </c>
      <c r="AB54" s="26">
        <f t="shared" si="9"/>
        <v>0</v>
      </c>
    </row>
    <row r="55" spans="1:28" ht="11.1" customHeight="1" outlineLevel="2" x14ac:dyDescent="0.2">
      <c r="A55" s="32" t="s">
        <v>59</v>
      </c>
      <c r="B55" s="9"/>
      <c r="C55" s="9" t="s">
        <v>9</v>
      </c>
      <c r="D55" s="5"/>
      <c r="E55" s="5">
        <v>78</v>
      </c>
      <c r="F55" s="5">
        <v>13</v>
      </c>
      <c r="G55" s="5">
        <v>65</v>
      </c>
      <c r="H55" s="17">
        <f>VLOOKUP(A55,[2]TDSheet!$A:$G,7,0)</f>
        <v>0.2</v>
      </c>
      <c r="K55" s="7">
        <f t="shared" si="3"/>
        <v>13</v>
      </c>
      <c r="N55" s="7">
        <f>VLOOKUP(A55,[2]TDSheet!$A:$X,24,0)*Y55</f>
        <v>42</v>
      </c>
      <c r="O55" s="7">
        <f t="shared" si="4"/>
        <v>2.6</v>
      </c>
      <c r="P55" s="22"/>
      <c r="Q55" s="19"/>
      <c r="R55" s="7">
        <f t="shared" si="6"/>
        <v>41.153846153846153</v>
      </c>
      <c r="S55" s="7">
        <f t="shared" si="7"/>
        <v>41.153846153846153</v>
      </c>
      <c r="T55" s="7">
        <f>VLOOKUP(A55,[2]TDSheet!$A:$S,19,0)</f>
        <v>5.6</v>
      </c>
      <c r="U55" s="7">
        <f>VLOOKUP(A55,[2]TDSheet!$A:$T,20,0)</f>
        <v>10.199999999999999</v>
      </c>
      <c r="V55" s="7">
        <f>VLOOKUP(A55,[2]TDSheet!$A:$N,14,0)</f>
        <v>5.4</v>
      </c>
      <c r="X55" s="7">
        <f t="shared" si="16"/>
        <v>0</v>
      </c>
      <c r="Y55" s="17">
        <f>VLOOKUP(A55,[2]TDSheet!$A:$W,23,0)</f>
        <v>6</v>
      </c>
      <c r="Z55" s="18">
        <f t="shared" si="11"/>
        <v>0</v>
      </c>
      <c r="AA55" s="7">
        <f t="shared" si="8"/>
        <v>0</v>
      </c>
      <c r="AB55" s="26">
        <f t="shared" si="9"/>
        <v>0</v>
      </c>
    </row>
    <row r="56" spans="1:28" ht="11.1" customHeight="1" outlineLevel="2" x14ac:dyDescent="0.2">
      <c r="A56" s="32" t="s">
        <v>60</v>
      </c>
      <c r="B56" s="28" t="str">
        <f>VLOOKUP(A56,[3]TDSheet!$A:$B,2,0)</f>
        <v>Окт</v>
      </c>
      <c r="C56" s="9" t="s">
        <v>9</v>
      </c>
      <c r="D56" s="5">
        <v>320</v>
      </c>
      <c r="E56" s="5">
        <v>744</v>
      </c>
      <c r="F56" s="5">
        <v>674</v>
      </c>
      <c r="G56" s="5">
        <v>381</v>
      </c>
      <c r="H56" s="17">
        <f>VLOOKUP(A56,[2]TDSheet!$A:$G,7,0)</f>
        <v>0.25</v>
      </c>
      <c r="K56" s="7">
        <f t="shared" si="3"/>
        <v>74</v>
      </c>
      <c r="L56" s="7">
        <f>VLOOKUP(A56,[1]TDSheet!$A:$F,6,0)</f>
        <v>600</v>
      </c>
      <c r="O56" s="7">
        <f t="shared" si="4"/>
        <v>14.8</v>
      </c>
      <c r="P56" s="22"/>
      <c r="Q56" s="19"/>
      <c r="R56" s="7">
        <f t="shared" si="6"/>
        <v>25.743243243243242</v>
      </c>
      <c r="S56" s="7">
        <f t="shared" si="7"/>
        <v>25.743243243243242</v>
      </c>
      <c r="T56" s="7">
        <f>VLOOKUP(A56,[2]TDSheet!$A:$S,19,0)</f>
        <v>6</v>
      </c>
      <c r="U56" s="7">
        <f>VLOOKUP(A56,[2]TDSheet!$A:$T,20,0)</f>
        <v>20</v>
      </c>
      <c r="V56" s="7">
        <f>VLOOKUP(A56,[2]TDSheet!$A:$N,14,0)</f>
        <v>14</v>
      </c>
      <c r="X56" s="7">
        <f t="shared" si="16"/>
        <v>0</v>
      </c>
      <c r="Y56" s="17">
        <f>VLOOKUP(A56,[2]TDSheet!$A:$W,23,0)</f>
        <v>12</v>
      </c>
      <c r="Z56" s="18">
        <f t="shared" si="11"/>
        <v>0</v>
      </c>
      <c r="AA56" s="7">
        <f t="shared" si="8"/>
        <v>0</v>
      </c>
      <c r="AB56" s="26">
        <f t="shared" si="9"/>
        <v>0</v>
      </c>
    </row>
    <row r="57" spans="1:28" ht="11.1" customHeight="1" outlineLevel="2" x14ac:dyDescent="0.2">
      <c r="A57" s="32" t="s">
        <v>61</v>
      </c>
      <c r="B57" s="28" t="str">
        <f>VLOOKUP(A57,[3]TDSheet!$A:$B,2,0)</f>
        <v>Окт</v>
      </c>
      <c r="C57" s="9" t="s">
        <v>9</v>
      </c>
      <c r="D57" s="5">
        <v>338</v>
      </c>
      <c r="E57" s="5">
        <v>672</v>
      </c>
      <c r="F57" s="5">
        <v>642</v>
      </c>
      <c r="G57" s="5">
        <v>357</v>
      </c>
      <c r="H57" s="17">
        <f>VLOOKUP(A57,[2]TDSheet!$A:$G,7,0)</f>
        <v>0.25</v>
      </c>
      <c r="K57" s="7">
        <f t="shared" si="3"/>
        <v>90</v>
      </c>
      <c r="L57" s="7">
        <f>VLOOKUP(A57,[1]TDSheet!$A:$F,6,0)</f>
        <v>552</v>
      </c>
      <c r="O57" s="7">
        <f t="shared" si="4"/>
        <v>18</v>
      </c>
      <c r="P57" s="22"/>
      <c r="Q57" s="19"/>
      <c r="R57" s="7">
        <f t="shared" si="6"/>
        <v>19.833333333333332</v>
      </c>
      <c r="S57" s="7">
        <f t="shared" si="7"/>
        <v>19.833333333333332</v>
      </c>
      <c r="T57" s="7">
        <f>VLOOKUP(A57,[2]TDSheet!$A:$S,19,0)</f>
        <v>3.4</v>
      </c>
      <c r="U57" s="7">
        <f>VLOOKUP(A57,[2]TDSheet!$A:$T,20,0)</f>
        <v>18.2</v>
      </c>
      <c r="V57" s="7">
        <f>VLOOKUP(A57,[2]TDSheet!$A:$N,14,0)</f>
        <v>15.6</v>
      </c>
      <c r="X57" s="7">
        <f t="shared" si="16"/>
        <v>0</v>
      </c>
      <c r="Y57" s="17">
        <f>VLOOKUP(A57,[2]TDSheet!$A:$W,23,0)</f>
        <v>12</v>
      </c>
      <c r="Z57" s="18">
        <f t="shared" si="11"/>
        <v>0</v>
      </c>
      <c r="AA57" s="7">
        <f t="shared" si="8"/>
        <v>0</v>
      </c>
      <c r="AB57" s="26">
        <f t="shared" si="9"/>
        <v>0</v>
      </c>
    </row>
    <row r="58" spans="1:28" ht="11.1" customHeight="1" outlineLevel="2" x14ac:dyDescent="0.2">
      <c r="A58" s="32" t="s">
        <v>62</v>
      </c>
      <c r="B58" s="9"/>
      <c r="C58" s="9" t="s">
        <v>9</v>
      </c>
      <c r="D58" s="5">
        <v>344</v>
      </c>
      <c r="E58" s="5">
        <v>110</v>
      </c>
      <c r="F58" s="5">
        <v>190</v>
      </c>
      <c r="G58" s="5">
        <v>251</v>
      </c>
      <c r="H58" s="17">
        <f>VLOOKUP(A58,[2]TDSheet!$A:$G,7,0)</f>
        <v>0.14000000000000001</v>
      </c>
      <c r="K58" s="7">
        <f t="shared" si="3"/>
        <v>190</v>
      </c>
      <c r="O58" s="7">
        <f t="shared" si="4"/>
        <v>38</v>
      </c>
      <c r="P58" s="22">
        <f>Q58</f>
        <v>243</v>
      </c>
      <c r="Q58" s="19">
        <f t="shared" si="5"/>
        <v>243</v>
      </c>
      <c r="R58" s="7">
        <f t="shared" si="6"/>
        <v>13</v>
      </c>
      <c r="S58" s="7">
        <f t="shared" si="7"/>
        <v>6.6052631578947372</v>
      </c>
      <c r="T58" s="7">
        <f>VLOOKUP(A58,[2]TDSheet!$A:$S,19,0)</f>
        <v>13</v>
      </c>
      <c r="U58" s="7">
        <f>VLOOKUP(A58,[2]TDSheet!$A:$T,20,0)</f>
        <v>14.2</v>
      </c>
      <c r="V58" s="7">
        <f>VLOOKUP(A58,[2]TDSheet!$A:$N,14,0)</f>
        <v>19.8</v>
      </c>
      <c r="X58" s="7">
        <f t="shared" si="16"/>
        <v>34.020000000000003</v>
      </c>
      <c r="Y58" s="17">
        <f>VLOOKUP(A58,[2]TDSheet!$A:$W,23,0)</f>
        <v>22</v>
      </c>
      <c r="Z58" s="18">
        <v>11</v>
      </c>
      <c r="AA58" s="7">
        <f t="shared" si="8"/>
        <v>33.880000000000003</v>
      </c>
      <c r="AB58" s="26">
        <f t="shared" si="9"/>
        <v>34.020000000000003</v>
      </c>
    </row>
    <row r="59" spans="1:28" ht="11.1" customHeight="1" outlineLevel="2" x14ac:dyDescent="0.2">
      <c r="A59" s="32" t="s">
        <v>82</v>
      </c>
      <c r="B59" s="9"/>
      <c r="C59" s="9" t="s">
        <v>18</v>
      </c>
      <c r="D59" s="5"/>
      <c r="E59" s="5"/>
      <c r="F59" s="5"/>
      <c r="G59" s="5"/>
      <c r="H59" s="17">
        <f>VLOOKUP(A59,[2]TDSheet!$A:$G,7,0)</f>
        <v>1</v>
      </c>
      <c r="K59" s="7">
        <f t="shared" si="3"/>
        <v>0</v>
      </c>
      <c r="N59" s="7">
        <f>VLOOKUP(A59,[2]TDSheet!$A:$X,24,0)*Y59</f>
        <v>151.20000000000002</v>
      </c>
      <c r="O59" s="7">
        <f t="shared" si="4"/>
        <v>0</v>
      </c>
      <c r="P59" s="25"/>
      <c r="Q59" s="19">
        <v>150</v>
      </c>
      <c r="R59" s="7" t="e">
        <f t="shared" si="6"/>
        <v>#DIV/0!</v>
      </c>
      <c r="S59" s="7" t="e">
        <f t="shared" si="7"/>
        <v>#DIV/0!</v>
      </c>
      <c r="T59" s="7">
        <f>VLOOKUP(A59,[2]TDSheet!$A:$S,19,0)</f>
        <v>12.959999999999999</v>
      </c>
      <c r="U59" s="7">
        <f>VLOOKUP(A59,[2]TDSheet!$A:$T,20,0)</f>
        <v>27.943000000000001</v>
      </c>
      <c r="V59" s="7">
        <f>VLOOKUP(A59,[2]TDSheet!$A:$N,14,0)</f>
        <v>0.54</v>
      </c>
      <c r="X59" s="7">
        <f t="shared" si="16"/>
        <v>150</v>
      </c>
      <c r="Y59" s="17">
        <f>VLOOKUP(A59,[2]TDSheet!$A:$W,23,0)</f>
        <v>2.7</v>
      </c>
      <c r="Z59" s="18">
        <f t="shared" si="11"/>
        <v>0</v>
      </c>
      <c r="AA59" s="7">
        <f t="shared" si="8"/>
        <v>0</v>
      </c>
      <c r="AB59" s="26">
        <f t="shared" si="9"/>
        <v>0</v>
      </c>
    </row>
    <row r="60" spans="1:28" ht="11.1" customHeight="1" outlineLevel="2" x14ac:dyDescent="0.2">
      <c r="A60" s="32" t="s">
        <v>80</v>
      </c>
      <c r="B60" s="9"/>
      <c r="C60" s="9" t="s">
        <v>18</v>
      </c>
      <c r="D60" s="5"/>
      <c r="E60" s="5"/>
      <c r="F60" s="5"/>
      <c r="G60" s="5"/>
      <c r="H60" s="17">
        <f>VLOOKUP(A60,[2]TDSheet!$A:$G,7,0)</f>
        <v>1</v>
      </c>
      <c r="K60" s="7">
        <f t="shared" si="3"/>
        <v>0</v>
      </c>
      <c r="N60" s="7">
        <f>VLOOKUP(A60,[2]TDSheet!$A:$X,24,0)*Y60</f>
        <v>300</v>
      </c>
      <c r="O60" s="7">
        <f t="shared" si="4"/>
        <v>0</v>
      </c>
      <c r="P60" s="22">
        <f>Q60</f>
        <v>250</v>
      </c>
      <c r="Q60" s="20">
        <v>250</v>
      </c>
      <c r="R60" s="7" t="e">
        <f t="shared" si="6"/>
        <v>#DIV/0!</v>
      </c>
      <c r="S60" s="7" t="e">
        <f t="shared" si="7"/>
        <v>#DIV/0!</v>
      </c>
      <c r="T60" s="7">
        <f>VLOOKUP(A60,[2]TDSheet!$A:$S,19,0)</f>
        <v>59</v>
      </c>
      <c r="U60" s="7">
        <f>VLOOKUP(A60,[2]TDSheet!$A:$T,20,0)</f>
        <v>0</v>
      </c>
      <c r="V60" s="7">
        <f>VLOOKUP(A60,[2]TDSheet!$A:$N,14,0)</f>
        <v>0</v>
      </c>
      <c r="X60" s="7">
        <f t="shared" si="16"/>
        <v>250</v>
      </c>
      <c r="Y60" s="17">
        <f>VLOOKUP(A60,[2]TDSheet!$A:$W,23,0)</f>
        <v>5</v>
      </c>
      <c r="Z60" s="18">
        <v>50</v>
      </c>
      <c r="AA60" s="7">
        <f t="shared" si="8"/>
        <v>250</v>
      </c>
      <c r="AB60" s="26">
        <f t="shared" si="9"/>
        <v>250</v>
      </c>
    </row>
    <row r="61" spans="1:28" ht="11.1" customHeight="1" outlineLevel="2" thickBot="1" x14ac:dyDescent="0.25">
      <c r="A61" s="32" t="s">
        <v>8</v>
      </c>
      <c r="B61" s="9"/>
      <c r="C61" s="9" t="s">
        <v>9</v>
      </c>
      <c r="D61" s="5"/>
      <c r="E61" s="5"/>
      <c r="F61" s="5">
        <v>13</v>
      </c>
      <c r="G61" s="15">
        <v>-13</v>
      </c>
      <c r="H61" s="17">
        <v>0</v>
      </c>
      <c r="K61" s="7">
        <f t="shared" si="3"/>
        <v>13</v>
      </c>
      <c r="O61" s="7">
        <f t="shared" si="4"/>
        <v>2.6</v>
      </c>
      <c r="P61" s="23">
        <f>Q61</f>
        <v>46.800000000000004</v>
      </c>
      <c r="Q61" s="19">
        <f t="shared" si="5"/>
        <v>46.800000000000004</v>
      </c>
      <c r="R61" s="7">
        <f t="shared" si="6"/>
        <v>13.000000000000002</v>
      </c>
      <c r="S61" s="7">
        <f t="shared" si="7"/>
        <v>-5</v>
      </c>
      <c r="T61" s="7">
        <v>0</v>
      </c>
      <c r="U61" s="7">
        <v>0</v>
      </c>
      <c r="V61" s="7">
        <v>0</v>
      </c>
      <c r="Y61" s="7">
        <v>0</v>
      </c>
      <c r="AB61" s="26">
        <f t="shared" si="9"/>
        <v>0</v>
      </c>
    </row>
    <row r="62" spans="1:28" ht="11.45" customHeight="1" x14ac:dyDescent="0.2">
      <c r="A62" s="32" t="s">
        <v>86</v>
      </c>
      <c r="B62" s="28" t="s">
        <v>87</v>
      </c>
      <c r="C62" s="9" t="s">
        <v>9</v>
      </c>
      <c r="W62" s="35" t="s">
        <v>88</v>
      </c>
    </row>
  </sheetData>
  <autoFilter ref="A3:AA62" xr:uid="{1E219C31-4C8F-4680-8815-97DF0DFEE1AD}"/>
  <pageMargins left="0.35433070866141736" right="0.39370078740157483" top="0.35433070866141736" bottom="0.39370078740157483" header="0.51181102362204722" footer="0.51181102362204722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2023-10-06T10:45:45Z</cp:lastPrinted>
  <dcterms:modified xsi:type="dcterms:W3CDTF">2023-10-06T13:08:16Z</dcterms:modified>
</cp:coreProperties>
</file>