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06,10,23 ЗПФ\"/>
    </mc:Choice>
  </mc:AlternateContent>
  <xr:revisionPtr revIDLastSave="0" documentId="13_ncr:1_{9B0DE9FE-6C31-479E-82EB-44341E22635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/>
  <c r="B18" i="1"/>
  <c r="B21" i="1"/>
  <c r="B24" i="1"/>
  <c r="B27" i="1"/>
  <c r="B29" i="1"/>
  <c r="B33" i="1"/>
  <c r="B41" i="1"/>
  <c r="B42" i="1"/>
  <c r="Z46" i="1" l="1"/>
  <c r="N8" i="1"/>
  <c r="N45" i="1"/>
  <c r="G27" i="1" l="1"/>
  <c r="Y46" i="1" l="1"/>
  <c r="V4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P46" i="1" s="1"/>
  <c r="M6" i="1"/>
  <c r="W7" i="1"/>
  <c r="K7" i="1" s="1"/>
  <c r="W8" i="1"/>
  <c r="W9" i="1"/>
  <c r="X9" i="1" s="1"/>
  <c r="W10" i="1"/>
  <c r="K10" i="1" s="1"/>
  <c r="W11" i="1"/>
  <c r="W12" i="1"/>
  <c r="W13" i="1"/>
  <c r="K13" i="1" s="1"/>
  <c r="W14" i="1"/>
  <c r="K14" i="1" s="1"/>
  <c r="W15" i="1"/>
  <c r="K15" i="1" s="1"/>
  <c r="W16" i="1"/>
  <c r="X16" i="1" s="1"/>
  <c r="W17" i="1"/>
  <c r="K17" i="1" s="1"/>
  <c r="W18" i="1"/>
  <c r="X18" i="1" s="1"/>
  <c r="W19" i="1"/>
  <c r="K19" i="1" s="1"/>
  <c r="W20" i="1"/>
  <c r="K20" i="1" s="1"/>
  <c r="W21" i="1"/>
  <c r="X21" i="1" s="1"/>
  <c r="W22" i="1"/>
  <c r="K22" i="1" s="1"/>
  <c r="W23" i="1"/>
  <c r="X23" i="1" s="1"/>
  <c r="W24" i="1"/>
  <c r="K24" i="1" s="1"/>
  <c r="W25" i="1"/>
  <c r="K25" i="1" s="1"/>
  <c r="W26" i="1"/>
  <c r="K26" i="1" s="1"/>
  <c r="W27" i="1"/>
  <c r="K27" i="1" s="1"/>
  <c r="W28" i="1"/>
  <c r="K28" i="1" s="1"/>
  <c r="W29" i="1"/>
  <c r="X29" i="1" s="1"/>
  <c r="W30" i="1"/>
  <c r="X30" i="1" s="1"/>
  <c r="W31" i="1"/>
  <c r="K31" i="1" s="1"/>
  <c r="W32" i="1"/>
  <c r="X32" i="1" s="1"/>
  <c r="W33" i="1"/>
  <c r="K33" i="1" s="1"/>
  <c r="W34" i="1"/>
  <c r="K34" i="1" s="1"/>
  <c r="W35" i="1"/>
  <c r="X35" i="1" s="1"/>
  <c r="W36" i="1"/>
  <c r="X36" i="1" s="1"/>
  <c r="W37" i="1"/>
  <c r="K37" i="1" s="1"/>
  <c r="W38" i="1"/>
  <c r="W39" i="1"/>
  <c r="K39" i="1" s="1"/>
  <c r="W40" i="1"/>
  <c r="K40" i="1" s="1"/>
  <c r="W41" i="1"/>
  <c r="X41" i="1" s="1"/>
  <c r="W42" i="1"/>
  <c r="X42" i="1" s="1"/>
  <c r="W43" i="1"/>
  <c r="W44" i="1"/>
  <c r="K44" i="1" s="1"/>
  <c r="W45" i="1"/>
  <c r="W6" i="1"/>
  <c r="K6" i="1" s="1"/>
  <c r="G5" i="1"/>
  <c r="F5" i="1"/>
  <c r="J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6" i="1"/>
  <c r="H7" i="1"/>
  <c r="H8" i="1"/>
  <c r="H9" i="1"/>
  <c r="H10" i="1"/>
  <c r="H11" i="1"/>
  <c r="Z11" i="1" s="1"/>
  <c r="H12" i="1"/>
  <c r="Z12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Z38" i="1" s="1"/>
  <c r="H39" i="1"/>
  <c r="H40" i="1"/>
  <c r="H41" i="1"/>
  <c r="H42" i="1"/>
  <c r="H43" i="1"/>
  <c r="Z43" i="1" s="1"/>
  <c r="H44" i="1"/>
  <c r="H45" i="1"/>
  <c r="H6" i="1"/>
  <c r="L5" i="1"/>
  <c r="I5" i="1"/>
  <c r="M5" i="1" l="1"/>
  <c r="Q46" i="1"/>
  <c r="V42" i="1"/>
  <c r="Z42" i="1"/>
  <c r="V32" i="1"/>
  <c r="Z32" i="1"/>
  <c r="V30" i="1"/>
  <c r="Z30" i="1"/>
  <c r="V18" i="1"/>
  <c r="Z18" i="1"/>
  <c r="V16" i="1"/>
  <c r="Z16" i="1"/>
  <c r="V8" i="1"/>
  <c r="Z8" i="1"/>
  <c r="K43" i="1"/>
  <c r="Q43" i="1" s="1"/>
  <c r="X43" i="1"/>
  <c r="K11" i="1"/>
  <c r="Q11" i="1" s="1"/>
  <c r="X11" i="1"/>
  <c r="V36" i="1"/>
  <c r="Z36" i="1"/>
  <c r="V45" i="1"/>
  <c r="Z45" i="1"/>
  <c r="V41" i="1"/>
  <c r="Z41" i="1"/>
  <c r="V35" i="1"/>
  <c r="Z35" i="1"/>
  <c r="V29" i="1"/>
  <c r="Z29" i="1"/>
  <c r="V23" i="1"/>
  <c r="Z23" i="1"/>
  <c r="V21" i="1"/>
  <c r="Z21" i="1"/>
  <c r="V9" i="1"/>
  <c r="Z9" i="1"/>
  <c r="K38" i="1"/>
  <c r="O38" i="1" s="1"/>
  <c r="X38" i="1"/>
  <c r="K12" i="1"/>
  <c r="Q12" i="1" s="1"/>
  <c r="X12" i="1"/>
  <c r="O43" i="1"/>
  <c r="P43" i="1" s="1"/>
  <c r="O37" i="1"/>
  <c r="N37" i="1" s="1"/>
  <c r="Z37" i="1" s="1"/>
  <c r="Q37" i="1"/>
  <c r="O27" i="1"/>
  <c r="Q27" i="1"/>
  <c r="O19" i="1"/>
  <c r="N19" i="1" s="1"/>
  <c r="Z19" i="1" s="1"/>
  <c r="Q19" i="1"/>
  <c r="Q15" i="1"/>
  <c r="O15" i="1"/>
  <c r="N15" i="1" s="1"/>
  <c r="Z15" i="1" s="1"/>
  <c r="Q13" i="1"/>
  <c r="O13" i="1"/>
  <c r="N13" i="1" s="1"/>
  <c r="Z13" i="1" s="1"/>
  <c r="O39" i="1"/>
  <c r="N39" i="1" s="1"/>
  <c r="Z39" i="1" s="1"/>
  <c r="Q39" i="1"/>
  <c r="O33" i="1"/>
  <c r="N33" i="1" s="1"/>
  <c r="Z33" i="1" s="1"/>
  <c r="Q33" i="1"/>
  <c r="O31" i="1"/>
  <c r="N31" i="1" s="1"/>
  <c r="Z31" i="1" s="1"/>
  <c r="Q31" i="1"/>
  <c r="O25" i="1"/>
  <c r="N25" i="1" s="1"/>
  <c r="Z25" i="1" s="1"/>
  <c r="Q25" i="1"/>
  <c r="O17" i="1"/>
  <c r="N17" i="1" s="1"/>
  <c r="Z17" i="1" s="1"/>
  <c r="Q17" i="1"/>
  <c r="O6" i="1"/>
  <c r="N6" i="1" s="1"/>
  <c r="Q6" i="1"/>
  <c r="R5" i="1"/>
  <c r="O44" i="1"/>
  <c r="N44" i="1" s="1"/>
  <c r="Z44" i="1" s="1"/>
  <c r="Q44" i="1"/>
  <c r="Y42" i="1"/>
  <c r="K42" i="1"/>
  <c r="O40" i="1"/>
  <c r="Q40" i="1"/>
  <c r="Q38" i="1"/>
  <c r="Y36" i="1"/>
  <c r="K36" i="1"/>
  <c r="O34" i="1"/>
  <c r="Q34" i="1"/>
  <c r="Y32" i="1"/>
  <c r="K32" i="1"/>
  <c r="Y30" i="1"/>
  <c r="K30" i="1"/>
  <c r="O28" i="1"/>
  <c r="Q28" i="1"/>
  <c r="O26" i="1"/>
  <c r="N26" i="1" s="1"/>
  <c r="Z26" i="1" s="1"/>
  <c r="P26" i="1"/>
  <c r="Q26" i="1"/>
  <c r="O24" i="1"/>
  <c r="N24" i="1" s="1"/>
  <c r="Z24" i="1" s="1"/>
  <c r="Q24" i="1"/>
  <c r="O22" i="1"/>
  <c r="N22" i="1" s="1"/>
  <c r="Z22" i="1" s="1"/>
  <c r="Q22" i="1"/>
  <c r="Q20" i="1"/>
  <c r="O20" i="1"/>
  <c r="N20" i="1" s="1"/>
  <c r="Z20" i="1" s="1"/>
  <c r="Y18" i="1"/>
  <c r="K18" i="1"/>
  <c r="Y16" i="1"/>
  <c r="K16" i="1"/>
  <c r="O14" i="1"/>
  <c r="N14" i="1" s="1"/>
  <c r="Z14" i="1" s="1"/>
  <c r="Q14" i="1"/>
  <c r="O12" i="1"/>
  <c r="O10" i="1"/>
  <c r="N10" i="1" s="1"/>
  <c r="Z10" i="1" s="1"/>
  <c r="Q10" i="1"/>
  <c r="P10" i="1"/>
  <c r="Y8" i="1"/>
  <c r="K8" i="1"/>
  <c r="K45" i="1"/>
  <c r="K41" i="1"/>
  <c r="K29" i="1"/>
  <c r="K21" i="1"/>
  <c r="Y45" i="1"/>
  <c r="Y41" i="1"/>
  <c r="Y35" i="1"/>
  <c r="Y29" i="1"/>
  <c r="Y23" i="1"/>
  <c r="Y21" i="1"/>
  <c r="O11" i="1"/>
  <c r="Y9" i="1"/>
  <c r="K9" i="1"/>
  <c r="Q7" i="1"/>
  <c r="O7" i="1"/>
  <c r="N7" i="1" s="1"/>
  <c r="Z7" i="1" s="1"/>
  <c r="K35" i="1"/>
  <c r="K23" i="1"/>
  <c r="T5" i="1"/>
  <c r="S5" i="1"/>
  <c r="K5" i="1" l="1"/>
  <c r="P33" i="1"/>
  <c r="P38" i="1"/>
  <c r="O5" i="1"/>
  <c r="P28" i="1"/>
  <c r="N28" i="1"/>
  <c r="Z28" i="1" s="1"/>
  <c r="P34" i="1"/>
  <c r="N34" i="1"/>
  <c r="Z34" i="1" s="1"/>
  <c r="P40" i="1"/>
  <c r="N40" i="1"/>
  <c r="Z40" i="1" s="1"/>
  <c r="P27" i="1"/>
  <c r="N27" i="1"/>
  <c r="Z27" i="1" s="1"/>
  <c r="P37" i="1"/>
  <c r="P14" i="1"/>
  <c r="Z6" i="1"/>
  <c r="N5" i="1"/>
  <c r="Q23" i="1"/>
  <c r="P23" i="1"/>
  <c r="Y7" i="1"/>
  <c r="V7" i="1"/>
  <c r="Y11" i="1"/>
  <c r="V11" i="1"/>
  <c r="P21" i="1"/>
  <c r="Q21" i="1"/>
  <c r="P41" i="1"/>
  <c r="Q41" i="1"/>
  <c r="Q8" i="1"/>
  <c r="P8" i="1"/>
  <c r="Y10" i="1"/>
  <c r="V10" i="1"/>
  <c r="P12" i="1"/>
  <c r="Y12" i="1"/>
  <c r="V12" i="1"/>
  <c r="Q16" i="1"/>
  <c r="P16" i="1"/>
  <c r="P18" i="1"/>
  <c r="Q18" i="1"/>
  <c r="P20" i="1"/>
  <c r="Y20" i="1"/>
  <c r="V20" i="1"/>
  <c r="Y26" i="1"/>
  <c r="V26" i="1"/>
  <c r="P30" i="1"/>
  <c r="Q30" i="1"/>
  <c r="P32" i="1"/>
  <c r="Q32" i="1"/>
  <c r="Y44" i="1"/>
  <c r="V44" i="1"/>
  <c r="P6" i="1"/>
  <c r="V6" i="1"/>
  <c r="P17" i="1"/>
  <c r="Y17" i="1"/>
  <c r="V17" i="1"/>
  <c r="Y25" i="1"/>
  <c r="V25" i="1"/>
  <c r="Y31" i="1"/>
  <c r="V31" i="1"/>
  <c r="Y39" i="1"/>
  <c r="V39" i="1"/>
  <c r="Y15" i="1"/>
  <c r="V15" i="1"/>
  <c r="Y19" i="1"/>
  <c r="V19" i="1"/>
  <c r="Y37" i="1"/>
  <c r="V37" i="1"/>
  <c r="P35" i="1"/>
  <c r="Q35" i="1"/>
  <c r="P7" i="1"/>
  <c r="Q9" i="1"/>
  <c r="P9" i="1"/>
  <c r="P11" i="1"/>
  <c r="P29" i="1"/>
  <c r="Q29" i="1"/>
  <c r="P45" i="1"/>
  <c r="Q45" i="1"/>
  <c r="Y14" i="1"/>
  <c r="V14" i="1"/>
  <c r="P22" i="1"/>
  <c r="Y22" i="1"/>
  <c r="V22" i="1"/>
  <c r="P24" i="1"/>
  <c r="Y24" i="1"/>
  <c r="V24" i="1"/>
  <c r="Y28" i="1"/>
  <c r="V28" i="1"/>
  <c r="Y34" i="1"/>
  <c r="V34" i="1"/>
  <c r="P36" i="1"/>
  <c r="Q36" i="1"/>
  <c r="Y38" i="1"/>
  <c r="V38" i="1"/>
  <c r="Y40" i="1"/>
  <c r="V40" i="1"/>
  <c r="P42" i="1"/>
  <c r="Q42" i="1"/>
  <c r="P44" i="1"/>
  <c r="P25" i="1"/>
  <c r="P31" i="1"/>
  <c r="Y33" i="1"/>
  <c r="V33" i="1"/>
  <c r="P39" i="1"/>
  <c r="P13" i="1"/>
  <c r="Y13" i="1"/>
  <c r="V13" i="1"/>
  <c r="P15" i="1"/>
  <c r="P19" i="1"/>
  <c r="Y27" i="1"/>
  <c r="V27" i="1"/>
  <c r="Y43" i="1"/>
  <c r="V43" i="1"/>
  <c r="Z5" i="1" l="1"/>
  <c r="V5" i="1"/>
  <c r="Y6" i="1"/>
  <c r="Y5" i="1" s="1"/>
  <c r="X5" i="1"/>
</calcChain>
</file>

<file path=xl/sharedStrings.xml><?xml version="1.0" encoding="utf-8"?>
<sst xmlns="http://schemas.openxmlformats.org/spreadsheetml/2006/main" count="115" uniqueCount="70">
  <si>
    <t>Период: 29.09.2023 - 06.10.2023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</si>
  <si>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</si>
  <si>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</si>
  <si>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</si>
  <si>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</si>
  <si>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</si>
  <si>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</si>
  <si>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</si>
  <si>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</si>
  <si>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</si>
  <si>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</si>
  <si>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</si>
  <si>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</si>
  <si>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</si>
  <si>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</si>
  <si>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</si>
  <si>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</si>
  <si>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</si>
  <si>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</si>
  <si>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</si>
  <si>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</si>
  <si>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</si>
  <si>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</si>
  <si>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</si>
  <si>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</si>
  <si>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</si>
  <si>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</si>
  <si>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</si>
  <si>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</si>
  <si>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</si>
  <si>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</si>
  <si>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</si>
  <si>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</si>
  <si>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</si>
  <si>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</si>
  <si>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</si>
  <si>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</si>
  <si>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</si>
  <si>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</si>
  <si>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</si>
  <si>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</si>
  <si>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</si>
  <si>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</si>
  <si>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</si>
  <si>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</si>
  <si>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</si>
  <si>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</si>
  <si>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</si>
  <si>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</si>
  <si>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</si>
  <si>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</si>
  <si>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</si>
  <si>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</si>
  <si>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</si>
  <si>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</si>
  <si>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</si>
  <si>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14,09</t>
  </si>
  <si>
    <t>ср 22,09</t>
  </si>
  <si>
    <t>коментарий</t>
  </si>
  <si>
    <t>вес 1</t>
  </si>
  <si>
    <t>заказ кор. 1</t>
  </si>
  <si>
    <t>ВЕС 1</t>
  </si>
  <si>
    <t>крат кор</t>
  </si>
  <si>
    <t>ср 29,09</t>
  </si>
  <si>
    <t>Готовые чебуреки с мясом ТМ Горячая штучка 0,09 кг флоу-пак ПОКОМ</t>
  </si>
  <si>
    <t>Пельмени Бигбули с мясом, Горячая штучка 0,9кг  ПОКОМ</t>
  </si>
  <si>
    <t>Чебуречище горячая штучка 0,14кг Поком</t>
  </si>
  <si>
    <t>по возможности</t>
  </si>
  <si>
    <t>по потребности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</si>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</sst>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right" vertical="top"/>
    </xf>
    <xf numFmtId="164" fontId="5" fillId="5" borderId="1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wrapText="1"/>
    </xf>
    <xf numFmtId="164" fontId="0" fillId="0" borderId="3" xfId="0" applyNumberFormat="1" applyBorder="1" applyAlignment="1"/>
    <xf numFmtId="164" fontId="0" fillId="5" borderId="3" xfId="0" applyNumberFormat="1" applyFill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6" borderId="5" xfId="0" applyNumberFormat="1" applyFill="1" applyBorder="1" applyAlignment="1"/>
    <xf numFmtId="164" fontId="6" fillId="0" borderId="0" xfId="0" applyNumberFormat="1" applyFont="1" applyAlignment="1"/>
    <xf numFmtId="164" fontId="6" fillId="0" borderId="0" xfId="0" applyNumberFormat="1" applyFont="1"/>
    <xf numFmtId="164" fontId="6" fillId="0" borderId="7" xfId="0" applyNumberFormat="1" applyFont="1" applyBorder="1" applyAlignment="1"/>
    <xf numFmtId="164" fontId="6" fillId="0" borderId="8" xfId="0" applyNumberFormat="1" applyFont="1" applyBorder="1" applyAlignment="1"/>
    <xf numFmtId="164" fontId="6" fillId="0" borderId="9" xfId="0" applyNumberFormat="1" applyFont="1" applyBorder="1" applyAlignment="1"/>
    <xf numFmtId="164" fontId="1" fillId="0" borderId="0" xfId="0" applyNumberFormat="1" applyFont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left" vertical="top" wrapText="1"/>
    </xf>
    <xf numFmtId="164" fontId="2" fillId="3" borderId="1" xfId="0" applyNumberFormat="1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wrapText="1"/>
    </xf>
    <xf numFmtId="164" fontId="7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09,23/29,09,23%20&#1047;&#1055;&#1060;/&#1076;&#1074;%2029,09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0,23%20&#1073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22.09.2023 - 29.09.2023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 14,09</v>
          </cell>
          <cell r="R3" t="str">
            <v>ср 22,09</v>
          </cell>
          <cell r="S3" t="str">
            <v>коментарий</v>
          </cell>
          <cell r="T3" t="str">
            <v>вес 1</v>
          </cell>
          <cell r="V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2311.1799999999998</v>
          </cell>
          <cell r="F5">
            <v>2348.98</v>
          </cell>
          <cell r="H5">
            <v>0</v>
          </cell>
          <cell r="I5">
            <v>0</v>
          </cell>
          <cell r="J5">
            <v>2146.1</v>
          </cell>
          <cell r="K5">
            <v>0</v>
          </cell>
          <cell r="L5">
            <v>462.23599999999999</v>
          </cell>
          <cell r="M5">
            <v>2664.0400000000004</v>
          </cell>
          <cell r="P5">
            <v>73.820000000000007</v>
          </cell>
          <cell r="Q5">
            <v>239.18800000000002</v>
          </cell>
          <cell r="R5">
            <v>464.13999999999987</v>
          </cell>
          <cell r="T5">
            <v>1183.0520000000001</v>
          </cell>
          <cell r="U5" t="str">
            <v>крат кор</v>
          </cell>
          <cell r="V5">
            <v>319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46</v>
          </cell>
          <cell r="E6">
            <v>38</v>
          </cell>
          <cell r="F6">
            <v>-2</v>
          </cell>
          <cell r="G6">
            <v>0.3</v>
          </cell>
          <cell r="J6">
            <v>96</v>
          </cell>
          <cell r="L6">
            <v>7.6</v>
          </cell>
          <cell r="M6">
            <v>12</v>
          </cell>
          <cell r="N6">
            <v>13.947368421052632</v>
          </cell>
          <cell r="O6">
            <v>12.368421052631579</v>
          </cell>
          <cell r="P6">
            <v>0</v>
          </cell>
          <cell r="Q6">
            <v>6.2</v>
          </cell>
          <cell r="R6">
            <v>10</v>
          </cell>
          <cell r="T6">
            <v>3.5999999999999996</v>
          </cell>
          <cell r="U6">
            <v>12</v>
          </cell>
          <cell r="V6">
            <v>1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174</v>
          </cell>
          <cell r="E7">
            <v>111</v>
          </cell>
          <cell r="F7">
            <v>45</v>
          </cell>
          <cell r="G7">
            <v>0.3</v>
          </cell>
          <cell r="J7">
            <v>48</v>
          </cell>
          <cell r="L7">
            <v>22.2</v>
          </cell>
          <cell r="M7">
            <v>195.59999999999997</v>
          </cell>
          <cell r="N7">
            <v>12.999999999999998</v>
          </cell>
          <cell r="O7">
            <v>4.1891891891891895</v>
          </cell>
          <cell r="P7">
            <v>2.2000000000000002</v>
          </cell>
          <cell r="Q7">
            <v>12.6</v>
          </cell>
          <cell r="R7">
            <v>15.2</v>
          </cell>
          <cell r="T7">
            <v>58.679999999999986</v>
          </cell>
          <cell r="U7">
            <v>12</v>
          </cell>
          <cell r="V7">
            <v>16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C8">
            <v>-1</v>
          </cell>
          <cell r="D8">
            <v>1</v>
          </cell>
          <cell r="G8">
            <v>0</v>
          </cell>
          <cell r="J8">
            <v>0</v>
          </cell>
          <cell r="L8">
            <v>0</v>
          </cell>
          <cell r="M8">
            <v>0</v>
          </cell>
          <cell r="N8" t="e">
            <v>#DIV/0!</v>
          </cell>
          <cell r="O8" t="e">
            <v>#DIV/0!</v>
          </cell>
          <cell r="P8">
            <v>0.2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179</v>
          </cell>
          <cell r="E9">
            <v>124</v>
          </cell>
          <cell r="F9">
            <v>40</v>
          </cell>
          <cell r="G9">
            <v>0.3</v>
          </cell>
          <cell r="J9">
            <v>36</v>
          </cell>
          <cell r="L9">
            <v>24.8</v>
          </cell>
          <cell r="M9">
            <v>246.40000000000003</v>
          </cell>
          <cell r="N9">
            <v>13.000000000000002</v>
          </cell>
          <cell r="O9">
            <v>3.064516129032258</v>
          </cell>
          <cell r="P9">
            <v>2</v>
          </cell>
          <cell r="Q9">
            <v>13</v>
          </cell>
          <cell r="R9">
            <v>15.6</v>
          </cell>
          <cell r="T9">
            <v>73.92</v>
          </cell>
          <cell r="U9">
            <v>12</v>
          </cell>
          <cell r="V9">
            <v>21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41</v>
          </cell>
          <cell r="E10">
            <v>41</v>
          </cell>
          <cell r="G10">
            <v>0.09</v>
          </cell>
          <cell r="J10">
            <v>0</v>
          </cell>
          <cell r="L10">
            <v>8.1999999999999993</v>
          </cell>
          <cell r="M10">
            <v>120</v>
          </cell>
          <cell r="N10">
            <v>14.634146341463415</v>
          </cell>
          <cell r="O10">
            <v>0</v>
          </cell>
          <cell r="P10">
            <v>3</v>
          </cell>
          <cell r="Q10">
            <v>11</v>
          </cell>
          <cell r="R10">
            <v>1.8</v>
          </cell>
          <cell r="T10">
            <v>10.799999999999999</v>
          </cell>
          <cell r="U10">
            <v>24</v>
          </cell>
          <cell r="V10">
            <v>5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C11">
            <v>20.16</v>
          </cell>
          <cell r="E11">
            <v>4.4800000000000004</v>
          </cell>
          <cell r="F11">
            <v>15.68</v>
          </cell>
          <cell r="G11">
            <v>1</v>
          </cell>
          <cell r="J11">
            <v>0</v>
          </cell>
          <cell r="L11">
            <v>0.89600000000000013</v>
          </cell>
          <cell r="N11">
            <v>17.499999999999996</v>
          </cell>
          <cell r="O11">
            <v>17.499999999999996</v>
          </cell>
          <cell r="P11">
            <v>0</v>
          </cell>
          <cell r="Q11">
            <v>0.44800000000000006</v>
          </cell>
          <cell r="R11">
            <v>0</v>
          </cell>
          <cell r="T11">
            <v>0</v>
          </cell>
          <cell r="U11">
            <v>2.2400000000000002</v>
          </cell>
          <cell r="V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133.19999999999999</v>
          </cell>
          <cell r="E12">
            <v>81.400000000000006</v>
          </cell>
          <cell r="G12">
            <v>1</v>
          </cell>
          <cell r="J12">
            <v>162.80000000000001</v>
          </cell>
          <cell r="L12">
            <v>16.28</v>
          </cell>
          <cell r="M12">
            <v>48.84</v>
          </cell>
          <cell r="N12">
            <v>13</v>
          </cell>
          <cell r="O12">
            <v>10</v>
          </cell>
          <cell r="P12">
            <v>1.48</v>
          </cell>
          <cell r="Q12">
            <v>7.4</v>
          </cell>
          <cell r="R12">
            <v>20.72</v>
          </cell>
          <cell r="T12">
            <v>48.84</v>
          </cell>
          <cell r="U12">
            <v>3.7</v>
          </cell>
          <cell r="V12">
            <v>13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70.3</v>
          </cell>
          <cell r="D13">
            <v>3.7</v>
          </cell>
          <cell r="E13">
            <v>14.8</v>
          </cell>
          <cell r="F13">
            <v>55.5</v>
          </cell>
          <cell r="G13">
            <v>1</v>
          </cell>
          <cell r="J13">
            <v>0</v>
          </cell>
          <cell r="L13">
            <v>2.96</v>
          </cell>
          <cell r="N13">
            <v>18.75</v>
          </cell>
          <cell r="O13">
            <v>18.75</v>
          </cell>
          <cell r="P13">
            <v>0</v>
          </cell>
          <cell r="Q13">
            <v>2.2199999999999998</v>
          </cell>
          <cell r="R13">
            <v>4.4399999999999995</v>
          </cell>
          <cell r="T13">
            <v>0</v>
          </cell>
          <cell r="U13">
            <v>3.7</v>
          </cell>
          <cell r="V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74</v>
          </cell>
          <cell r="E14">
            <v>36</v>
          </cell>
          <cell r="F14">
            <v>30</v>
          </cell>
          <cell r="G14">
            <v>0.25</v>
          </cell>
          <cell r="J14">
            <v>48</v>
          </cell>
          <cell r="L14">
            <v>7.2</v>
          </cell>
          <cell r="M14">
            <v>15.600000000000009</v>
          </cell>
          <cell r="N14">
            <v>13</v>
          </cell>
          <cell r="O14">
            <v>10.833333333333334</v>
          </cell>
          <cell r="P14">
            <v>1.8</v>
          </cell>
          <cell r="Q14">
            <v>6.2</v>
          </cell>
          <cell r="R14">
            <v>9</v>
          </cell>
          <cell r="T14">
            <v>3.9000000000000021</v>
          </cell>
          <cell r="U14">
            <v>12</v>
          </cell>
          <cell r="V14">
            <v>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71</v>
          </cell>
          <cell r="D15">
            <v>2</v>
          </cell>
          <cell r="E15">
            <v>29</v>
          </cell>
          <cell r="F15">
            <v>39</v>
          </cell>
          <cell r="G15">
            <v>0.25</v>
          </cell>
          <cell r="J15">
            <v>12</v>
          </cell>
          <cell r="L15">
            <v>5.8</v>
          </cell>
          <cell r="M15">
            <v>24.399999999999991</v>
          </cell>
          <cell r="N15">
            <v>12.999999999999998</v>
          </cell>
          <cell r="O15">
            <v>8.793103448275863</v>
          </cell>
          <cell r="P15">
            <v>5.4</v>
          </cell>
          <cell r="Q15">
            <v>6.2</v>
          </cell>
          <cell r="R15">
            <v>6.2</v>
          </cell>
          <cell r="T15">
            <v>6.0999999999999979</v>
          </cell>
          <cell r="U15">
            <v>12</v>
          </cell>
          <cell r="V15">
            <v>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232.1</v>
          </cell>
          <cell r="E16">
            <v>37.799999999999997</v>
          </cell>
          <cell r="F16">
            <v>90</v>
          </cell>
          <cell r="G16">
            <v>1</v>
          </cell>
          <cell r="J16">
            <v>0</v>
          </cell>
          <cell r="L16">
            <v>7.56</v>
          </cell>
          <cell r="N16">
            <v>11.904761904761905</v>
          </cell>
          <cell r="O16">
            <v>11.904761904761905</v>
          </cell>
          <cell r="P16">
            <v>0.36</v>
          </cell>
          <cell r="Q16">
            <v>2.1800000000000002</v>
          </cell>
          <cell r="R16">
            <v>3.6</v>
          </cell>
          <cell r="T16">
            <v>0</v>
          </cell>
          <cell r="U16">
            <v>1.8</v>
          </cell>
          <cell r="V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8.3000000000000007</v>
          </cell>
          <cell r="D17">
            <v>95.3</v>
          </cell>
          <cell r="E17">
            <v>70.3</v>
          </cell>
          <cell r="F17">
            <v>14.8</v>
          </cell>
          <cell r="G17">
            <v>1</v>
          </cell>
          <cell r="J17">
            <v>199.8</v>
          </cell>
          <cell r="L17">
            <v>14.059999999999999</v>
          </cell>
          <cell r="M17">
            <v>50</v>
          </cell>
          <cell r="N17">
            <v>18.819345661450928</v>
          </cell>
          <cell r="O17">
            <v>15.263157894736844</v>
          </cell>
          <cell r="P17">
            <v>2.2199999999999998</v>
          </cell>
          <cell r="Q17">
            <v>5.18</v>
          </cell>
          <cell r="R17">
            <v>23.68</v>
          </cell>
          <cell r="T17">
            <v>50</v>
          </cell>
          <cell r="U17">
            <v>3.7</v>
          </cell>
          <cell r="V17">
            <v>14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C18">
            <v>-1</v>
          </cell>
          <cell r="D18">
            <v>2</v>
          </cell>
          <cell r="E18">
            <v>1</v>
          </cell>
          <cell r="G18">
            <v>0.25</v>
          </cell>
          <cell r="J18">
            <v>96</v>
          </cell>
          <cell r="L18">
            <v>0.2</v>
          </cell>
          <cell r="M18">
            <v>20</v>
          </cell>
          <cell r="N18">
            <v>580</v>
          </cell>
          <cell r="O18">
            <v>480</v>
          </cell>
          <cell r="P18">
            <v>0</v>
          </cell>
          <cell r="Q18">
            <v>5</v>
          </cell>
          <cell r="R18">
            <v>11.8</v>
          </cell>
          <cell r="T18">
            <v>5</v>
          </cell>
          <cell r="U18">
            <v>12</v>
          </cell>
          <cell r="V18">
            <v>2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179</v>
          </cell>
          <cell r="E19">
            <v>147</v>
          </cell>
          <cell r="F19">
            <v>8</v>
          </cell>
          <cell r="G19">
            <v>0.25</v>
          </cell>
          <cell r="J19">
            <v>0</v>
          </cell>
          <cell r="L19">
            <v>29.4</v>
          </cell>
          <cell r="M19">
            <v>320</v>
          </cell>
          <cell r="N19">
            <v>11.156462585034014</v>
          </cell>
          <cell r="O19">
            <v>0.27210884353741499</v>
          </cell>
          <cell r="P19">
            <v>0</v>
          </cell>
          <cell r="Q19">
            <v>21.2</v>
          </cell>
          <cell r="R19">
            <v>8.6</v>
          </cell>
          <cell r="T19">
            <v>80</v>
          </cell>
          <cell r="U19">
            <v>6</v>
          </cell>
          <cell r="V19">
            <v>54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C20">
            <v>195</v>
          </cell>
          <cell r="E20">
            <v>169</v>
          </cell>
          <cell r="F20">
            <v>8</v>
          </cell>
          <cell r="G20">
            <v>0.25</v>
          </cell>
          <cell r="J20">
            <v>168</v>
          </cell>
          <cell r="L20">
            <v>33.799999999999997</v>
          </cell>
          <cell r="M20">
            <v>263.39999999999998</v>
          </cell>
          <cell r="N20">
            <v>13</v>
          </cell>
          <cell r="O20">
            <v>5.2071005917159772</v>
          </cell>
          <cell r="P20">
            <v>11.6</v>
          </cell>
          <cell r="Q20">
            <v>8.6</v>
          </cell>
          <cell r="R20">
            <v>26.8</v>
          </cell>
          <cell r="T20">
            <v>65.849999999999994</v>
          </cell>
          <cell r="U20">
            <v>12</v>
          </cell>
          <cell r="V20">
            <v>22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C21">
            <v>241</v>
          </cell>
          <cell r="E21">
            <v>132</v>
          </cell>
          <cell r="F21">
            <v>54</v>
          </cell>
          <cell r="G21">
            <v>1</v>
          </cell>
          <cell r="J21">
            <v>372</v>
          </cell>
          <cell r="L21">
            <v>26.4</v>
          </cell>
          <cell r="N21">
            <v>16.136363636363637</v>
          </cell>
          <cell r="O21">
            <v>16.136363636363637</v>
          </cell>
          <cell r="P21">
            <v>0</v>
          </cell>
          <cell r="Q21">
            <v>8.1999999999999993</v>
          </cell>
          <cell r="R21">
            <v>43.2</v>
          </cell>
          <cell r="T21">
            <v>0</v>
          </cell>
          <cell r="U21">
            <v>6</v>
          </cell>
          <cell r="V21">
            <v>0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G22">
            <v>0.9</v>
          </cell>
          <cell r="J22">
            <v>0</v>
          </cell>
          <cell r="L22">
            <v>0</v>
          </cell>
          <cell r="M22">
            <v>40</v>
          </cell>
          <cell r="N22" t="e">
            <v>#DIV/0!</v>
          </cell>
          <cell r="O22" t="e">
            <v>#DIV/0!</v>
          </cell>
          <cell r="P22">
            <v>1.4</v>
          </cell>
          <cell r="Q22">
            <v>4.2</v>
          </cell>
          <cell r="R22">
            <v>1.4</v>
          </cell>
          <cell r="T22">
            <v>36</v>
          </cell>
          <cell r="U22">
            <v>8</v>
          </cell>
          <cell r="V22">
            <v>5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92</v>
          </cell>
          <cell r="D23">
            <v>18</v>
          </cell>
          <cell r="E23">
            <v>79</v>
          </cell>
          <cell r="F23">
            <v>16</v>
          </cell>
          <cell r="G23">
            <v>0.9</v>
          </cell>
          <cell r="J23">
            <v>176</v>
          </cell>
          <cell r="L23">
            <v>15.8</v>
          </cell>
          <cell r="M23">
            <v>30</v>
          </cell>
          <cell r="N23">
            <v>14.050632911392404</v>
          </cell>
          <cell r="O23">
            <v>12.151898734177214</v>
          </cell>
          <cell r="P23">
            <v>0</v>
          </cell>
          <cell r="Q23">
            <v>3.2</v>
          </cell>
          <cell r="R23">
            <v>19.399999999999999</v>
          </cell>
          <cell r="T23">
            <v>27</v>
          </cell>
          <cell r="U23">
            <v>8</v>
          </cell>
          <cell r="V23">
            <v>4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86</v>
          </cell>
          <cell r="E24">
            <v>42</v>
          </cell>
          <cell r="F24">
            <v>8</v>
          </cell>
          <cell r="G24">
            <v>0.43</v>
          </cell>
          <cell r="J24">
            <v>16</v>
          </cell>
          <cell r="L24">
            <v>8.4</v>
          </cell>
          <cell r="M24">
            <v>85.2</v>
          </cell>
          <cell r="N24">
            <v>13</v>
          </cell>
          <cell r="O24">
            <v>2.8571428571428572</v>
          </cell>
          <cell r="P24">
            <v>0.6</v>
          </cell>
          <cell r="Q24">
            <v>0.2</v>
          </cell>
          <cell r="R24">
            <v>6.8</v>
          </cell>
          <cell r="T24">
            <v>36.636000000000003</v>
          </cell>
          <cell r="U24">
            <v>16</v>
          </cell>
          <cell r="V24">
            <v>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322</v>
          </cell>
          <cell r="E25">
            <v>77</v>
          </cell>
          <cell r="F25">
            <v>232</v>
          </cell>
          <cell r="G25">
            <v>0.9</v>
          </cell>
          <cell r="J25">
            <v>0</v>
          </cell>
          <cell r="L25">
            <v>15.4</v>
          </cell>
          <cell r="N25">
            <v>15.064935064935064</v>
          </cell>
          <cell r="O25">
            <v>15.064935064935064</v>
          </cell>
          <cell r="P25">
            <v>0.2</v>
          </cell>
          <cell r="Q25">
            <v>1.6</v>
          </cell>
          <cell r="R25">
            <v>12.8</v>
          </cell>
          <cell r="T25">
            <v>0</v>
          </cell>
          <cell r="U25">
            <v>8</v>
          </cell>
          <cell r="V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53</v>
          </cell>
          <cell r="D26">
            <v>31</v>
          </cell>
          <cell r="E26">
            <v>25</v>
          </cell>
          <cell r="F26">
            <v>57</v>
          </cell>
          <cell r="G26">
            <v>0.43</v>
          </cell>
          <cell r="J26">
            <v>16</v>
          </cell>
          <cell r="L26">
            <v>5</v>
          </cell>
          <cell r="N26">
            <v>14.6</v>
          </cell>
          <cell r="O26">
            <v>14.6</v>
          </cell>
          <cell r="P26">
            <v>9.4</v>
          </cell>
          <cell r="Q26">
            <v>0.8</v>
          </cell>
          <cell r="R26">
            <v>5.2</v>
          </cell>
          <cell r="T26">
            <v>0</v>
          </cell>
          <cell r="U26">
            <v>16</v>
          </cell>
          <cell r="V26">
            <v>0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164</v>
          </cell>
          <cell r="E27">
            <v>130</v>
          </cell>
          <cell r="G27">
            <v>1</v>
          </cell>
          <cell r="J27">
            <v>155</v>
          </cell>
          <cell r="L27">
            <v>26</v>
          </cell>
          <cell r="M27">
            <v>200</v>
          </cell>
          <cell r="N27">
            <v>13.653846153846153</v>
          </cell>
          <cell r="O27">
            <v>5.9615384615384617</v>
          </cell>
          <cell r="P27">
            <v>2</v>
          </cell>
          <cell r="Q27">
            <v>7</v>
          </cell>
          <cell r="R27">
            <v>22.2</v>
          </cell>
          <cell r="T27">
            <v>200</v>
          </cell>
          <cell r="U27">
            <v>5</v>
          </cell>
          <cell r="V27">
            <v>40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260</v>
          </cell>
          <cell r="D28">
            <v>8</v>
          </cell>
          <cell r="E28">
            <v>104</v>
          </cell>
          <cell r="F28">
            <v>149</v>
          </cell>
          <cell r="G28">
            <v>0.9</v>
          </cell>
          <cell r="J28">
            <v>0</v>
          </cell>
          <cell r="L28">
            <v>20.8</v>
          </cell>
          <cell r="M28">
            <v>121.40000000000003</v>
          </cell>
          <cell r="N28">
            <v>13.000000000000002</v>
          </cell>
          <cell r="O28">
            <v>7.1634615384615383</v>
          </cell>
          <cell r="P28">
            <v>0.4</v>
          </cell>
          <cell r="Q28">
            <v>1.8</v>
          </cell>
          <cell r="R28">
            <v>14.4</v>
          </cell>
          <cell r="T28">
            <v>109.26000000000003</v>
          </cell>
          <cell r="U28">
            <v>8</v>
          </cell>
          <cell r="V28">
            <v>15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83</v>
          </cell>
          <cell r="E29">
            <v>27</v>
          </cell>
          <cell r="F29">
            <v>24</v>
          </cell>
          <cell r="G29">
            <v>0.43</v>
          </cell>
          <cell r="J29">
            <v>0</v>
          </cell>
          <cell r="L29">
            <v>5.4</v>
          </cell>
          <cell r="M29">
            <v>46.2</v>
          </cell>
          <cell r="N29">
            <v>13</v>
          </cell>
          <cell r="O29">
            <v>4.4444444444444438</v>
          </cell>
          <cell r="P29">
            <v>0.4</v>
          </cell>
          <cell r="Q29">
            <v>2.6</v>
          </cell>
          <cell r="R29">
            <v>6</v>
          </cell>
          <cell r="T29">
            <v>19.866</v>
          </cell>
          <cell r="U29">
            <v>16</v>
          </cell>
          <cell r="V29">
            <v>3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57</v>
          </cell>
          <cell r="E30">
            <v>37</v>
          </cell>
          <cell r="G30">
            <v>0.7</v>
          </cell>
          <cell r="J30">
            <v>144</v>
          </cell>
          <cell r="L30">
            <v>7.4</v>
          </cell>
          <cell r="M30">
            <v>60</v>
          </cell>
          <cell r="N30">
            <v>27.567567567567565</v>
          </cell>
          <cell r="O30">
            <v>19.45945945945946</v>
          </cell>
          <cell r="P30">
            <v>1.6</v>
          </cell>
          <cell r="Q30">
            <v>0</v>
          </cell>
          <cell r="R30">
            <v>13.8</v>
          </cell>
          <cell r="T30">
            <v>42</v>
          </cell>
          <cell r="U30">
            <v>8</v>
          </cell>
          <cell r="V30">
            <v>8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104</v>
          </cell>
          <cell r="E31">
            <v>10</v>
          </cell>
          <cell r="F31">
            <v>90</v>
          </cell>
          <cell r="G31">
            <v>0.43</v>
          </cell>
          <cell r="J31">
            <v>0</v>
          </cell>
          <cell r="L31">
            <v>2</v>
          </cell>
          <cell r="N31">
            <v>45</v>
          </cell>
          <cell r="O31">
            <v>45</v>
          </cell>
          <cell r="P31">
            <v>0.6</v>
          </cell>
          <cell r="Q31">
            <v>0.6</v>
          </cell>
          <cell r="R31">
            <v>1.2</v>
          </cell>
          <cell r="T31">
            <v>0</v>
          </cell>
          <cell r="U31">
            <v>16</v>
          </cell>
          <cell r="V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288</v>
          </cell>
          <cell r="E32">
            <v>73</v>
          </cell>
          <cell r="F32">
            <v>194</v>
          </cell>
          <cell r="G32">
            <v>0.9</v>
          </cell>
          <cell r="J32">
            <v>0</v>
          </cell>
          <cell r="L32">
            <v>14.6</v>
          </cell>
          <cell r="N32">
            <v>13.287671232876713</v>
          </cell>
          <cell r="O32">
            <v>13.287671232876713</v>
          </cell>
          <cell r="P32">
            <v>4.8</v>
          </cell>
          <cell r="Q32">
            <v>0.8</v>
          </cell>
          <cell r="R32">
            <v>11.4</v>
          </cell>
          <cell r="T32">
            <v>0</v>
          </cell>
          <cell r="U32">
            <v>8</v>
          </cell>
          <cell r="V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96</v>
          </cell>
          <cell r="E33">
            <v>9</v>
          </cell>
          <cell r="F33">
            <v>85</v>
          </cell>
          <cell r="G33">
            <v>0.43</v>
          </cell>
          <cell r="J33">
            <v>0</v>
          </cell>
          <cell r="L33">
            <v>1.8</v>
          </cell>
          <cell r="N33">
            <v>47.222222222222221</v>
          </cell>
          <cell r="O33">
            <v>47.222222222222221</v>
          </cell>
          <cell r="P33">
            <v>0</v>
          </cell>
          <cell r="Q33">
            <v>0</v>
          </cell>
          <cell r="R33">
            <v>0.4</v>
          </cell>
          <cell r="T33">
            <v>0</v>
          </cell>
          <cell r="U33">
            <v>16</v>
          </cell>
          <cell r="V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>
            <v>18</v>
          </cell>
          <cell r="E34">
            <v>18</v>
          </cell>
          <cell r="G34">
            <v>0.9</v>
          </cell>
          <cell r="J34">
            <v>48</v>
          </cell>
          <cell r="L34">
            <v>3.6</v>
          </cell>
          <cell r="M34">
            <v>24</v>
          </cell>
          <cell r="N34">
            <v>20</v>
          </cell>
          <cell r="O34">
            <v>13.333333333333332</v>
          </cell>
          <cell r="P34">
            <v>0</v>
          </cell>
          <cell r="Q34">
            <v>0</v>
          </cell>
          <cell r="R34">
            <v>5.8</v>
          </cell>
          <cell r="T34">
            <v>21.6</v>
          </cell>
          <cell r="U34">
            <v>8</v>
          </cell>
          <cell r="V34">
            <v>3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130</v>
          </cell>
          <cell r="E35">
            <v>95</v>
          </cell>
          <cell r="F35">
            <v>5</v>
          </cell>
          <cell r="G35">
            <v>1</v>
          </cell>
          <cell r="J35">
            <v>285</v>
          </cell>
          <cell r="L35">
            <v>19</v>
          </cell>
          <cell r="N35">
            <v>15.263157894736842</v>
          </cell>
          <cell r="O35">
            <v>15.263157894736842</v>
          </cell>
          <cell r="P35">
            <v>0</v>
          </cell>
          <cell r="Q35">
            <v>9</v>
          </cell>
          <cell r="R35">
            <v>35</v>
          </cell>
          <cell r="T35">
            <v>0</v>
          </cell>
          <cell r="U35">
            <v>5</v>
          </cell>
          <cell r="V35">
            <v>0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C36">
            <v>91</v>
          </cell>
          <cell r="E36">
            <v>15</v>
          </cell>
          <cell r="F36">
            <v>76</v>
          </cell>
          <cell r="G36">
            <v>0.43</v>
          </cell>
          <cell r="J36">
            <v>0</v>
          </cell>
          <cell r="L36">
            <v>3</v>
          </cell>
          <cell r="N36">
            <v>25.333333333333332</v>
          </cell>
          <cell r="O36">
            <v>25.333333333333332</v>
          </cell>
          <cell r="P36">
            <v>0</v>
          </cell>
          <cell r="Q36">
            <v>0</v>
          </cell>
          <cell r="R36">
            <v>1</v>
          </cell>
          <cell r="T36">
            <v>0</v>
          </cell>
          <cell r="U36">
            <v>16</v>
          </cell>
          <cell r="V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C37">
            <v>175</v>
          </cell>
          <cell r="E37">
            <v>17</v>
          </cell>
          <cell r="F37">
            <v>158</v>
          </cell>
          <cell r="G37">
            <v>0.9</v>
          </cell>
          <cell r="J37">
            <v>0</v>
          </cell>
          <cell r="L37">
            <v>3.4</v>
          </cell>
          <cell r="N37">
            <v>46.470588235294116</v>
          </cell>
          <cell r="O37">
            <v>46.470588235294116</v>
          </cell>
          <cell r="P37">
            <v>0.2</v>
          </cell>
          <cell r="Q37">
            <v>0</v>
          </cell>
          <cell r="R37">
            <v>1.6</v>
          </cell>
          <cell r="T37">
            <v>0</v>
          </cell>
          <cell r="U37">
            <v>8</v>
          </cell>
          <cell r="V37">
            <v>0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C38">
            <v>230</v>
          </cell>
          <cell r="E38">
            <v>35</v>
          </cell>
          <cell r="F38">
            <v>176</v>
          </cell>
          <cell r="G38">
            <v>0.25</v>
          </cell>
          <cell r="J38">
            <v>0</v>
          </cell>
          <cell r="L38">
            <v>7</v>
          </cell>
          <cell r="N38">
            <v>25.142857142857142</v>
          </cell>
          <cell r="O38">
            <v>25.142857142857142</v>
          </cell>
          <cell r="P38">
            <v>0.6</v>
          </cell>
          <cell r="Q38">
            <v>14.4</v>
          </cell>
          <cell r="R38">
            <v>7.4</v>
          </cell>
          <cell r="T38">
            <v>0</v>
          </cell>
          <cell r="U38">
            <v>12</v>
          </cell>
          <cell r="V38">
            <v>0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32.4</v>
          </cell>
          <cell r="E39">
            <v>27</v>
          </cell>
          <cell r="F39">
            <v>5.4</v>
          </cell>
          <cell r="G39">
            <v>1</v>
          </cell>
          <cell r="J39">
            <v>37.800000000000004</v>
          </cell>
          <cell r="L39">
            <v>5.4</v>
          </cell>
          <cell r="M39">
            <v>27</v>
          </cell>
          <cell r="N39">
            <v>13</v>
          </cell>
          <cell r="O39">
            <v>8</v>
          </cell>
          <cell r="P39">
            <v>1.08</v>
          </cell>
          <cell r="Q39">
            <v>3.2399999999999998</v>
          </cell>
          <cell r="R39">
            <v>5.4</v>
          </cell>
          <cell r="T39">
            <v>27</v>
          </cell>
          <cell r="U39">
            <v>1.8</v>
          </cell>
          <cell r="V39">
            <v>15</v>
          </cell>
        </row>
        <row r="40">
          <cell r="A40" t="str">
            <v>Чебупай сочное яблоко ТМ Горячая штучка ТС Чебупай 0,2 кг УВС.  зам  ПОКОМ</v>
          </cell>
          <cell r="B40" t="str">
            <v>шт</v>
          </cell>
          <cell r="C40">
            <v>156</v>
          </cell>
          <cell r="E40">
            <v>22</v>
          </cell>
          <cell r="F40">
            <v>113</v>
          </cell>
          <cell r="G40">
            <v>0.2</v>
          </cell>
          <cell r="J40">
            <v>0</v>
          </cell>
          <cell r="L40">
            <v>4.4000000000000004</v>
          </cell>
          <cell r="N40">
            <v>25.68181818181818</v>
          </cell>
          <cell r="O40">
            <v>25.68181818181818</v>
          </cell>
          <cell r="P40">
            <v>0.2</v>
          </cell>
          <cell r="Q40">
            <v>2.6</v>
          </cell>
          <cell r="R40">
            <v>6.4</v>
          </cell>
          <cell r="T40">
            <v>0</v>
          </cell>
          <cell r="U40">
            <v>6</v>
          </cell>
          <cell r="V40">
            <v>0</v>
          </cell>
        </row>
        <row r="41">
          <cell r="A41" t="str">
            <v>Чебупай спелая вишня ТМ Горячая штучка ТС Чебупай 0,2 кг УВС. зам  ПОКОМ</v>
          </cell>
          <cell r="B41" t="str">
            <v>шт</v>
          </cell>
          <cell r="C41">
            <v>143</v>
          </cell>
          <cell r="D41">
            <v>12</v>
          </cell>
          <cell r="E41">
            <v>38</v>
          </cell>
          <cell r="F41">
            <v>107</v>
          </cell>
          <cell r="G41">
            <v>0.2</v>
          </cell>
          <cell r="J41">
            <v>0</v>
          </cell>
          <cell r="L41">
            <v>7.6</v>
          </cell>
          <cell r="N41">
            <v>14.078947368421053</v>
          </cell>
          <cell r="O41">
            <v>14.078947368421053</v>
          </cell>
          <cell r="P41">
            <v>0.2</v>
          </cell>
          <cell r="Q41">
            <v>3</v>
          </cell>
          <cell r="R41">
            <v>8.8000000000000007</v>
          </cell>
          <cell r="T41">
            <v>0</v>
          </cell>
          <cell r="U41">
            <v>6</v>
          </cell>
          <cell r="V41">
            <v>0</v>
          </cell>
        </row>
        <row r="42">
          <cell r="A42" t="str">
            <v>Чебупицца курочка по-итальянски Горячая штучка 0,25 кг зам  ПОКОМ</v>
          </cell>
          <cell r="B42" t="str">
            <v>шт</v>
          </cell>
          <cell r="C42">
            <v>101</v>
          </cell>
          <cell r="E42">
            <v>90</v>
          </cell>
          <cell r="F42">
            <v>3</v>
          </cell>
          <cell r="G42">
            <v>0.25</v>
          </cell>
          <cell r="J42">
            <v>0</v>
          </cell>
          <cell r="L42">
            <v>18</v>
          </cell>
          <cell r="M42">
            <v>200</v>
          </cell>
          <cell r="N42">
            <v>11.277777777777779</v>
          </cell>
          <cell r="O42">
            <v>0.16666666666666666</v>
          </cell>
          <cell r="P42">
            <v>7.2</v>
          </cell>
          <cell r="Q42">
            <v>20.399999999999999</v>
          </cell>
          <cell r="R42">
            <v>13.2</v>
          </cell>
          <cell r="T42">
            <v>50</v>
          </cell>
          <cell r="U42">
            <v>12</v>
          </cell>
          <cell r="V42">
            <v>17</v>
          </cell>
        </row>
        <row r="43">
          <cell r="A43" t="str">
            <v>Чебупицца Пепперони ТМ Горячая штучка ТС Чебупицца 0.25кг зам  ПОКОМ</v>
          </cell>
          <cell r="B43" t="str">
            <v>шт</v>
          </cell>
          <cell r="C43">
            <v>102</v>
          </cell>
          <cell r="E43">
            <v>80</v>
          </cell>
          <cell r="F43">
            <v>1</v>
          </cell>
          <cell r="G43">
            <v>0.25</v>
          </cell>
          <cell r="J43">
            <v>0</v>
          </cell>
          <cell r="L43">
            <v>16</v>
          </cell>
          <cell r="M43">
            <v>180</v>
          </cell>
          <cell r="N43">
            <v>11.3125</v>
          </cell>
          <cell r="O43">
            <v>6.25E-2</v>
          </cell>
          <cell r="P43">
            <v>7.4</v>
          </cell>
          <cell r="Q43">
            <v>20.6</v>
          </cell>
          <cell r="R43">
            <v>15.8</v>
          </cell>
          <cell r="T43">
            <v>45</v>
          </cell>
          <cell r="U43">
            <v>12</v>
          </cell>
          <cell r="V43">
            <v>15</v>
          </cell>
        </row>
        <row r="44">
          <cell r="A44" t="str">
            <v>Чебуреки Мясные вес 2,7 кг Кулинарные изделия мясосодержащие рубленые в тесте жарен  ПОКОМ</v>
          </cell>
          <cell r="B44" t="str">
            <v>кг</v>
          </cell>
          <cell r="C44">
            <v>251.1</v>
          </cell>
          <cell r="E44">
            <v>59.4</v>
          </cell>
          <cell r="F44">
            <v>156.6</v>
          </cell>
          <cell r="G44">
            <v>1</v>
          </cell>
          <cell r="J44">
            <v>29.700000000000003</v>
          </cell>
          <cell r="L44">
            <v>11.879999999999999</v>
          </cell>
          <cell r="N44">
            <v>15.681818181818183</v>
          </cell>
          <cell r="O44">
            <v>15.681818181818183</v>
          </cell>
          <cell r="P44">
            <v>1.08</v>
          </cell>
          <cell r="Q44">
            <v>4.32</v>
          </cell>
          <cell r="R44">
            <v>18.899999999999999</v>
          </cell>
          <cell r="T44">
            <v>0</v>
          </cell>
          <cell r="U44">
            <v>2.7</v>
          </cell>
          <cell r="V44">
            <v>0</v>
          </cell>
        </row>
        <row r="45">
          <cell r="A45" t="str">
            <v>Чебуреки сочные, ВЕС, куриные жарен. зам  ПОКОМ</v>
          </cell>
          <cell r="B45" t="str">
            <v>кг</v>
          </cell>
          <cell r="C45">
            <v>515</v>
          </cell>
          <cell r="E45">
            <v>165</v>
          </cell>
          <cell r="F45">
            <v>295</v>
          </cell>
          <cell r="G45">
            <v>1</v>
          </cell>
          <cell r="J45">
            <v>0</v>
          </cell>
          <cell r="L45">
            <v>33</v>
          </cell>
          <cell r="M45">
            <v>134</v>
          </cell>
          <cell r="N45">
            <v>13</v>
          </cell>
          <cell r="O45">
            <v>8.9393939393939394</v>
          </cell>
          <cell r="P45">
            <v>3</v>
          </cell>
          <cell r="Q45">
            <v>11</v>
          </cell>
          <cell r="R45">
            <v>27</v>
          </cell>
          <cell r="T45">
            <v>134</v>
          </cell>
          <cell r="U45">
            <v>5</v>
          </cell>
          <cell r="V45">
            <v>27</v>
          </cell>
        </row>
        <row r="46">
          <cell r="A46" t="str">
            <v>Чебуречище горячая штучка 0,14кг Поком</v>
          </cell>
          <cell r="B46" t="str">
            <v>шт</v>
          </cell>
          <cell r="G46">
            <v>0.14000000000000001</v>
          </cell>
          <cell r="J46">
            <v>0</v>
          </cell>
          <cell r="L46">
            <v>0</v>
          </cell>
          <cell r="M46">
            <v>200</v>
          </cell>
          <cell r="N46" t="e">
            <v>#DIV/0!</v>
          </cell>
          <cell r="O46" t="e">
            <v>#DIV/0!</v>
          </cell>
          <cell r="P46">
            <v>1.2</v>
          </cell>
          <cell r="Q46">
            <v>12.2</v>
          </cell>
          <cell r="R46">
            <v>2.2000000000000002</v>
          </cell>
          <cell r="T46">
            <v>28.000000000000004</v>
          </cell>
          <cell r="U46">
            <v>22</v>
          </cell>
          <cell r="V46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</row>
        <row r="4">
          <cell r="A4" t="str">
            <v>Номенклатура</v>
          </cell>
          <cell r="B4" t="str">
            <v>АКЦИИ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Окт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Окт</v>
          </cell>
        </row>
        <row r="8">
          <cell r="A8" t="str">
            <v>Готовые чебуреки Сочный мегачебурек.Готовые жареные.ВЕС  ПОКОМ</v>
          </cell>
        </row>
        <row r="9">
          <cell r="A9" t="str">
            <v>Жар-ладушки с клубникой и вишней. Жареные с начинкой.ВЕС  ПОКОМ</v>
          </cell>
        </row>
        <row r="10">
          <cell r="A10" t="str">
            <v>Круггетсы сочные ТМ Горячая штучка ТС Круггетсы 0,25 кг зам  ПОКОМ</v>
          </cell>
        </row>
        <row r="11">
          <cell r="A11" t="str">
            <v>Мини-сосиски в тесте "Фрайпики" 1,8кг ВЕС,  ПОКОМ</v>
          </cell>
        </row>
        <row r="12">
          <cell r="A12" t="str">
            <v>Мини-сосиски в тесте "Фрайпики" 3,7кг ВЕС,  ПОКОМ</v>
          </cell>
        </row>
        <row r="13">
          <cell r="A13" t="str">
            <v>Наггетсы из печи 0,25кг ТМ Вязанка ТС Няняггетсы Сливушки замор.  ПОКОМ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Окт</v>
          </cell>
        </row>
        <row r="15">
          <cell r="A15" t="str">
            <v>Наггетсы с индейкой 0,25кг ТМ Вязанка ТС Няняггетсы Сливушки НД2 замор.  ПОКОМ</v>
          </cell>
        </row>
        <row r="16">
          <cell r="A16" t="str">
            <v>Наггетсы хрустящие п/ф ВЕС ПОКОМ</v>
          </cell>
        </row>
        <row r="17">
          <cell r="A17" t="str">
            <v>Пельмени Grandmeni со сливочным маслом Горячая штучка 0,75 кг ПОКОМ</v>
          </cell>
        </row>
        <row r="18">
          <cell r="A18" t="str">
            <v>Пельмени Бигбули с мясом, Горячая штучка 0,9кг  ПОКОМ</v>
          </cell>
          <cell r="B18" t="str">
            <v>Окт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Окт</v>
          </cell>
        </row>
        <row r="20">
          <cell r="A20" t="str">
            <v>Пельмени Бульмени с говядиной и свининой Горячая штучка 0,43  ПОКОМ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Окт</v>
          </cell>
        </row>
        <row r="23">
          <cell r="A23" t="str">
            <v>Пельмени Бульмени со сливочным маслом ТМ Горячая шт. 0,43 кг  ПОКОМ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Окт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Окт</v>
          </cell>
        </row>
        <row r="27">
          <cell r="A27" t="str">
            <v>Пельмени С говядиной и свининой, ВЕС, ТМ Славница сфера пуговки  ПОКОМ</v>
          </cell>
        </row>
        <row r="28">
          <cell r="A28" t="str">
            <v>Пельмени Со свининой и говядиной ТМ Особый рецепт Любимая ложка 1,0 кг  ПОКОМ</v>
          </cell>
        </row>
        <row r="29">
          <cell r="A29" t="str">
            <v>Снеки  ЖАР-мени ВЕС. рубленые в тесте замор.  ПОКОМ</v>
          </cell>
        </row>
        <row r="30">
          <cell r="A30" t="str">
            <v>Сосиски Оригинальные заморож. ТМ Стародворье в вак 0,33 кг  Поком</v>
          </cell>
        </row>
        <row r="31">
          <cell r="A31" t="str">
            <v>Фрай-пицца с ветчиной и грибами 3,0 кг. ВЕС.  ПОКОМ</v>
          </cell>
        </row>
        <row r="32">
          <cell r="A32" t="str">
            <v>Хотстеры ТМ Горячая штучка ТС Хотстеры 0,25 кг зам  ПОКОМ</v>
          </cell>
        </row>
        <row r="33">
          <cell r="A33" t="str">
            <v>Хрустящие крылышки. В панировке куриные жареные.ВЕС  ПОКОМ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Окт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Окт</v>
          </cell>
        </row>
        <row r="36">
          <cell r="A36" t="str">
            <v>Чебуреки сочные, ВЕС, куриные жарен. зам  ПОКОМ</v>
          </cell>
        </row>
        <row r="37">
          <cell r="A37" t="str">
            <v>БОНУС_Пельмени Бульмени со сливочным маслом Горячая штучка 0,9 кг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Z46"/>
  <sheetViews>
    <sheetView tabSelected="1" workbookViewId="0">
      <pane ySplit="5" topLeftCell="A6" activePane="bottomLeft" state="frozen"/>
      <selection pane="bottomLeft" activeCell="AC15" sqref="AC15"/>
    </sheetView>
  </sheetViews>
  <sheetFormatPr defaultColWidth="10.5" defaultRowHeight="11.45" customHeight="1" outlineLevelRow="2" x14ac:dyDescent="0.2"/>
  <cols>
    <col min="1" max="1" width="69.5" style="35" customWidth="1"/>
    <col min="2" max="2" width="9.5" style="1" customWidth="1"/>
    <col min="3" max="3" width="4.6640625" style="1" customWidth="1"/>
    <col min="4" max="7" width="5.5" style="1" customWidth="1"/>
    <col min="8" max="8" width="5.33203125" style="15" customWidth="1"/>
    <col min="9" max="9" width="1.33203125" style="2" customWidth="1"/>
    <col min="10" max="10" width="1.5" style="2" customWidth="1"/>
    <col min="11" max="11" width="5.83203125" style="2" customWidth="1"/>
    <col min="12" max="12" width="1" style="2" customWidth="1"/>
    <col min="13" max="13" width="5.33203125" style="2" customWidth="1"/>
    <col min="14" max="15" width="13" style="2" customWidth="1"/>
    <col min="16" max="17" width="6" style="2" customWidth="1"/>
    <col min="18" max="20" width="8.1640625" style="2" customWidth="1"/>
    <col min="21" max="22" width="10.5" style="2"/>
    <col min="23" max="23" width="10.5" style="15"/>
    <col min="24" max="24" width="10.5" style="16"/>
    <col min="25" max="25" width="10.5" style="2"/>
    <col min="26" max="26" width="1.83203125" style="26" customWidth="1"/>
    <col min="27" max="16384" width="10.5" style="2"/>
  </cols>
  <sheetData>
    <row r="1" spans="1:26" ht="12.95" customHeight="1" outlineLevel="1" x14ac:dyDescent="0.2">
      <c r="A1" s="31" t="s">
        <v>0</v>
      </c>
      <c r="B1" s="3"/>
    </row>
    <row r="2" spans="1:26" ht="12.95" customHeight="1" outlineLevel="1" x14ac:dyDescent="0.2">
      <c r="A2" s="31"/>
      <c r="B2" s="3"/>
    </row>
    <row r="3" spans="1:26" ht="26.1" customHeight="1" x14ac:dyDescent="0.2">
      <c r="A3" s="32" t="s">
        <v>1</v>
      </c>
      <c r="B3" s="36" t="s">
        <v>69</v>
      </c>
      <c r="C3" s="4" t="s">
        <v>2</v>
      </c>
      <c r="D3" s="4" t="s">
        <v>3</v>
      </c>
      <c r="E3" s="4"/>
      <c r="F3" s="4"/>
      <c r="G3" s="4"/>
      <c r="H3" s="9" t="s">
        <v>48</v>
      </c>
      <c r="I3" s="10" t="s">
        <v>49</v>
      </c>
      <c r="J3" s="10" t="s">
        <v>50</v>
      </c>
      <c r="K3" s="10" t="s">
        <v>51</v>
      </c>
      <c r="L3" s="10" t="s">
        <v>51</v>
      </c>
      <c r="M3" s="10" t="s">
        <v>52</v>
      </c>
      <c r="N3" s="10" t="s">
        <v>53</v>
      </c>
      <c r="O3" s="10" t="s">
        <v>53</v>
      </c>
      <c r="P3" s="10" t="s">
        <v>54</v>
      </c>
      <c r="Q3" s="10" t="s">
        <v>55</v>
      </c>
      <c r="R3" s="11" t="s">
        <v>56</v>
      </c>
      <c r="S3" s="11" t="s">
        <v>57</v>
      </c>
      <c r="T3" s="11" t="s">
        <v>63</v>
      </c>
      <c r="U3" s="10" t="s">
        <v>58</v>
      </c>
      <c r="V3" s="10" t="s">
        <v>59</v>
      </c>
      <c r="W3" s="9"/>
      <c r="X3" s="12" t="s">
        <v>60</v>
      </c>
      <c r="Y3" s="10" t="s">
        <v>61</v>
      </c>
      <c r="Z3" s="27" t="s">
        <v>59</v>
      </c>
    </row>
    <row r="4" spans="1:26" ht="26.1" customHeight="1" x14ac:dyDescent="0.2">
      <c r="A4" s="32" t="s">
        <v>1</v>
      </c>
      <c r="B4" s="36" t="s">
        <v>69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9" t="s">
        <v>67</v>
      </c>
      <c r="O4" s="19" t="s">
        <v>68</v>
      </c>
      <c r="P4" s="10"/>
      <c r="Q4" s="10"/>
      <c r="R4" s="10"/>
      <c r="S4" s="10"/>
      <c r="T4" s="10"/>
      <c r="U4" s="10"/>
      <c r="V4" s="10"/>
      <c r="W4" s="9"/>
      <c r="X4" s="12"/>
      <c r="Y4" s="10"/>
      <c r="Z4" s="27"/>
    </row>
    <row r="5" spans="1:26" ht="11.1" customHeight="1" thickBot="1" x14ac:dyDescent="0.25">
      <c r="A5" s="33"/>
      <c r="B5" s="5"/>
      <c r="C5" s="5"/>
      <c r="D5" s="6"/>
      <c r="E5" s="6"/>
      <c r="F5" s="13">
        <f t="shared" ref="F5:G5" si="0">SUM(F6:F86)</f>
        <v>2325.7199999999998</v>
      </c>
      <c r="G5" s="13">
        <f t="shared" si="0"/>
        <v>1681.4600000000003</v>
      </c>
      <c r="H5" s="9"/>
      <c r="I5" s="13">
        <f t="shared" ref="I5:O5" si="1">SUM(I6:I86)</f>
        <v>0</v>
      </c>
      <c r="J5" s="13">
        <f t="shared" si="1"/>
        <v>0</v>
      </c>
      <c r="K5" s="13">
        <f t="shared" si="1"/>
        <v>2703.9</v>
      </c>
      <c r="L5" s="13">
        <f t="shared" si="1"/>
        <v>0</v>
      </c>
      <c r="M5" s="13">
        <f t="shared" si="1"/>
        <v>465.14400000000006</v>
      </c>
      <c r="N5" s="13">
        <f t="shared" ref="N5" si="2">SUM(N6:N86)</f>
        <v>3061.6719999999996</v>
      </c>
      <c r="O5" s="13">
        <f t="shared" si="1"/>
        <v>3316.9520000000002</v>
      </c>
      <c r="P5" s="10"/>
      <c r="Q5" s="10"/>
      <c r="R5" s="13">
        <f>SUM(R6:R86)</f>
        <v>239.18800000000002</v>
      </c>
      <c r="S5" s="13">
        <f>SUM(S6:S86)</f>
        <v>464.13999999999993</v>
      </c>
      <c r="T5" s="13">
        <f>SUM(T6:T86)</f>
        <v>462.23599999999999</v>
      </c>
      <c r="U5" s="10"/>
      <c r="V5" s="13">
        <f>SUM(V6:V86)</f>
        <v>2142.5619999999999</v>
      </c>
      <c r="W5" s="9" t="s">
        <v>62</v>
      </c>
      <c r="X5" s="14">
        <f>SUM(X6:X86)</f>
        <v>420</v>
      </c>
      <c r="Y5" s="13">
        <f>SUM(Y6:Y86)</f>
        <v>1926.2800000000002</v>
      </c>
      <c r="Z5" s="13">
        <f>SUM(Z6:Z86)</f>
        <v>1887.2819999999997</v>
      </c>
    </row>
    <row r="6" spans="1:26" ht="11.1" customHeight="1" outlineLevel="2" x14ac:dyDescent="0.2">
      <c r="A6" s="34" t="s">
        <v>10</v>
      </c>
      <c r="B6" s="7"/>
      <c r="C6" s="7" t="s">
        <v>9</v>
      </c>
      <c r="D6" s="8">
        <v>-1</v>
      </c>
      <c r="E6" s="8">
        <v>98</v>
      </c>
      <c r="F6" s="8">
        <v>78</v>
      </c>
      <c r="G6" s="8">
        <v>19</v>
      </c>
      <c r="H6" s="15">
        <f>VLOOKUP(A6,[1]TDSheet!$A:$G,7,0)</f>
        <v>0.3</v>
      </c>
      <c r="K6" s="2">
        <f>VLOOKUP(A6,[1]TDSheet!$A:$V,22,0)*W6</f>
        <v>12</v>
      </c>
      <c r="M6" s="2">
        <f>F6/5</f>
        <v>15.6</v>
      </c>
      <c r="N6" s="22">
        <f>O6</f>
        <v>171.79999999999998</v>
      </c>
      <c r="O6" s="20">
        <f>13*M6-G6-K6</f>
        <v>171.79999999999998</v>
      </c>
      <c r="P6" s="2">
        <f>(G6+K6+O6)/M6</f>
        <v>13</v>
      </c>
      <c r="Q6" s="2">
        <f>(G6+K6)/M6</f>
        <v>1.9871794871794872</v>
      </c>
      <c r="R6" s="2">
        <f>VLOOKUP(A6,[1]TDSheet!$A:$Q,17,0)</f>
        <v>6.2</v>
      </c>
      <c r="S6" s="2">
        <f>VLOOKUP(A6,[1]TDSheet!$A:$R,18,0)</f>
        <v>10</v>
      </c>
      <c r="T6" s="2">
        <f>VLOOKUP(A6,[1]TDSheet!$A:$L,12,0)</f>
        <v>7.6</v>
      </c>
      <c r="V6" s="2">
        <f>O6*H6</f>
        <v>51.539999999999992</v>
      </c>
      <c r="W6" s="15">
        <f>VLOOKUP(A6,[1]TDSheet!$A:$U,21,0)</f>
        <v>12</v>
      </c>
      <c r="X6" s="16">
        <v>15</v>
      </c>
      <c r="Y6" s="2">
        <f>X6*W6*H6</f>
        <v>54</v>
      </c>
      <c r="Z6" s="28">
        <f>N6*H6</f>
        <v>51.539999999999992</v>
      </c>
    </row>
    <row r="7" spans="1:26" ht="11.1" customHeight="1" outlineLevel="2" x14ac:dyDescent="0.2">
      <c r="A7" s="34" t="s">
        <v>11</v>
      </c>
      <c r="B7" s="37" t="str">
        <f>VLOOKUP(A7,[2]TDSheet!$A:$B,2,0)</f>
        <v>Окт</v>
      </c>
      <c r="C7" s="7" t="s">
        <v>9</v>
      </c>
      <c r="D7" s="8">
        <v>83</v>
      </c>
      <c r="E7" s="8">
        <v>48</v>
      </c>
      <c r="F7" s="8">
        <v>92</v>
      </c>
      <c r="G7" s="8"/>
      <c r="H7" s="15">
        <f>VLOOKUP(A7,[1]TDSheet!$A:$G,7,0)</f>
        <v>0.3</v>
      </c>
      <c r="K7" s="2">
        <f>VLOOKUP(A7,[1]TDSheet!$A:$V,22,0)*W7</f>
        <v>192</v>
      </c>
      <c r="M7" s="2">
        <f t="shared" ref="M7:M46" si="3">F7/5</f>
        <v>18.399999999999999</v>
      </c>
      <c r="N7" s="23">
        <f>O7</f>
        <v>47.199999999999989</v>
      </c>
      <c r="O7" s="20">
        <f t="shared" ref="O7:O44" si="4">13*M7-G7-K7</f>
        <v>47.199999999999989</v>
      </c>
      <c r="P7" s="2">
        <f t="shared" ref="P7:P46" si="5">(G7+K7+O7)/M7</f>
        <v>13</v>
      </c>
      <c r="Q7" s="2">
        <f t="shared" ref="Q7:Q46" si="6">(G7+K7)/M7</f>
        <v>10.434782608695652</v>
      </c>
      <c r="R7" s="2">
        <f>VLOOKUP(A7,[1]TDSheet!$A:$Q,17,0)</f>
        <v>12.6</v>
      </c>
      <c r="S7" s="2">
        <f>VLOOKUP(A7,[1]TDSheet!$A:$R,18,0)</f>
        <v>15.2</v>
      </c>
      <c r="T7" s="2">
        <f>VLOOKUP(A7,[1]TDSheet!$A:$L,12,0)</f>
        <v>22.2</v>
      </c>
      <c r="V7" s="2">
        <f t="shared" ref="V7:V46" si="7">O7*H7</f>
        <v>14.159999999999997</v>
      </c>
      <c r="W7" s="15">
        <f>VLOOKUP(A7,[1]TDSheet!$A:$U,21,0)</f>
        <v>12</v>
      </c>
      <c r="X7" s="16">
        <v>4</v>
      </c>
      <c r="Y7" s="2">
        <f t="shared" ref="Y7:Y46" si="8">X7*W7*H7</f>
        <v>14.399999999999999</v>
      </c>
      <c r="Z7" s="29">
        <f t="shared" ref="Z7:Z46" si="9">N7*H7</f>
        <v>14.159999999999997</v>
      </c>
    </row>
    <row r="8" spans="1:26" ht="11.1" customHeight="1" outlineLevel="2" x14ac:dyDescent="0.2">
      <c r="A8" s="34" t="s">
        <v>64</v>
      </c>
      <c r="B8" s="7"/>
      <c r="C8" s="7" t="s">
        <v>9</v>
      </c>
      <c r="D8" s="8"/>
      <c r="E8" s="8"/>
      <c r="F8" s="8"/>
      <c r="G8" s="8"/>
      <c r="H8" s="15">
        <f>VLOOKUP(A8,[1]TDSheet!$A:$G,7,0)</f>
        <v>0.09</v>
      </c>
      <c r="K8" s="2">
        <f>VLOOKUP(A8,[1]TDSheet!$A:$V,22,0)*W8</f>
        <v>120</v>
      </c>
      <c r="M8" s="2">
        <f t="shared" si="3"/>
        <v>0</v>
      </c>
      <c r="N8" s="23">
        <f>O8</f>
        <v>60</v>
      </c>
      <c r="O8" s="21">
        <v>60</v>
      </c>
      <c r="P8" s="2" t="e">
        <f t="shared" si="5"/>
        <v>#DIV/0!</v>
      </c>
      <c r="Q8" s="2" t="e">
        <f t="shared" si="6"/>
        <v>#DIV/0!</v>
      </c>
      <c r="R8" s="2">
        <f>VLOOKUP(A8,[1]TDSheet!$A:$Q,17,0)</f>
        <v>11</v>
      </c>
      <c r="S8" s="2">
        <f>VLOOKUP(A8,[1]TDSheet!$A:$R,18,0)</f>
        <v>1.8</v>
      </c>
      <c r="T8" s="2">
        <f>VLOOKUP(A8,[1]TDSheet!$A:$L,12,0)</f>
        <v>8.1999999999999993</v>
      </c>
      <c r="V8" s="2">
        <f t="shared" si="7"/>
        <v>5.3999999999999995</v>
      </c>
      <c r="W8" s="15">
        <f>VLOOKUP(A8,[1]TDSheet!$A:$U,21,0)</f>
        <v>24</v>
      </c>
      <c r="X8" s="16">
        <v>3</v>
      </c>
      <c r="Y8" s="2">
        <f t="shared" si="8"/>
        <v>6.4799999999999995</v>
      </c>
      <c r="Z8" s="29">
        <f t="shared" si="9"/>
        <v>5.3999999999999995</v>
      </c>
    </row>
    <row r="9" spans="1:26" ht="11.1" customHeight="1" outlineLevel="2" x14ac:dyDescent="0.2">
      <c r="A9" s="34" t="s">
        <v>12</v>
      </c>
      <c r="B9" s="37" t="str">
        <f>VLOOKUP(A9,[2]TDSheet!$A:$B,2,0)</f>
        <v>Окт</v>
      </c>
      <c r="C9" s="7" t="s">
        <v>9</v>
      </c>
      <c r="D9" s="8">
        <v>75</v>
      </c>
      <c r="E9" s="8">
        <v>36</v>
      </c>
      <c r="F9" s="8">
        <v>73</v>
      </c>
      <c r="G9" s="8"/>
      <c r="H9" s="15">
        <f>VLOOKUP(A9,[1]TDSheet!$A:$G,7,0)</f>
        <v>0.3</v>
      </c>
      <c r="K9" s="2">
        <f>VLOOKUP(A9,[1]TDSheet!$A:$V,22,0)*W9</f>
        <v>252</v>
      </c>
      <c r="M9" s="2">
        <f t="shared" si="3"/>
        <v>14.6</v>
      </c>
      <c r="N9" s="23"/>
      <c r="O9" s="20"/>
      <c r="P9" s="2">
        <f t="shared" si="5"/>
        <v>17.260273972602739</v>
      </c>
      <c r="Q9" s="2">
        <f t="shared" si="6"/>
        <v>17.260273972602739</v>
      </c>
      <c r="R9" s="2">
        <f>VLOOKUP(A9,[1]TDSheet!$A:$Q,17,0)</f>
        <v>13</v>
      </c>
      <c r="S9" s="2">
        <f>VLOOKUP(A9,[1]TDSheet!$A:$R,18,0)</f>
        <v>15.6</v>
      </c>
      <c r="T9" s="2">
        <f>VLOOKUP(A9,[1]TDSheet!$A:$L,12,0)</f>
        <v>24.8</v>
      </c>
      <c r="V9" s="2">
        <f t="shared" si="7"/>
        <v>0</v>
      </c>
      <c r="W9" s="15">
        <f>VLOOKUP(A9,[1]TDSheet!$A:$U,21,0)</f>
        <v>12</v>
      </c>
      <c r="X9" s="16">
        <f t="shared" ref="X9:X43" si="10">N9/W9</f>
        <v>0</v>
      </c>
      <c r="Y9" s="2">
        <f t="shared" si="8"/>
        <v>0</v>
      </c>
      <c r="Z9" s="29">
        <f t="shared" si="9"/>
        <v>0</v>
      </c>
    </row>
    <row r="10" spans="1:26" ht="11.1" customHeight="1" outlineLevel="2" x14ac:dyDescent="0.2">
      <c r="A10" s="34" t="s">
        <v>13</v>
      </c>
      <c r="B10" s="7"/>
      <c r="C10" s="7" t="s">
        <v>14</v>
      </c>
      <c r="D10" s="8">
        <v>15.68</v>
      </c>
      <c r="E10" s="8"/>
      <c r="F10" s="8">
        <v>6.72</v>
      </c>
      <c r="G10" s="8">
        <v>8.9600000000000009</v>
      </c>
      <c r="H10" s="15">
        <f>VLOOKUP(A10,[1]TDSheet!$A:$G,7,0)</f>
        <v>1</v>
      </c>
      <c r="K10" s="2">
        <f>VLOOKUP(A10,[1]TDSheet!$A:$V,22,0)*W10</f>
        <v>0</v>
      </c>
      <c r="M10" s="2">
        <f t="shared" si="3"/>
        <v>1.3439999999999999</v>
      </c>
      <c r="N10" s="23">
        <f>O10</f>
        <v>8.5119999999999969</v>
      </c>
      <c r="O10" s="20">
        <f t="shared" si="4"/>
        <v>8.5119999999999969</v>
      </c>
      <c r="P10" s="2">
        <f t="shared" si="5"/>
        <v>13</v>
      </c>
      <c r="Q10" s="2">
        <f t="shared" si="6"/>
        <v>6.6666666666666679</v>
      </c>
      <c r="R10" s="2">
        <f>VLOOKUP(A10,[1]TDSheet!$A:$Q,17,0)</f>
        <v>0.44800000000000006</v>
      </c>
      <c r="S10" s="2">
        <f>VLOOKUP(A10,[1]TDSheet!$A:$R,18,0)</f>
        <v>0</v>
      </c>
      <c r="T10" s="2">
        <f>VLOOKUP(A10,[1]TDSheet!$A:$L,12,0)</f>
        <v>0.89600000000000013</v>
      </c>
      <c r="V10" s="2">
        <f t="shared" si="7"/>
        <v>8.5119999999999969</v>
      </c>
      <c r="W10" s="15">
        <f>VLOOKUP(A10,[1]TDSheet!$A:$U,21,0)</f>
        <v>2.2400000000000002</v>
      </c>
      <c r="X10" s="16">
        <v>4</v>
      </c>
      <c r="Y10" s="2">
        <f t="shared" si="8"/>
        <v>8.9600000000000009</v>
      </c>
      <c r="Z10" s="29">
        <f t="shared" si="9"/>
        <v>8.5119999999999969</v>
      </c>
    </row>
    <row r="11" spans="1:26" ht="11.1" customHeight="1" outlineLevel="2" x14ac:dyDescent="0.2">
      <c r="A11" s="34" t="s">
        <v>15</v>
      </c>
      <c r="B11" s="7"/>
      <c r="C11" s="7" t="s">
        <v>14</v>
      </c>
      <c r="D11" s="8">
        <v>18.5</v>
      </c>
      <c r="E11" s="8">
        <v>26.9</v>
      </c>
      <c r="F11" s="8">
        <v>22.2</v>
      </c>
      <c r="G11" s="8">
        <v>4.7</v>
      </c>
      <c r="H11" s="15">
        <f>VLOOKUP(A11,[1]TDSheet!$A:$G,7,0)</f>
        <v>1</v>
      </c>
      <c r="K11" s="2">
        <f>VLOOKUP(A11,[1]TDSheet!$A:$V,22,0)*W11</f>
        <v>48.1</v>
      </c>
      <c r="M11" s="2">
        <f t="shared" si="3"/>
        <v>4.4399999999999995</v>
      </c>
      <c r="N11" s="25"/>
      <c r="O11" s="20">
        <f t="shared" si="4"/>
        <v>4.9199999999999875</v>
      </c>
      <c r="P11" s="2">
        <f t="shared" si="5"/>
        <v>13</v>
      </c>
      <c r="Q11" s="2">
        <f t="shared" si="6"/>
        <v>11.891891891891895</v>
      </c>
      <c r="R11" s="2">
        <f>VLOOKUP(A11,[1]TDSheet!$A:$Q,17,0)</f>
        <v>7.4</v>
      </c>
      <c r="S11" s="2">
        <f>VLOOKUP(A11,[1]TDSheet!$A:$R,18,0)</f>
        <v>20.72</v>
      </c>
      <c r="T11" s="2">
        <f>VLOOKUP(A11,[1]TDSheet!$A:$L,12,0)</f>
        <v>16.28</v>
      </c>
      <c r="V11" s="2">
        <f t="shared" si="7"/>
        <v>4.9199999999999875</v>
      </c>
      <c r="W11" s="15">
        <f>VLOOKUP(A11,[1]TDSheet!$A:$U,21,0)</f>
        <v>3.7</v>
      </c>
      <c r="X11" s="16">
        <f t="shared" si="10"/>
        <v>0</v>
      </c>
      <c r="Y11" s="2">
        <f t="shared" si="8"/>
        <v>0</v>
      </c>
      <c r="Z11" s="29">
        <f t="shared" si="9"/>
        <v>0</v>
      </c>
    </row>
    <row r="12" spans="1:26" ht="21.95" customHeight="1" outlineLevel="2" x14ac:dyDescent="0.2">
      <c r="A12" s="34" t="s">
        <v>16</v>
      </c>
      <c r="B12" s="7"/>
      <c r="C12" s="7" t="s">
        <v>14</v>
      </c>
      <c r="D12" s="8">
        <v>62.9</v>
      </c>
      <c r="E12" s="8"/>
      <c r="F12" s="8">
        <v>48.1</v>
      </c>
      <c r="G12" s="8">
        <v>7.4</v>
      </c>
      <c r="H12" s="15">
        <f>VLOOKUP(A12,[1]TDSheet!$A:$G,7,0)</f>
        <v>1</v>
      </c>
      <c r="K12" s="2">
        <f>VLOOKUP(A12,[1]TDSheet!$A:$V,22,0)*W12</f>
        <v>0</v>
      </c>
      <c r="M12" s="2">
        <f t="shared" si="3"/>
        <v>9.620000000000001</v>
      </c>
      <c r="N12" s="25"/>
      <c r="O12" s="20">
        <f>9*M12-G12-K12</f>
        <v>79.180000000000007</v>
      </c>
      <c r="P12" s="2">
        <f t="shared" si="5"/>
        <v>9</v>
      </c>
      <c r="Q12" s="2">
        <f t="shared" si="6"/>
        <v>0.76923076923076916</v>
      </c>
      <c r="R12" s="2">
        <f>VLOOKUP(A12,[1]TDSheet!$A:$Q,17,0)</f>
        <v>2.2199999999999998</v>
      </c>
      <c r="S12" s="2">
        <f>VLOOKUP(A12,[1]TDSheet!$A:$R,18,0)</f>
        <v>4.4399999999999995</v>
      </c>
      <c r="T12" s="2">
        <f>VLOOKUP(A12,[1]TDSheet!$A:$L,12,0)</f>
        <v>2.96</v>
      </c>
      <c r="V12" s="2">
        <f t="shared" si="7"/>
        <v>79.180000000000007</v>
      </c>
      <c r="W12" s="15">
        <f>VLOOKUP(A12,[1]TDSheet!$A:$U,21,0)</f>
        <v>3.7</v>
      </c>
      <c r="X12" s="16">
        <f t="shared" si="10"/>
        <v>0</v>
      </c>
      <c r="Y12" s="2">
        <f t="shared" si="8"/>
        <v>0</v>
      </c>
      <c r="Z12" s="29">
        <f t="shared" si="9"/>
        <v>0</v>
      </c>
    </row>
    <row r="13" spans="1:26" ht="11.1" customHeight="1" outlineLevel="2" x14ac:dyDescent="0.2">
      <c r="A13" s="34" t="s">
        <v>17</v>
      </c>
      <c r="B13" s="7"/>
      <c r="C13" s="7" t="s">
        <v>9</v>
      </c>
      <c r="D13" s="8">
        <v>41</v>
      </c>
      <c r="E13" s="8">
        <v>48</v>
      </c>
      <c r="F13" s="8">
        <v>66</v>
      </c>
      <c r="G13" s="8">
        <v>12</v>
      </c>
      <c r="H13" s="15">
        <f>VLOOKUP(A13,[1]TDSheet!$A:$G,7,0)</f>
        <v>0.25</v>
      </c>
      <c r="K13" s="2">
        <f>VLOOKUP(A13,[1]TDSheet!$A:$V,22,0)*W13</f>
        <v>24</v>
      </c>
      <c r="M13" s="2">
        <f t="shared" si="3"/>
        <v>13.2</v>
      </c>
      <c r="N13" s="23">
        <f>O13</f>
        <v>109.19999999999999</v>
      </c>
      <c r="O13" s="20">
        <f>11*M13-G13-K13</f>
        <v>109.19999999999999</v>
      </c>
      <c r="P13" s="2">
        <f t="shared" si="5"/>
        <v>11</v>
      </c>
      <c r="Q13" s="2">
        <f t="shared" si="6"/>
        <v>2.7272727272727275</v>
      </c>
      <c r="R13" s="2">
        <f>VLOOKUP(A13,[1]TDSheet!$A:$Q,17,0)</f>
        <v>6.2</v>
      </c>
      <c r="S13" s="2">
        <f>VLOOKUP(A13,[1]TDSheet!$A:$R,18,0)</f>
        <v>9</v>
      </c>
      <c r="T13" s="2">
        <f>VLOOKUP(A13,[1]TDSheet!$A:$L,12,0)</f>
        <v>7.2</v>
      </c>
      <c r="V13" s="2">
        <f t="shared" si="7"/>
        <v>27.299999999999997</v>
      </c>
      <c r="W13" s="15">
        <f>VLOOKUP(A13,[1]TDSheet!$A:$U,21,0)</f>
        <v>12</v>
      </c>
      <c r="X13" s="16">
        <v>10</v>
      </c>
      <c r="Y13" s="2">
        <f t="shared" si="8"/>
        <v>30</v>
      </c>
      <c r="Z13" s="29">
        <f t="shared" si="9"/>
        <v>27.299999999999997</v>
      </c>
    </row>
    <row r="14" spans="1:26" ht="11.1" customHeight="1" outlineLevel="2" x14ac:dyDescent="0.2">
      <c r="A14" s="34" t="s">
        <v>18</v>
      </c>
      <c r="B14" s="7"/>
      <c r="C14" s="7" t="s">
        <v>9</v>
      </c>
      <c r="D14" s="8">
        <v>50</v>
      </c>
      <c r="E14" s="8">
        <v>12</v>
      </c>
      <c r="F14" s="8">
        <v>50</v>
      </c>
      <c r="G14" s="8">
        <v>1</v>
      </c>
      <c r="H14" s="15">
        <f>VLOOKUP(A14,[1]TDSheet!$A:$G,7,0)</f>
        <v>0.25</v>
      </c>
      <c r="K14" s="2">
        <f>VLOOKUP(A14,[1]TDSheet!$A:$V,22,0)*W14</f>
        <v>24</v>
      </c>
      <c r="M14" s="2">
        <f t="shared" si="3"/>
        <v>10</v>
      </c>
      <c r="N14" s="23">
        <f>O14</f>
        <v>85</v>
      </c>
      <c r="O14" s="20">
        <f>11*M14-G14-K14</f>
        <v>85</v>
      </c>
      <c r="P14" s="2">
        <f t="shared" si="5"/>
        <v>11</v>
      </c>
      <c r="Q14" s="2">
        <f t="shared" si="6"/>
        <v>2.5</v>
      </c>
      <c r="R14" s="2">
        <f>VLOOKUP(A14,[1]TDSheet!$A:$Q,17,0)</f>
        <v>6.2</v>
      </c>
      <c r="S14" s="2">
        <f>VLOOKUP(A14,[1]TDSheet!$A:$R,18,0)</f>
        <v>6.2</v>
      </c>
      <c r="T14" s="2">
        <f>VLOOKUP(A14,[1]TDSheet!$A:$L,12,0)</f>
        <v>5.8</v>
      </c>
      <c r="V14" s="2">
        <f t="shared" si="7"/>
        <v>21.25</v>
      </c>
      <c r="W14" s="15">
        <f>VLOOKUP(A14,[1]TDSheet!$A:$U,21,0)</f>
        <v>12</v>
      </c>
      <c r="X14" s="16">
        <v>8</v>
      </c>
      <c r="Y14" s="2">
        <f t="shared" si="8"/>
        <v>24</v>
      </c>
      <c r="Z14" s="29">
        <f t="shared" si="9"/>
        <v>21.25</v>
      </c>
    </row>
    <row r="15" spans="1:26" ht="11.1" customHeight="1" outlineLevel="2" x14ac:dyDescent="0.2">
      <c r="A15" s="34" t="s">
        <v>19</v>
      </c>
      <c r="B15" s="7"/>
      <c r="C15" s="7" t="s">
        <v>14</v>
      </c>
      <c r="D15" s="8">
        <v>93.6</v>
      </c>
      <c r="E15" s="8"/>
      <c r="F15" s="8">
        <v>55.8</v>
      </c>
      <c r="G15" s="8">
        <v>34.200000000000003</v>
      </c>
      <c r="H15" s="15">
        <f>VLOOKUP(A15,[1]TDSheet!$A:$G,7,0)</f>
        <v>1</v>
      </c>
      <c r="K15" s="2">
        <f>VLOOKUP(A15,[1]TDSheet!$A:$V,22,0)*W15</f>
        <v>0</v>
      </c>
      <c r="M15" s="2">
        <f t="shared" si="3"/>
        <v>11.16</v>
      </c>
      <c r="N15" s="23">
        <f>O15</f>
        <v>88.56</v>
      </c>
      <c r="O15" s="20">
        <f>11*M15-G15-K15</f>
        <v>88.56</v>
      </c>
      <c r="P15" s="2">
        <f t="shared" si="5"/>
        <v>11</v>
      </c>
      <c r="Q15" s="2">
        <f t="shared" si="6"/>
        <v>3.0645161290322585</v>
      </c>
      <c r="R15" s="2">
        <f>VLOOKUP(A15,[1]TDSheet!$A:$Q,17,0)</f>
        <v>2.1800000000000002</v>
      </c>
      <c r="S15" s="2">
        <f>VLOOKUP(A15,[1]TDSheet!$A:$R,18,0)</f>
        <v>3.6</v>
      </c>
      <c r="T15" s="2">
        <f>VLOOKUP(A15,[1]TDSheet!$A:$L,12,0)</f>
        <v>7.56</v>
      </c>
      <c r="V15" s="2">
        <f t="shared" si="7"/>
        <v>88.56</v>
      </c>
      <c r="W15" s="15">
        <f>VLOOKUP(A15,[1]TDSheet!$A:$U,21,0)</f>
        <v>1.8</v>
      </c>
      <c r="X15" s="16">
        <v>50</v>
      </c>
      <c r="Y15" s="2">
        <f t="shared" si="8"/>
        <v>90</v>
      </c>
      <c r="Z15" s="29">
        <f t="shared" si="9"/>
        <v>88.56</v>
      </c>
    </row>
    <row r="16" spans="1:26" ht="11.1" customHeight="1" outlineLevel="2" x14ac:dyDescent="0.2">
      <c r="A16" s="34" t="s">
        <v>20</v>
      </c>
      <c r="B16" s="7"/>
      <c r="C16" s="7" t="s">
        <v>14</v>
      </c>
      <c r="D16" s="8">
        <v>25.9</v>
      </c>
      <c r="E16" s="8">
        <v>199.8</v>
      </c>
      <c r="F16" s="8">
        <v>55.5</v>
      </c>
      <c r="G16" s="8">
        <v>159.1</v>
      </c>
      <c r="H16" s="15">
        <f>VLOOKUP(A16,[1]TDSheet!$A:$G,7,0)</f>
        <v>1</v>
      </c>
      <c r="K16" s="2">
        <f>VLOOKUP(A16,[1]TDSheet!$A:$V,22,0)*W16</f>
        <v>51.800000000000004</v>
      </c>
      <c r="M16" s="2">
        <f t="shared" si="3"/>
        <v>11.1</v>
      </c>
      <c r="N16" s="23"/>
      <c r="O16" s="20"/>
      <c r="P16" s="2">
        <f t="shared" si="5"/>
        <v>19</v>
      </c>
      <c r="Q16" s="2">
        <f t="shared" si="6"/>
        <v>19</v>
      </c>
      <c r="R16" s="2">
        <f>VLOOKUP(A16,[1]TDSheet!$A:$Q,17,0)</f>
        <v>5.18</v>
      </c>
      <c r="S16" s="2">
        <f>VLOOKUP(A16,[1]TDSheet!$A:$R,18,0)</f>
        <v>23.68</v>
      </c>
      <c r="T16" s="2">
        <f>VLOOKUP(A16,[1]TDSheet!$A:$L,12,0)</f>
        <v>14.059999999999999</v>
      </c>
      <c r="V16" s="2">
        <f t="shared" si="7"/>
        <v>0</v>
      </c>
      <c r="W16" s="15">
        <f>VLOOKUP(A16,[1]TDSheet!$A:$U,21,0)</f>
        <v>3.7</v>
      </c>
      <c r="X16" s="16">
        <f t="shared" si="10"/>
        <v>0</v>
      </c>
      <c r="Y16" s="2">
        <f t="shared" si="8"/>
        <v>0</v>
      </c>
      <c r="Z16" s="29">
        <f t="shared" si="9"/>
        <v>0</v>
      </c>
    </row>
    <row r="17" spans="1:26" ht="11.1" customHeight="1" outlineLevel="2" x14ac:dyDescent="0.2">
      <c r="A17" s="34" t="s">
        <v>21</v>
      </c>
      <c r="B17" s="7"/>
      <c r="C17" s="7" t="s">
        <v>9</v>
      </c>
      <c r="D17" s="8"/>
      <c r="E17" s="8">
        <v>96</v>
      </c>
      <c r="F17" s="8">
        <v>96</v>
      </c>
      <c r="G17" s="8"/>
      <c r="H17" s="15">
        <f>VLOOKUP(A17,[1]TDSheet!$A:$G,7,0)</f>
        <v>0.25</v>
      </c>
      <c r="K17" s="2">
        <f>VLOOKUP(A17,[1]TDSheet!$A:$V,22,0)*W17</f>
        <v>24</v>
      </c>
      <c r="M17" s="2">
        <f t="shared" si="3"/>
        <v>19.2</v>
      </c>
      <c r="N17" s="23">
        <f>O17</f>
        <v>148.79999999999998</v>
      </c>
      <c r="O17" s="20">
        <f>9*M17-G17-K17</f>
        <v>148.79999999999998</v>
      </c>
      <c r="P17" s="2">
        <f t="shared" si="5"/>
        <v>9</v>
      </c>
      <c r="Q17" s="2">
        <f t="shared" si="6"/>
        <v>1.25</v>
      </c>
      <c r="R17" s="2">
        <f>VLOOKUP(A17,[1]TDSheet!$A:$Q,17,0)</f>
        <v>5</v>
      </c>
      <c r="S17" s="2">
        <f>VLOOKUP(A17,[1]TDSheet!$A:$R,18,0)</f>
        <v>11.8</v>
      </c>
      <c r="T17" s="2">
        <f>VLOOKUP(A17,[1]TDSheet!$A:$L,12,0)</f>
        <v>0.2</v>
      </c>
      <c r="V17" s="2">
        <f t="shared" si="7"/>
        <v>37.199999999999996</v>
      </c>
      <c r="W17" s="15">
        <f>VLOOKUP(A17,[1]TDSheet!$A:$U,21,0)</f>
        <v>12</v>
      </c>
      <c r="X17" s="16">
        <v>13</v>
      </c>
      <c r="Y17" s="2">
        <f t="shared" si="8"/>
        <v>39</v>
      </c>
      <c r="Z17" s="29">
        <f t="shared" si="9"/>
        <v>37.199999999999996</v>
      </c>
    </row>
    <row r="18" spans="1:26" ht="11.1" customHeight="1" outlineLevel="2" x14ac:dyDescent="0.2">
      <c r="A18" s="34" t="s">
        <v>22</v>
      </c>
      <c r="B18" s="37" t="str">
        <f>VLOOKUP(A18,[2]TDSheet!$A:$B,2,0)</f>
        <v>Окт</v>
      </c>
      <c r="C18" s="7" t="s">
        <v>9</v>
      </c>
      <c r="D18" s="8">
        <v>13</v>
      </c>
      <c r="E18" s="8"/>
      <c r="F18" s="8">
        <v>8</v>
      </c>
      <c r="G18" s="8"/>
      <c r="H18" s="15">
        <f>VLOOKUP(A18,[1]TDSheet!$A:$G,7,0)</f>
        <v>0.25</v>
      </c>
      <c r="K18" s="2">
        <f>VLOOKUP(A18,[1]TDSheet!$A:$V,22,0)*W18</f>
        <v>324</v>
      </c>
      <c r="M18" s="2">
        <f t="shared" si="3"/>
        <v>1.6</v>
      </c>
      <c r="N18" s="23"/>
      <c r="O18" s="20"/>
      <c r="P18" s="2">
        <f t="shared" si="5"/>
        <v>202.5</v>
      </c>
      <c r="Q18" s="2">
        <f t="shared" si="6"/>
        <v>202.5</v>
      </c>
      <c r="R18" s="2">
        <f>VLOOKUP(A18,[1]TDSheet!$A:$Q,17,0)</f>
        <v>21.2</v>
      </c>
      <c r="S18" s="2">
        <f>VLOOKUP(A18,[1]TDSheet!$A:$R,18,0)</f>
        <v>8.6</v>
      </c>
      <c r="T18" s="2">
        <f>VLOOKUP(A18,[1]TDSheet!$A:$L,12,0)</f>
        <v>29.4</v>
      </c>
      <c r="V18" s="2">
        <f t="shared" si="7"/>
        <v>0</v>
      </c>
      <c r="W18" s="15">
        <f>VLOOKUP(A18,[1]TDSheet!$A:$U,21,0)</f>
        <v>6</v>
      </c>
      <c r="X18" s="16">
        <f t="shared" si="10"/>
        <v>0</v>
      </c>
      <c r="Y18" s="2">
        <f t="shared" si="8"/>
        <v>0</v>
      </c>
      <c r="Z18" s="29">
        <f t="shared" si="9"/>
        <v>0</v>
      </c>
    </row>
    <row r="19" spans="1:26" ht="11.1" customHeight="1" outlineLevel="2" x14ac:dyDescent="0.2">
      <c r="A19" s="34" t="s">
        <v>23</v>
      </c>
      <c r="B19" s="7"/>
      <c r="C19" s="7" t="s">
        <v>9</v>
      </c>
      <c r="D19" s="8">
        <v>29</v>
      </c>
      <c r="E19" s="8">
        <v>168</v>
      </c>
      <c r="F19" s="8">
        <v>177</v>
      </c>
      <c r="G19" s="8"/>
      <c r="H19" s="15">
        <f>VLOOKUP(A19,[1]TDSheet!$A:$G,7,0)</f>
        <v>0.25</v>
      </c>
      <c r="K19" s="2">
        <f>VLOOKUP(A19,[1]TDSheet!$A:$V,22,0)*W19</f>
        <v>264</v>
      </c>
      <c r="M19" s="2">
        <f t="shared" si="3"/>
        <v>35.4</v>
      </c>
      <c r="N19" s="23">
        <f>O19</f>
        <v>196.2</v>
      </c>
      <c r="O19" s="20">
        <f t="shared" si="4"/>
        <v>196.2</v>
      </c>
      <c r="P19" s="2">
        <f t="shared" si="5"/>
        <v>13</v>
      </c>
      <c r="Q19" s="2">
        <f t="shared" si="6"/>
        <v>7.4576271186440684</v>
      </c>
      <c r="R19" s="2">
        <f>VLOOKUP(A19,[1]TDSheet!$A:$Q,17,0)</f>
        <v>8.6</v>
      </c>
      <c r="S19" s="2">
        <f>VLOOKUP(A19,[1]TDSheet!$A:$R,18,0)</f>
        <v>26.8</v>
      </c>
      <c r="T19" s="2">
        <f>VLOOKUP(A19,[1]TDSheet!$A:$L,12,0)</f>
        <v>33.799999999999997</v>
      </c>
      <c r="V19" s="2">
        <f t="shared" si="7"/>
        <v>49.05</v>
      </c>
      <c r="W19" s="15">
        <f>VLOOKUP(A19,[1]TDSheet!$A:$U,21,0)</f>
        <v>12</v>
      </c>
      <c r="X19" s="16">
        <v>17</v>
      </c>
      <c r="Y19" s="2">
        <f t="shared" si="8"/>
        <v>51</v>
      </c>
      <c r="Z19" s="29">
        <f t="shared" si="9"/>
        <v>49.05</v>
      </c>
    </row>
    <row r="20" spans="1:26" ht="11.1" customHeight="1" outlineLevel="2" x14ac:dyDescent="0.2">
      <c r="A20" s="34" t="s">
        <v>24</v>
      </c>
      <c r="B20" s="7"/>
      <c r="C20" s="7" t="s">
        <v>14</v>
      </c>
      <c r="D20" s="8">
        <v>72</v>
      </c>
      <c r="E20" s="8"/>
      <c r="F20" s="8">
        <v>54</v>
      </c>
      <c r="G20" s="8"/>
      <c r="H20" s="15">
        <f>VLOOKUP(A20,[1]TDSheet!$A:$G,7,0)</f>
        <v>1</v>
      </c>
      <c r="K20" s="2">
        <f>VLOOKUP(A20,[1]TDSheet!$A:$V,22,0)*W20</f>
        <v>0</v>
      </c>
      <c r="M20" s="2">
        <f t="shared" si="3"/>
        <v>10.8</v>
      </c>
      <c r="N20" s="23">
        <f>O20</f>
        <v>86.4</v>
      </c>
      <c r="O20" s="20">
        <f>8*M20-G20-K20</f>
        <v>86.4</v>
      </c>
      <c r="P20" s="2">
        <f t="shared" si="5"/>
        <v>8</v>
      </c>
      <c r="Q20" s="2">
        <f t="shared" si="6"/>
        <v>0</v>
      </c>
      <c r="R20" s="2">
        <f>VLOOKUP(A20,[1]TDSheet!$A:$Q,17,0)</f>
        <v>8.1999999999999993</v>
      </c>
      <c r="S20" s="2">
        <f>VLOOKUP(A20,[1]TDSheet!$A:$R,18,0)</f>
        <v>43.2</v>
      </c>
      <c r="T20" s="2">
        <f>VLOOKUP(A20,[1]TDSheet!$A:$L,12,0)</f>
        <v>26.4</v>
      </c>
      <c r="V20" s="2">
        <f t="shared" si="7"/>
        <v>86.4</v>
      </c>
      <c r="W20" s="15">
        <f>VLOOKUP(A20,[1]TDSheet!$A:$U,21,0)</f>
        <v>6</v>
      </c>
      <c r="X20" s="16">
        <v>15</v>
      </c>
      <c r="Y20" s="2">
        <f t="shared" si="8"/>
        <v>90</v>
      </c>
      <c r="Z20" s="29">
        <f t="shared" si="9"/>
        <v>86.4</v>
      </c>
    </row>
    <row r="21" spans="1:26" ht="11.1" customHeight="1" outlineLevel="2" x14ac:dyDescent="0.2">
      <c r="A21" s="34" t="s">
        <v>65</v>
      </c>
      <c r="B21" s="37" t="str">
        <f>VLOOKUP(A21,[2]TDSheet!$A:$B,2,0)</f>
        <v>Окт</v>
      </c>
      <c r="C21" s="7" t="s">
        <v>9</v>
      </c>
      <c r="D21" s="8"/>
      <c r="E21" s="8"/>
      <c r="F21" s="8"/>
      <c r="G21" s="8"/>
      <c r="H21" s="15">
        <f>VLOOKUP(A21,[1]TDSheet!$A:$G,7,0)</f>
        <v>0.9</v>
      </c>
      <c r="K21" s="2">
        <f>VLOOKUP(A21,[1]TDSheet!$A:$V,22,0)*W21</f>
        <v>40</v>
      </c>
      <c r="M21" s="2">
        <f t="shared" si="3"/>
        <v>0</v>
      </c>
      <c r="N21" s="23"/>
      <c r="O21" s="20"/>
      <c r="P21" s="2" t="e">
        <f t="shared" si="5"/>
        <v>#DIV/0!</v>
      </c>
      <c r="Q21" s="2" t="e">
        <f t="shared" si="6"/>
        <v>#DIV/0!</v>
      </c>
      <c r="R21" s="2">
        <f>VLOOKUP(A21,[1]TDSheet!$A:$Q,17,0)</f>
        <v>4.2</v>
      </c>
      <c r="S21" s="2">
        <f>VLOOKUP(A21,[1]TDSheet!$A:$R,18,0)</f>
        <v>1.4</v>
      </c>
      <c r="T21" s="2">
        <f>VLOOKUP(A21,[1]TDSheet!$A:$L,12,0)</f>
        <v>0</v>
      </c>
      <c r="V21" s="2">
        <f t="shared" si="7"/>
        <v>0</v>
      </c>
      <c r="W21" s="15">
        <f>VLOOKUP(A21,[1]TDSheet!$A:$U,21,0)</f>
        <v>8</v>
      </c>
      <c r="X21" s="16">
        <f t="shared" si="10"/>
        <v>0</v>
      </c>
      <c r="Y21" s="2">
        <f t="shared" si="8"/>
        <v>0</v>
      </c>
      <c r="Z21" s="29">
        <f t="shared" si="9"/>
        <v>0</v>
      </c>
    </row>
    <row r="22" spans="1:26" ht="11.1" customHeight="1" outlineLevel="2" x14ac:dyDescent="0.2">
      <c r="A22" s="34" t="s">
        <v>25</v>
      </c>
      <c r="B22" s="7"/>
      <c r="C22" s="7" t="s">
        <v>9</v>
      </c>
      <c r="D22" s="8">
        <v>40</v>
      </c>
      <c r="E22" s="8">
        <v>176</v>
      </c>
      <c r="F22" s="8">
        <v>122</v>
      </c>
      <c r="G22" s="8">
        <v>70</v>
      </c>
      <c r="H22" s="15">
        <f>VLOOKUP(A22,[1]TDSheet!$A:$G,7,0)</f>
        <v>0.9</v>
      </c>
      <c r="K22" s="2">
        <f>VLOOKUP(A22,[1]TDSheet!$A:$V,22,0)*W22</f>
        <v>32</v>
      </c>
      <c r="M22" s="2">
        <f t="shared" si="3"/>
        <v>24.4</v>
      </c>
      <c r="N22" s="23">
        <f>O22</f>
        <v>190.79999999999995</v>
      </c>
      <c r="O22" s="20">
        <f>12*M22-G22-K22</f>
        <v>190.79999999999995</v>
      </c>
      <c r="P22" s="2">
        <f t="shared" si="5"/>
        <v>11.999999999999998</v>
      </c>
      <c r="Q22" s="2">
        <f t="shared" si="6"/>
        <v>4.1803278688524594</v>
      </c>
      <c r="R22" s="2">
        <f>VLOOKUP(A22,[1]TDSheet!$A:$Q,17,0)</f>
        <v>3.2</v>
      </c>
      <c r="S22" s="2">
        <f>VLOOKUP(A22,[1]TDSheet!$A:$R,18,0)</f>
        <v>19.399999999999999</v>
      </c>
      <c r="T22" s="2">
        <f>VLOOKUP(A22,[1]TDSheet!$A:$L,12,0)</f>
        <v>15.8</v>
      </c>
      <c r="V22" s="2">
        <f t="shared" si="7"/>
        <v>171.71999999999997</v>
      </c>
      <c r="W22" s="15">
        <f>VLOOKUP(A22,[1]TDSheet!$A:$U,21,0)</f>
        <v>8</v>
      </c>
      <c r="X22" s="16">
        <v>24</v>
      </c>
      <c r="Y22" s="2">
        <f t="shared" si="8"/>
        <v>172.8</v>
      </c>
      <c r="Z22" s="29">
        <f t="shared" si="9"/>
        <v>171.71999999999997</v>
      </c>
    </row>
    <row r="23" spans="1:26" ht="21.95" customHeight="1" outlineLevel="2" x14ac:dyDescent="0.2">
      <c r="A23" s="34" t="s">
        <v>26</v>
      </c>
      <c r="B23" s="7"/>
      <c r="C23" s="7" t="s">
        <v>9</v>
      </c>
      <c r="D23" s="8">
        <v>11</v>
      </c>
      <c r="E23" s="8">
        <v>48</v>
      </c>
      <c r="F23" s="8">
        <v>28</v>
      </c>
      <c r="G23" s="8">
        <v>28</v>
      </c>
      <c r="H23" s="15">
        <f>VLOOKUP(A23,[1]TDSheet!$A:$G,7,0)</f>
        <v>0.43</v>
      </c>
      <c r="K23" s="2">
        <f>VLOOKUP(A23,[1]TDSheet!$A:$V,22,0)*W23</f>
        <v>96</v>
      </c>
      <c r="M23" s="2">
        <f t="shared" si="3"/>
        <v>5.6</v>
      </c>
      <c r="N23" s="23"/>
      <c r="O23" s="20"/>
      <c r="P23" s="2">
        <f t="shared" si="5"/>
        <v>22.142857142857146</v>
      </c>
      <c r="Q23" s="2">
        <f t="shared" si="6"/>
        <v>22.142857142857146</v>
      </c>
      <c r="R23" s="2">
        <f>VLOOKUP(A23,[1]TDSheet!$A:$Q,17,0)</f>
        <v>0.2</v>
      </c>
      <c r="S23" s="2">
        <f>VLOOKUP(A23,[1]TDSheet!$A:$R,18,0)</f>
        <v>6.8</v>
      </c>
      <c r="T23" s="2">
        <f>VLOOKUP(A23,[1]TDSheet!$A:$L,12,0)</f>
        <v>8.4</v>
      </c>
      <c r="V23" s="2">
        <f t="shared" si="7"/>
        <v>0</v>
      </c>
      <c r="W23" s="15">
        <f>VLOOKUP(A23,[1]TDSheet!$A:$U,21,0)</f>
        <v>16</v>
      </c>
      <c r="X23" s="16">
        <f t="shared" si="10"/>
        <v>0</v>
      </c>
      <c r="Y23" s="2">
        <f t="shared" si="8"/>
        <v>0</v>
      </c>
      <c r="Z23" s="29">
        <f t="shared" si="9"/>
        <v>0</v>
      </c>
    </row>
    <row r="24" spans="1:26" ht="11.1" customHeight="1" outlineLevel="2" x14ac:dyDescent="0.2">
      <c r="A24" s="34" t="s">
        <v>27</v>
      </c>
      <c r="B24" s="37" t="str">
        <f>VLOOKUP(A24,[2]TDSheet!$A:$B,2,0)</f>
        <v>Окт</v>
      </c>
      <c r="C24" s="7" t="s">
        <v>9</v>
      </c>
      <c r="D24" s="8">
        <v>246</v>
      </c>
      <c r="E24" s="8"/>
      <c r="F24" s="8">
        <v>127</v>
      </c>
      <c r="G24" s="8">
        <v>113</v>
      </c>
      <c r="H24" s="15">
        <f>VLOOKUP(A24,[1]TDSheet!$A:$G,7,0)</f>
        <v>0.9</v>
      </c>
      <c r="K24" s="2">
        <f>VLOOKUP(A24,[1]TDSheet!$A:$V,22,0)*W24</f>
        <v>0</v>
      </c>
      <c r="M24" s="2">
        <f t="shared" si="3"/>
        <v>25.4</v>
      </c>
      <c r="N24" s="23">
        <f>O24</f>
        <v>191.79999999999995</v>
      </c>
      <c r="O24" s="20">
        <f>12*M24-G24-K24</f>
        <v>191.79999999999995</v>
      </c>
      <c r="P24" s="2">
        <f t="shared" si="5"/>
        <v>11.999999999999998</v>
      </c>
      <c r="Q24" s="2">
        <f t="shared" si="6"/>
        <v>4.4488188976377954</v>
      </c>
      <c r="R24" s="2">
        <f>VLOOKUP(A24,[1]TDSheet!$A:$Q,17,0)</f>
        <v>1.6</v>
      </c>
      <c r="S24" s="2">
        <f>VLOOKUP(A24,[1]TDSheet!$A:$R,18,0)</f>
        <v>12.8</v>
      </c>
      <c r="T24" s="2">
        <f>VLOOKUP(A24,[1]TDSheet!$A:$L,12,0)</f>
        <v>15.4</v>
      </c>
      <c r="V24" s="2">
        <f t="shared" si="7"/>
        <v>172.61999999999998</v>
      </c>
      <c r="W24" s="15">
        <f>VLOOKUP(A24,[1]TDSheet!$A:$U,21,0)</f>
        <v>8</v>
      </c>
      <c r="X24" s="16">
        <v>24</v>
      </c>
      <c r="Y24" s="2">
        <f t="shared" si="8"/>
        <v>172.8</v>
      </c>
      <c r="Z24" s="29">
        <f t="shared" si="9"/>
        <v>172.61999999999998</v>
      </c>
    </row>
    <row r="25" spans="1:26" ht="11.1" customHeight="1" outlineLevel="2" x14ac:dyDescent="0.2">
      <c r="A25" s="34" t="s">
        <v>28</v>
      </c>
      <c r="B25" s="7"/>
      <c r="C25" s="7" t="s">
        <v>9</v>
      </c>
      <c r="D25" s="8">
        <v>60</v>
      </c>
      <c r="E25" s="8">
        <v>16</v>
      </c>
      <c r="F25" s="8">
        <v>32</v>
      </c>
      <c r="G25" s="8">
        <v>41</v>
      </c>
      <c r="H25" s="15">
        <f>VLOOKUP(A25,[1]TDSheet!$A:$G,7,0)</f>
        <v>0.43</v>
      </c>
      <c r="K25" s="2">
        <f>VLOOKUP(A25,[1]TDSheet!$A:$V,22,0)*W25</f>
        <v>0</v>
      </c>
      <c r="M25" s="2">
        <f t="shared" si="3"/>
        <v>6.4</v>
      </c>
      <c r="N25" s="23">
        <f>O25</f>
        <v>42.2</v>
      </c>
      <c r="O25" s="20">
        <f t="shared" si="4"/>
        <v>42.2</v>
      </c>
      <c r="P25" s="2">
        <f t="shared" si="5"/>
        <v>13</v>
      </c>
      <c r="Q25" s="2">
        <f t="shared" si="6"/>
        <v>6.40625</v>
      </c>
      <c r="R25" s="2">
        <f>VLOOKUP(A25,[1]TDSheet!$A:$Q,17,0)</f>
        <v>0.8</v>
      </c>
      <c r="S25" s="2">
        <f>VLOOKUP(A25,[1]TDSheet!$A:$R,18,0)</f>
        <v>5.2</v>
      </c>
      <c r="T25" s="2">
        <f>VLOOKUP(A25,[1]TDSheet!$A:$L,12,0)</f>
        <v>5</v>
      </c>
      <c r="V25" s="2">
        <f t="shared" si="7"/>
        <v>18.146000000000001</v>
      </c>
      <c r="W25" s="15">
        <f>VLOOKUP(A25,[1]TDSheet!$A:$U,21,0)</f>
        <v>16</v>
      </c>
      <c r="X25" s="16">
        <v>3</v>
      </c>
      <c r="Y25" s="2">
        <f t="shared" si="8"/>
        <v>20.64</v>
      </c>
      <c r="Z25" s="29">
        <f t="shared" si="9"/>
        <v>18.146000000000001</v>
      </c>
    </row>
    <row r="26" spans="1:26" ht="21.95" customHeight="1" outlineLevel="2" x14ac:dyDescent="0.2">
      <c r="A26" s="34" t="s">
        <v>29</v>
      </c>
      <c r="B26" s="7"/>
      <c r="C26" s="7" t="s">
        <v>14</v>
      </c>
      <c r="D26" s="8">
        <v>15</v>
      </c>
      <c r="E26" s="8">
        <v>155</v>
      </c>
      <c r="F26" s="8">
        <v>150</v>
      </c>
      <c r="G26" s="8">
        <v>5</v>
      </c>
      <c r="H26" s="15">
        <f>VLOOKUP(A26,[1]TDSheet!$A:$G,7,0)</f>
        <v>1</v>
      </c>
      <c r="K26" s="2">
        <f>VLOOKUP(A26,[1]TDSheet!$A:$V,22,0)*W26</f>
        <v>200</v>
      </c>
      <c r="M26" s="2">
        <f t="shared" si="3"/>
        <v>30</v>
      </c>
      <c r="N26" s="23">
        <f>O26</f>
        <v>185</v>
      </c>
      <c r="O26" s="20">
        <f t="shared" si="4"/>
        <v>185</v>
      </c>
      <c r="P26" s="2">
        <f t="shared" si="5"/>
        <v>13</v>
      </c>
      <c r="Q26" s="2">
        <f t="shared" si="6"/>
        <v>6.833333333333333</v>
      </c>
      <c r="R26" s="2">
        <f>VLOOKUP(A26,[1]TDSheet!$A:$Q,17,0)</f>
        <v>7</v>
      </c>
      <c r="S26" s="2">
        <f>VLOOKUP(A26,[1]TDSheet!$A:$R,18,0)</f>
        <v>22.2</v>
      </c>
      <c r="T26" s="2">
        <f>VLOOKUP(A26,[1]TDSheet!$A:$L,12,0)</f>
        <v>26</v>
      </c>
      <c r="V26" s="2">
        <f t="shared" si="7"/>
        <v>185</v>
      </c>
      <c r="W26" s="15">
        <f>VLOOKUP(A26,[1]TDSheet!$A:$U,21,0)</f>
        <v>5</v>
      </c>
      <c r="X26" s="16">
        <v>37</v>
      </c>
      <c r="Y26" s="2">
        <f t="shared" si="8"/>
        <v>185</v>
      </c>
      <c r="Z26" s="29">
        <f t="shared" si="9"/>
        <v>185</v>
      </c>
    </row>
    <row r="27" spans="1:26" ht="11.1" customHeight="1" outlineLevel="2" x14ac:dyDescent="0.2">
      <c r="A27" s="34" t="s">
        <v>30</v>
      </c>
      <c r="B27" s="37" t="str">
        <f>VLOOKUP(A27,[2]TDSheet!$A:$B,2,0)</f>
        <v>Окт</v>
      </c>
      <c r="C27" s="7" t="s">
        <v>9</v>
      </c>
      <c r="D27" s="8">
        <v>186</v>
      </c>
      <c r="E27" s="8"/>
      <c r="F27" s="8">
        <v>134</v>
      </c>
      <c r="G27" s="18">
        <f>8+G46</f>
        <v>3</v>
      </c>
      <c r="H27" s="15">
        <f>VLOOKUP(A27,[1]TDSheet!$A:$G,7,0)</f>
        <v>0.9</v>
      </c>
      <c r="K27" s="2">
        <f>VLOOKUP(A27,[1]TDSheet!$A:$V,22,0)*W27</f>
        <v>120</v>
      </c>
      <c r="M27" s="2">
        <f t="shared" si="3"/>
        <v>26.8</v>
      </c>
      <c r="N27" s="23">
        <f>O27</f>
        <v>225.40000000000003</v>
      </c>
      <c r="O27" s="20">
        <f t="shared" si="4"/>
        <v>225.40000000000003</v>
      </c>
      <c r="P27" s="2">
        <f t="shared" si="5"/>
        <v>13.000000000000002</v>
      </c>
      <c r="Q27" s="2">
        <f t="shared" si="6"/>
        <v>4.58955223880597</v>
      </c>
      <c r="R27" s="2">
        <f>VLOOKUP(A27,[1]TDSheet!$A:$Q,17,0)</f>
        <v>1.8</v>
      </c>
      <c r="S27" s="2">
        <f>VLOOKUP(A27,[1]TDSheet!$A:$R,18,0)</f>
        <v>14.4</v>
      </c>
      <c r="T27" s="2">
        <f>VLOOKUP(A27,[1]TDSheet!$A:$L,12,0)</f>
        <v>20.8</v>
      </c>
      <c r="V27" s="2">
        <f t="shared" si="7"/>
        <v>202.86000000000004</v>
      </c>
      <c r="W27" s="15">
        <f>VLOOKUP(A27,[1]TDSheet!$A:$U,21,0)</f>
        <v>8</v>
      </c>
      <c r="X27" s="16">
        <v>29</v>
      </c>
      <c r="Y27" s="2">
        <f t="shared" si="8"/>
        <v>208.8</v>
      </c>
      <c r="Z27" s="29">
        <f t="shared" si="9"/>
        <v>202.86000000000004</v>
      </c>
    </row>
    <row r="28" spans="1:26" ht="11.1" customHeight="1" outlineLevel="2" x14ac:dyDescent="0.2">
      <c r="A28" s="34" t="s">
        <v>31</v>
      </c>
      <c r="B28" s="7"/>
      <c r="C28" s="7" t="s">
        <v>9</v>
      </c>
      <c r="D28" s="8">
        <v>27</v>
      </c>
      <c r="E28" s="8"/>
      <c r="F28" s="8">
        <v>23</v>
      </c>
      <c r="G28" s="8">
        <v>1</v>
      </c>
      <c r="H28" s="15">
        <f>VLOOKUP(A28,[1]TDSheet!$A:$G,7,0)</f>
        <v>0.43</v>
      </c>
      <c r="K28" s="2">
        <f>VLOOKUP(A28,[1]TDSheet!$A:$V,22,0)*W28</f>
        <v>48</v>
      </c>
      <c r="M28" s="2">
        <f t="shared" si="3"/>
        <v>4.5999999999999996</v>
      </c>
      <c r="N28" s="23">
        <f>O28</f>
        <v>10.799999999999997</v>
      </c>
      <c r="O28" s="20">
        <f t="shared" si="4"/>
        <v>10.799999999999997</v>
      </c>
      <c r="P28" s="2">
        <f t="shared" si="5"/>
        <v>13</v>
      </c>
      <c r="Q28" s="2">
        <f t="shared" si="6"/>
        <v>10.652173913043478</v>
      </c>
      <c r="R28" s="2">
        <f>VLOOKUP(A28,[1]TDSheet!$A:$Q,17,0)</f>
        <v>2.6</v>
      </c>
      <c r="S28" s="2">
        <f>VLOOKUP(A28,[1]TDSheet!$A:$R,18,0)</f>
        <v>6</v>
      </c>
      <c r="T28" s="2">
        <f>VLOOKUP(A28,[1]TDSheet!$A:$L,12,0)</f>
        <v>5.4</v>
      </c>
      <c r="V28" s="2">
        <f t="shared" si="7"/>
        <v>4.6439999999999984</v>
      </c>
      <c r="W28" s="15">
        <f>VLOOKUP(A28,[1]TDSheet!$A:$U,21,0)</f>
        <v>16</v>
      </c>
      <c r="X28" s="16">
        <v>1</v>
      </c>
      <c r="Y28" s="2">
        <f t="shared" si="8"/>
        <v>6.88</v>
      </c>
      <c r="Z28" s="29">
        <f t="shared" si="9"/>
        <v>4.6439999999999984</v>
      </c>
    </row>
    <row r="29" spans="1:26" ht="11.1" customHeight="1" outlineLevel="2" x14ac:dyDescent="0.2">
      <c r="A29" s="34" t="s">
        <v>32</v>
      </c>
      <c r="B29" s="37" t="str">
        <f>VLOOKUP(A29,[2]TDSheet!$A:$B,2,0)</f>
        <v>Окт</v>
      </c>
      <c r="C29" s="7" t="s">
        <v>9</v>
      </c>
      <c r="D29" s="8"/>
      <c r="E29" s="8">
        <v>144</v>
      </c>
      <c r="F29" s="8">
        <v>33</v>
      </c>
      <c r="G29" s="8">
        <v>111</v>
      </c>
      <c r="H29" s="15">
        <f>VLOOKUP(A29,[1]TDSheet!$A:$G,7,0)</f>
        <v>0.7</v>
      </c>
      <c r="K29" s="2">
        <f>VLOOKUP(A29,[1]TDSheet!$A:$V,22,0)*W29</f>
        <v>64</v>
      </c>
      <c r="M29" s="2">
        <f t="shared" si="3"/>
        <v>6.6</v>
      </c>
      <c r="N29" s="23"/>
      <c r="O29" s="20"/>
      <c r="P29" s="2">
        <f t="shared" si="5"/>
        <v>26.515151515151516</v>
      </c>
      <c r="Q29" s="2">
        <f t="shared" si="6"/>
        <v>26.515151515151516</v>
      </c>
      <c r="R29" s="2">
        <f>VLOOKUP(A29,[1]TDSheet!$A:$Q,17,0)</f>
        <v>0</v>
      </c>
      <c r="S29" s="2">
        <f>VLOOKUP(A29,[1]TDSheet!$A:$R,18,0)</f>
        <v>13.8</v>
      </c>
      <c r="T29" s="2">
        <f>VLOOKUP(A29,[1]TDSheet!$A:$L,12,0)</f>
        <v>7.4</v>
      </c>
      <c r="V29" s="2">
        <f t="shared" si="7"/>
        <v>0</v>
      </c>
      <c r="W29" s="15">
        <f>VLOOKUP(A29,[1]TDSheet!$A:$U,21,0)</f>
        <v>8</v>
      </c>
      <c r="X29" s="16">
        <f t="shared" si="10"/>
        <v>0</v>
      </c>
      <c r="Y29" s="2">
        <f t="shared" si="8"/>
        <v>0</v>
      </c>
      <c r="Z29" s="29">
        <f t="shared" si="9"/>
        <v>0</v>
      </c>
    </row>
    <row r="30" spans="1:26" ht="11.1" customHeight="1" outlineLevel="2" x14ac:dyDescent="0.2">
      <c r="A30" s="34" t="s">
        <v>33</v>
      </c>
      <c r="B30" s="7"/>
      <c r="C30" s="7" t="s">
        <v>9</v>
      </c>
      <c r="D30" s="8">
        <v>90</v>
      </c>
      <c r="E30" s="8"/>
      <c r="F30" s="8">
        <v>2</v>
      </c>
      <c r="G30" s="8">
        <v>88</v>
      </c>
      <c r="H30" s="15">
        <f>VLOOKUP(A30,[1]TDSheet!$A:$G,7,0)</f>
        <v>0.43</v>
      </c>
      <c r="K30" s="2">
        <f>VLOOKUP(A30,[1]TDSheet!$A:$V,22,0)*W30</f>
        <v>0</v>
      </c>
      <c r="M30" s="2">
        <f t="shared" si="3"/>
        <v>0.4</v>
      </c>
      <c r="N30" s="23"/>
      <c r="O30" s="20"/>
      <c r="P30" s="2">
        <f t="shared" si="5"/>
        <v>220</v>
      </c>
      <c r="Q30" s="2">
        <f t="shared" si="6"/>
        <v>220</v>
      </c>
      <c r="R30" s="2">
        <f>VLOOKUP(A30,[1]TDSheet!$A:$Q,17,0)</f>
        <v>0.6</v>
      </c>
      <c r="S30" s="2">
        <f>VLOOKUP(A30,[1]TDSheet!$A:$R,18,0)</f>
        <v>1.2</v>
      </c>
      <c r="T30" s="2">
        <f>VLOOKUP(A30,[1]TDSheet!$A:$L,12,0)</f>
        <v>2</v>
      </c>
      <c r="V30" s="2">
        <f t="shared" si="7"/>
        <v>0</v>
      </c>
      <c r="W30" s="15">
        <f>VLOOKUP(A30,[1]TDSheet!$A:$U,21,0)</f>
        <v>16</v>
      </c>
      <c r="X30" s="16">
        <f t="shared" si="10"/>
        <v>0</v>
      </c>
      <c r="Y30" s="2">
        <f t="shared" si="8"/>
        <v>0</v>
      </c>
      <c r="Z30" s="29">
        <f t="shared" si="9"/>
        <v>0</v>
      </c>
    </row>
    <row r="31" spans="1:26" ht="21.95" customHeight="1" outlineLevel="2" x14ac:dyDescent="0.2">
      <c r="A31" s="34" t="s">
        <v>34</v>
      </c>
      <c r="B31" s="7"/>
      <c r="C31" s="7" t="s">
        <v>9</v>
      </c>
      <c r="D31" s="8">
        <v>211</v>
      </c>
      <c r="E31" s="8"/>
      <c r="F31" s="8">
        <v>115</v>
      </c>
      <c r="G31" s="8">
        <v>87</v>
      </c>
      <c r="H31" s="15">
        <f>VLOOKUP(A31,[1]TDSheet!$A:$G,7,0)</f>
        <v>0.9</v>
      </c>
      <c r="K31" s="2">
        <f>VLOOKUP(A31,[1]TDSheet!$A:$V,22,0)*W31</f>
        <v>0</v>
      </c>
      <c r="M31" s="2">
        <f t="shared" si="3"/>
        <v>23</v>
      </c>
      <c r="N31" s="23">
        <f>O31</f>
        <v>189</v>
      </c>
      <c r="O31" s="20">
        <f>12*M31-G31-K31</f>
        <v>189</v>
      </c>
      <c r="P31" s="2">
        <f t="shared" si="5"/>
        <v>12</v>
      </c>
      <c r="Q31" s="2">
        <f t="shared" si="6"/>
        <v>3.7826086956521738</v>
      </c>
      <c r="R31" s="2">
        <f>VLOOKUP(A31,[1]TDSheet!$A:$Q,17,0)</f>
        <v>0.8</v>
      </c>
      <c r="S31" s="2">
        <f>VLOOKUP(A31,[1]TDSheet!$A:$R,18,0)</f>
        <v>11.4</v>
      </c>
      <c r="T31" s="2">
        <f>VLOOKUP(A31,[1]TDSheet!$A:$L,12,0)</f>
        <v>14.6</v>
      </c>
      <c r="V31" s="2">
        <f t="shared" si="7"/>
        <v>170.1</v>
      </c>
      <c r="W31" s="15">
        <f>VLOOKUP(A31,[1]TDSheet!$A:$U,21,0)</f>
        <v>8</v>
      </c>
      <c r="X31" s="16">
        <v>24</v>
      </c>
      <c r="Y31" s="2">
        <f t="shared" si="8"/>
        <v>172.8</v>
      </c>
      <c r="Z31" s="29">
        <f t="shared" si="9"/>
        <v>170.1</v>
      </c>
    </row>
    <row r="32" spans="1:26" ht="11.1" customHeight="1" outlineLevel="2" x14ac:dyDescent="0.2">
      <c r="A32" s="34" t="s">
        <v>35</v>
      </c>
      <c r="B32" s="7"/>
      <c r="C32" s="7" t="s">
        <v>9</v>
      </c>
      <c r="D32" s="8">
        <v>85</v>
      </c>
      <c r="E32" s="8"/>
      <c r="F32" s="8">
        <v>1</v>
      </c>
      <c r="G32" s="8">
        <v>84</v>
      </c>
      <c r="H32" s="15">
        <f>VLOOKUP(A32,[1]TDSheet!$A:$G,7,0)</f>
        <v>0.43</v>
      </c>
      <c r="K32" s="2">
        <f>VLOOKUP(A32,[1]TDSheet!$A:$V,22,0)*W32</f>
        <v>0</v>
      </c>
      <c r="M32" s="2">
        <f t="shared" si="3"/>
        <v>0.2</v>
      </c>
      <c r="N32" s="23"/>
      <c r="O32" s="20"/>
      <c r="P32" s="2">
        <f t="shared" si="5"/>
        <v>420</v>
      </c>
      <c r="Q32" s="2">
        <f t="shared" si="6"/>
        <v>420</v>
      </c>
      <c r="R32" s="2">
        <f>VLOOKUP(A32,[1]TDSheet!$A:$Q,17,0)</f>
        <v>0</v>
      </c>
      <c r="S32" s="2">
        <f>VLOOKUP(A32,[1]TDSheet!$A:$R,18,0)</f>
        <v>0.4</v>
      </c>
      <c r="T32" s="2">
        <f>VLOOKUP(A32,[1]TDSheet!$A:$L,12,0)</f>
        <v>1.8</v>
      </c>
      <c r="V32" s="2">
        <f t="shared" si="7"/>
        <v>0</v>
      </c>
      <c r="W32" s="15">
        <f>VLOOKUP(A32,[1]TDSheet!$A:$U,21,0)</f>
        <v>16</v>
      </c>
      <c r="X32" s="16">
        <f t="shared" si="10"/>
        <v>0</v>
      </c>
      <c r="Y32" s="2">
        <f t="shared" si="8"/>
        <v>0</v>
      </c>
      <c r="Z32" s="29">
        <f t="shared" si="9"/>
        <v>0</v>
      </c>
    </row>
    <row r="33" spans="1:26" ht="21.95" customHeight="1" outlineLevel="2" x14ac:dyDescent="0.2">
      <c r="A33" s="34" t="s">
        <v>36</v>
      </c>
      <c r="B33" s="37" t="str">
        <f>VLOOKUP(A33,[2]TDSheet!$A:$B,2,0)</f>
        <v>Окт</v>
      </c>
      <c r="C33" s="7" t="s">
        <v>9</v>
      </c>
      <c r="D33" s="8"/>
      <c r="E33" s="8">
        <v>48</v>
      </c>
      <c r="F33" s="8">
        <v>42</v>
      </c>
      <c r="G33" s="8">
        <v>6</v>
      </c>
      <c r="H33" s="15">
        <f>VLOOKUP(A33,[1]TDSheet!$A:$G,7,0)</f>
        <v>0.9</v>
      </c>
      <c r="K33" s="2">
        <f>VLOOKUP(A33,[1]TDSheet!$A:$V,22,0)*W33</f>
        <v>24</v>
      </c>
      <c r="M33" s="2">
        <f t="shared" si="3"/>
        <v>8.4</v>
      </c>
      <c r="N33" s="23">
        <f>O33</f>
        <v>70.800000000000011</v>
      </c>
      <c r="O33" s="20">
        <f>12*M33-G33-K33</f>
        <v>70.800000000000011</v>
      </c>
      <c r="P33" s="2">
        <f t="shared" si="5"/>
        <v>12</v>
      </c>
      <c r="Q33" s="2">
        <f t="shared" si="6"/>
        <v>3.5714285714285712</v>
      </c>
      <c r="R33" s="2">
        <f>VLOOKUP(A33,[1]TDSheet!$A:$Q,17,0)</f>
        <v>0</v>
      </c>
      <c r="S33" s="2">
        <f>VLOOKUP(A33,[1]TDSheet!$A:$R,18,0)</f>
        <v>5.8</v>
      </c>
      <c r="T33" s="2">
        <f>VLOOKUP(A33,[1]TDSheet!$A:$L,12,0)</f>
        <v>3.6</v>
      </c>
      <c r="V33" s="2">
        <f t="shared" si="7"/>
        <v>63.720000000000013</v>
      </c>
      <c r="W33" s="15">
        <f>VLOOKUP(A33,[1]TDSheet!$A:$U,21,0)</f>
        <v>8</v>
      </c>
      <c r="X33" s="16">
        <v>9</v>
      </c>
      <c r="Y33" s="2">
        <f t="shared" si="8"/>
        <v>64.8</v>
      </c>
      <c r="Z33" s="29">
        <f t="shared" si="9"/>
        <v>63.720000000000013</v>
      </c>
    </row>
    <row r="34" spans="1:26" ht="11.1" customHeight="1" outlineLevel="2" x14ac:dyDescent="0.2">
      <c r="A34" s="34" t="s">
        <v>37</v>
      </c>
      <c r="B34" s="7"/>
      <c r="C34" s="7" t="s">
        <v>14</v>
      </c>
      <c r="D34" s="8">
        <v>5</v>
      </c>
      <c r="E34" s="8">
        <v>285</v>
      </c>
      <c r="F34" s="8">
        <v>125</v>
      </c>
      <c r="G34" s="8">
        <v>165</v>
      </c>
      <c r="H34" s="15">
        <f>VLOOKUP(A34,[1]TDSheet!$A:$G,7,0)</f>
        <v>1</v>
      </c>
      <c r="K34" s="2">
        <f>VLOOKUP(A34,[1]TDSheet!$A:$V,22,0)*W34</f>
        <v>0</v>
      </c>
      <c r="M34" s="2">
        <f t="shared" si="3"/>
        <v>25</v>
      </c>
      <c r="N34" s="23">
        <f>O34</f>
        <v>160</v>
      </c>
      <c r="O34" s="20">
        <f t="shared" si="4"/>
        <v>160</v>
      </c>
      <c r="P34" s="2">
        <f t="shared" si="5"/>
        <v>13</v>
      </c>
      <c r="Q34" s="2">
        <f t="shared" si="6"/>
        <v>6.6</v>
      </c>
      <c r="R34" s="2">
        <f>VLOOKUP(A34,[1]TDSheet!$A:$Q,17,0)</f>
        <v>9</v>
      </c>
      <c r="S34" s="2">
        <f>VLOOKUP(A34,[1]TDSheet!$A:$R,18,0)</f>
        <v>35</v>
      </c>
      <c r="T34" s="2">
        <f>VLOOKUP(A34,[1]TDSheet!$A:$L,12,0)</f>
        <v>19</v>
      </c>
      <c r="V34" s="2">
        <f t="shared" si="7"/>
        <v>160</v>
      </c>
      <c r="W34" s="15">
        <f>VLOOKUP(A34,[1]TDSheet!$A:$U,21,0)</f>
        <v>5</v>
      </c>
      <c r="X34" s="16">
        <v>32</v>
      </c>
      <c r="Y34" s="2">
        <f t="shared" si="8"/>
        <v>160</v>
      </c>
      <c r="Z34" s="29">
        <f t="shared" si="9"/>
        <v>160</v>
      </c>
    </row>
    <row r="35" spans="1:26" ht="11.1" customHeight="1" outlineLevel="2" x14ac:dyDescent="0.2">
      <c r="A35" s="34" t="s">
        <v>38</v>
      </c>
      <c r="B35" s="7"/>
      <c r="C35" s="7" t="s">
        <v>9</v>
      </c>
      <c r="D35" s="8">
        <v>76</v>
      </c>
      <c r="E35" s="8"/>
      <c r="F35" s="8">
        <v>4</v>
      </c>
      <c r="G35" s="8">
        <v>72</v>
      </c>
      <c r="H35" s="15">
        <f>VLOOKUP(A35,[1]TDSheet!$A:$G,7,0)</f>
        <v>0.43</v>
      </c>
      <c r="K35" s="2">
        <f>VLOOKUP(A35,[1]TDSheet!$A:$V,22,0)*W35</f>
        <v>0</v>
      </c>
      <c r="M35" s="2">
        <f t="shared" si="3"/>
        <v>0.8</v>
      </c>
      <c r="N35" s="23"/>
      <c r="O35" s="20"/>
      <c r="P35" s="2">
        <f t="shared" si="5"/>
        <v>90</v>
      </c>
      <c r="Q35" s="2">
        <f t="shared" si="6"/>
        <v>90</v>
      </c>
      <c r="R35" s="2">
        <f>VLOOKUP(A35,[1]TDSheet!$A:$Q,17,0)</f>
        <v>0</v>
      </c>
      <c r="S35" s="2">
        <f>VLOOKUP(A35,[1]TDSheet!$A:$R,18,0)</f>
        <v>1</v>
      </c>
      <c r="T35" s="2">
        <f>VLOOKUP(A35,[1]TDSheet!$A:$L,12,0)</f>
        <v>3</v>
      </c>
      <c r="V35" s="2">
        <f t="shared" si="7"/>
        <v>0</v>
      </c>
      <c r="W35" s="15">
        <f>VLOOKUP(A35,[1]TDSheet!$A:$U,21,0)</f>
        <v>16</v>
      </c>
      <c r="X35" s="16">
        <f t="shared" si="10"/>
        <v>0</v>
      </c>
      <c r="Y35" s="2">
        <f t="shared" si="8"/>
        <v>0</v>
      </c>
      <c r="Z35" s="29">
        <f t="shared" si="9"/>
        <v>0</v>
      </c>
    </row>
    <row r="36" spans="1:26" ht="11.1" customHeight="1" outlineLevel="2" x14ac:dyDescent="0.2">
      <c r="A36" s="34" t="s">
        <v>39</v>
      </c>
      <c r="B36" s="7"/>
      <c r="C36" s="7" t="s">
        <v>9</v>
      </c>
      <c r="D36" s="8">
        <v>166</v>
      </c>
      <c r="E36" s="8"/>
      <c r="F36" s="8">
        <v>9</v>
      </c>
      <c r="G36" s="8">
        <v>156</v>
      </c>
      <c r="H36" s="15">
        <f>VLOOKUP(A36,[1]TDSheet!$A:$G,7,0)</f>
        <v>0.9</v>
      </c>
      <c r="K36" s="2">
        <f>VLOOKUP(A36,[1]TDSheet!$A:$V,22,0)*W36</f>
        <v>0</v>
      </c>
      <c r="M36" s="2">
        <f t="shared" si="3"/>
        <v>1.8</v>
      </c>
      <c r="N36" s="23"/>
      <c r="O36" s="20"/>
      <c r="P36" s="2">
        <f t="shared" si="5"/>
        <v>86.666666666666671</v>
      </c>
      <c r="Q36" s="2">
        <f t="shared" si="6"/>
        <v>86.666666666666671</v>
      </c>
      <c r="R36" s="2">
        <f>VLOOKUP(A36,[1]TDSheet!$A:$Q,17,0)</f>
        <v>0</v>
      </c>
      <c r="S36" s="2">
        <f>VLOOKUP(A36,[1]TDSheet!$A:$R,18,0)</f>
        <v>1.6</v>
      </c>
      <c r="T36" s="2">
        <f>VLOOKUP(A36,[1]TDSheet!$A:$L,12,0)</f>
        <v>3.4</v>
      </c>
      <c r="V36" s="2">
        <f t="shared" si="7"/>
        <v>0</v>
      </c>
      <c r="W36" s="15">
        <f>VLOOKUP(A36,[1]TDSheet!$A:$U,21,0)</f>
        <v>8</v>
      </c>
      <c r="X36" s="16">
        <f t="shared" si="10"/>
        <v>0</v>
      </c>
      <c r="Y36" s="2">
        <f t="shared" si="8"/>
        <v>0</v>
      </c>
      <c r="Z36" s="29">
        <f t="shared" si="9"/>
        <v>0</v>
      </c>
    </row>
    <row r="37" spans="1:26" ht="11.1" customHeight="1" outlineLevel="2" x14ac:dyDescent="0.2">
      <c r="A37" s="34" t="s">
        <v>40</v>
      </c>
      <c r="B37" s="7"/>
      <c r="C37" s="7" t="s">
        <v>9</v>
      </c>
      <c r="D37" s="8">
        <v>183</v>
      </c>
      <c r="E37" s="8"/>
      <c r="F37" s="8">
        <v>77</v>
      </c>
      <c r="G37" s="8">
        <v>99</v>
      </c>
      <c r="H37" s="15">
        <f>VLOOKUP(A37,[1]TDSheet!$A:$G,7,0)</f>
        <v>0.25</v>
      </c>
      <c r="K37" s="2">
        <f>VLOOKUP(A37,[1]TDSheet!$A:$V,22,0)*W37</f>
        <v>0</v>
      </c>
      <c r="M37" s="2">
        <f t="shared" si="3"/>
        <v>15.4</v>
      </c>
      <c r="N37" s="23">
        <f>O37</f>
        <v>101.20000000000002</v>
      </c>
      <c r="O37" s="20">
        <f t="shared" si="4"/>
        <v>101.20000000000002</v>
      </c>
      <c r="P37" s="2">
        <f t="shared" si="5"/>
        <v>13</v>
      </c>
      <c r="Q37" s="2">
        <f t="shared" si="6"/>
        <v>6.4285714285714288</v>
      </c>
      <c r="R37" s="2">
        <f>VLOOKUP(A37,[1]TDSheet!$A:$Q,17,0)</f>
        <v>14.4</v>
      </c>
      <c r="S37" s="2">
        <f>VLOOKUP(A37,[1]TDSheet!$A:$R,18,0)</f>
        <v>7.4</v>
      </c>
      <c r="T37" s="2">
        <f>VLOOKUP(A37,[1]TDSheet!$A:$L,12,0)</f>
        <v>7</v>
      </c>
      <c r="V37" s="2">
        <f t="shared" si="7"/>
        <v>25.300000000000004</v>
      </c>
      <c r="W37" s="15">
        <f>VLOOKUP(A37,[1]TDSheet!$A:$U,21,0)</f>
        <v>12</v>
      </c>
      <c r="X37" s="16">
        <v>9</v>
      </c>
      <c r="Y37" s="2">
        <f t="shared" si="8"/>
        <v>27</v>
      </c>
      <c r="Z37" s="29">
        <f t="shared" si="9"/>
        <v>25.300000000000004</v>
      </c>
    </row>
    <row r="38" spans="1:26" ht="11.1" customHeight="1" outlineLevel="2" x14ac:dyDescent="0.2">
      <c r="A38" s="34" t="s">
        <v>41</v>
      </c>
      <c r="B38" s="7"/>
      <c r="C38" s="7" t="s">
        <v>14</v>
      </c>
      <c r="D38" s="8">
        <v>10.8</v>
      </c>
      <c r="E38" s="8">
        <v>37.799999999999997</v>
      </c>
      <c r="F38" s="8">
        <v>37.799999999999997</v>
      </c>
      <c r="G38" s="8">
        <v>5.4</v>
      </c>
      <c r="H38" s="15">
        <f>VLOOKUP(A38,[1]TDSheet!$A:$G,7,0)</f>
        <v>1</v>
      </c>
      <c r="K38" s="2">
        <f>VLOOKUP(A38,[1]TDSheet!$A:$V,22,0)*W38</f>
        <v>27</v>
      </c>
      <c r="M38" s="2">
        <f t="shared" si="3"/>
        <v>7.56</v>
      </c>
      <c r="N38" s="25"/>
      <c r="O38" s="20">
        <f>12*M38-G38-K38</f>
        <v>58.319999999999993</v>
      </c>
      <c r="P38" s="2">
        <f t="shared" si="5"/>
        <v>12</v>
      </c>
      <c r="Q38" s="2">
        <f t="shared" si="6"/>
        <v>4.2857142857142856</v>
      </c>
      <c r="R38" s="2">
        <f>VLOOKUP(A38,[1]TDSheet!$A:$Q,17,0)</f>
        <v>3.2399999999999998</v>
      </c>
      <c r="S38" s="2">
        <f>VLOOKUP(A38,[1]TDSheet!$A:$R,18,0)</f>
        <v>5.4</v>
      </c>
      <c r="T38" s="2">
        <f>VLOOKUP(A38,[1]TDSheet!$A:$L,12,0)</f>
        <v>5.4</v>
      </c>
      <c r="V38" s="2">
        <f t="shared" si="7"/>
        <v>58.319999999999993</v>
      </c>
      <c r="W38" s="15">
        <f>VLOOKUP(A38,[1]TDSheet!$A:$U,21,0)</f>
        <v>1.8</v>
      </c>
      <c r="X38" s="16">
        <f t="shared" si="10"/>
        <v>0</v>
      </c>
      <c r="Y38" s="2">
        <f t="shared" si="8"/>
        <v>0</v>
      </c>
      <c r="Z38" s="29">
        <f t="shared" si="9"/>
        <v>0</v>
      </c>
    </row>
    <row r="39" spans="1:26" ht="11.1" customHeight="1" outlineLevel="2" x14ac:dyDescent="0.2">
      <c r="A39" s="34" t="s">
        <v>42</v>
      </c>
      <c r="B39" s="7"/>
      <c r="C39" s="7" t="s">
        <v>9</v>
      </c>
      <c r="D39" s="8">
        <v>115</v>
      </c>
      <c r="E39" s="8"/>
      <c r="F39" s="8">
        <v>44</v>
      </c>
      <c r="G39" s="8">
        <v>69</v>
      </c>
      <c r="H39" s="15">
        <f>VLOOKUP(A39,[1]TDSheet!$A:$G,7,0)</f>
        <v>0.2</v>
      </c>
      <c r="K39" s="2">
        <f>VLOOKUP(A39,[1]TDSheet!$A:$V,22,0)*W39</f>
        <v>0</v>
      </c>
      <c r="M39" s="2">
        <f t="shared" si="3"/>
        <v>8.8000000000000007</v>
      </c>
      <c r="N39" s="23">
        <f>O39</f>
        <v>45.400000000000006</v>
      </c>
      <c r="O39" s="20">
        <f t="shared" si="4"/>
        <v>45.400000000000006</v>
      </c>
      <c r="P39" s="2">
        <f t="shared" si="5"/>
        <v>13</v>
      </c>
      <c r="Q39" s="2">
        <f t="shared" si="6"/>
        <v>7.8409090909090899</v>
      </c>
      <c r="R39" s="2">
        <f>VLOOKUP(A39,[1]TDSheet!$A:$Q,17,0)</f>
        <v>2.6</v>
      </c>
      <c r="S39" s="2">
        <f>VLOOKUP(A39,[1]TDSheet!$A:$R,18,0)</f>
        <v>6.4</v>
      </c>
      <c r="T39" s="2">
        <f>VLOOKUP(A39,[1]TDSheet!$A:$L,12,0)</f>
        <v>4.4000000000000004</v>
      </c>
      <c r="V39" s="2">
        <f t="shared" si="7"/>
        <v>9.0800000000000018</v>
      </c>
      <c r="W39" s="15">
        <f>VLOOKUP(A39,[1]TDSheet!$A:$U,21,0)</f>
        <v>6</v>
      </c>
      <c r="X39" s="16">
        <v>8</v>
      </c>
      <c r="Y39" s="2">
        <f t="shared" si="8"/>
        <v>9.6000000000000014</v>
      </c>
      <c r="Z39" s="29">
        <f t="shared" si="9"/>
        <v>9.0800000000000018</v>
      </c>
    </row>
    <row r="40" spans="1:26" ht="11.1" customHeight="1" outlineLevel="2" x14ac:dyDescent="0.2">
      <c r="A40" s="34" t="s">
        <v>43</v>
      </c>
      <c r="B40" s="7"/>
      <c r="C40" s="7" t="s">
        <v>9</v>
      </c>
      <c r="D40" s="8">
        <v>109</v>
      </c>
      <c r="E40" s="8"/>
      <c r="F40" s="8">
        <v>59</v>
      </c>
      <c r="G40" s="8">
        <v>48</v>
      </c>
      <c r="H40" s="15">
        <f>VLOOKUP(A40,[1]TDSheet!$A:$G,7,0)</f>
        <v>0.2</v>
      </c>
      <c r="K40" s="2">
        <f>VLOOKUP(A40,[1]TDSheet!$A:$V,22,0)*W40</f>
        <v>0</v>
      </c>
      <c r="M40" s="2">
        <f t="shared" si="3"/>
        <v>11.8</v>
      </c>
      <c r="N40" s="23">
        <f>O40</f>
        <v>93.600000000000023</v>
      </c>
      <c r="O40" s="20">
        <f>12*M40-G40-K40</f>
        <v>93.600000000000023</v>
      </c>
      <c r="P40" s="2">
        <f t="shared" si="5"/>
        <v>12.000000000000002</v>
      </c>
      <c r="Q40" s="2">
        <f t="shared" si="6"/>
        <v>4.0677966101694913</v>
      </c>
      <c r="R40" s="2">
        <f>VLOOKUP(A40,[1]TDSheet!$A:$Q,17,0)</f>
        <v>3</v>
      </c>
      <c r="S40" s="2">
        <f>VLOOKUP(A40,[1]TDSheet!$A:$R,18,0)</f>
        <v>8.8000000000000007</v>
      </c>
      <c r="T40" s="2">
        <f>VLOOKUP(A40,[1]TDSheet!$A:$L,12,0)</f>
        <v>7.6</v>
      </c>
      <c r="V40" s="2">
        <f t="shared" si="7"/>
        <v>18.720000000000006</v>
      </c>
      <c r="W40" s="15">
        <f>VLOOKUP(A40,[1]TDSheet!$A:$U,21,0)</f>
        <v>6</v>
      </c>
      <c r="X40" s="16">
        <v>16</v>
      </c>
      <c r="Y40" s="2">
        <f t="shared" si="8"/>
        <v>19.200000000000003</v>
      </c>
      <c r="Z40" s="29">
        <f t="shared" si="9"/>
        <v>18.720000000000006</v>
      </c>
    </row>
    <row r="41" spans="1:26" ht="11.1" customHeight="1" outlineLevel="2" x14ac:dyDescent="0.2">
      <c r="A41" s="34" t="s">
        <v>44</v>
      </c>
      <c r="B41" s="37" t="str">
        <f>VLOOKUP(A41,[2]TDSheet!$A:$B,2,0)</f>
        <v>Окт</v>
      </c>
      <c r="C41" s="7" t="s">
        <v>9</v>
      </c>
      <c r="D41" s="8">
        <v>15</v>
      </c>
      <c r="E41" s="8"/>
      <c r="F41" s="8">
        <v>4</v>
      </c>
      <c r="G41" s="8"/>
      <c r="H41" s="15">
        <f>VLOOKUP(A41,[1]TDSheet!$A:$G,7,0)</f>
        <v>0.25</v>
      </c>
      <c r="K41" s="2">
        <f>VLOOKUP(A41,[1]TDSheet!$A:$V,22,0)*W41</f>
        <v>204</v>
      </c>
      <c r="M41" s="2">
        <f t="shared" si="3"/>
        <v>0.8</v>
      </c>
      <c r="N41" s="23"/>
      <c r="O41" s="20"/>
      <c r="P41" s="2">
        <f t="shared" si="5"/>
        <v>255</v>
      </c>
      <c r="Q41" s="2">
        <f t="shared" si="6"/>
        <v>255</v>
      </c>
      <c r="R41" s="2">
        <f>VLOOKUP(A41,[1]TDSheet!$A:$Q,17,0)</f>
        <v>20.399999999999999</v>
      </c>
      <c r="S41" s="2">
        <f>VLOOKUP(A41,[1]TDSheet!$A:$R,18,0)</f>
        <v>13.2</v>
      </c>
      <c r="T41" s="2">
        <f>VLOOKUP(A41,[1]TDSheet!$A:$L,12,0)</f>
        <v>18</v>
      </c>
      <c r="V41" s="2">
        <f t="shared" si="7"/>
        <v>0</v>
      </c>
      <c r="W41" s="15">
        <f>VLOOKUP(A41,[1]TDSheet!$A:$U,21,0)</f>
        <v>12</v>
      </c>
      <c r="X41" s="16">
        <f t="shared" si="10"/>
        <v>0</v>
      </c>
      <c r="Y41" s="2">
        <f t="shared" si="8"/>
        <v>0</v>
      </c>
      <c r="Z41" s="29">
        <f t="shared" si="9"/>
        <v>0</v>
      </c>
    </row>
    <row r="42" spans="1:26" ht="11.1" customHeight="1" outlineLevel="2" x14ac:dyDescent="0.2">
      <c r="A42" s="34" t="s">
        <v>45</v>
      </c>
      <c r="B42" s="37" t="str">
        <f>VLOOKUP(A42,[2]TDSheet!$A:$B,2,0)</f>
        <v>Окт</v>
      </c>
      <c r="C42" s="7" t="s">
        <v>9</v>
      </c>
      <c r="D42" s="8">
        <v>10</v>
      </c>
      <c r="E42" s="8">
        <v>2</v>
      </c>
      <c r="F42" s="8">
        <v>4</v>
      </c>
      <c r="G42" s="8"/>
      <c r="H42" s="15">
        <f>VLOOKUP(A42,[1]TDSheet!$A:$G,7,0)</f>
        <v>0.25</v>
      </c>
      <c r="K42" s="2">
        <f>VLOOKUP(A42,[1]TDSheet!$A:$V,22,0)*W42</f>
        <v>180</v>
      </c>
      <c r="M42" s="2">
        <f t="shared" si="3"/>
        <v>0.8</v>
      </c>
      <c r="N42" s="23"/>
      <c r="O42" s="20"/>
      <c r="P42" s="2">
        <f t="shared" si="5"/>
        <v>225</v>
      </c>
      <c r="Q42" s="2">
        <f t="shared" si="6"/>
        <v>225</v>
      </c>
      <c r="R42" s="2">
        <f>VLOOKUP(A42,[1]TDSheet!$A:$Q,17,0)</f>
        <v>20.6</v>
      </c>
      <c r="S42" s="2">
        <f>VLOOKUP(A42,[1]TDSheet!$A:$R,18,0)</f>
        <v>15.8</v>
      </c>
      <c r="T42" s="2">
        <f>VLOOKUP(A42,[1]TDSheet!$A:$L,12,0)</f>
        <v>16</v>
      </c>
      <c r="V42" s="2">
        <f t="shared" si="7"/>
        <v>0</v>
      </c>
      <c r="W42" s="15">
        <f>VLOOKUP(A42,[1]TDSheet!$A:$U,21,0)</f>
        <v>12</v>
      </c>
      <c r="X42" s="16">
        <f t="shared" si="10"/>
        <v>0</v>
      </c>
      <c r="Y42" s="2">
        <f t="shared" si="8"/>
        <v>0</v>
      </c>
      <c r="Z42" s="29">
        <f t="shared" si="9"/>
        <v>0</v>
      </c>
    </row>
    <row r="43" spans="1:26" ht="21.95" customHeight="1" outlineLevel="2" x14ac:dyDescent="0.2">
      <c r="A43" s="34" t="s">
        <v>46</v>
      </c>
      <c r="B43" s="7"/>
      <c r="C43" s="7" t="s">
        <v>14</v>
      </c>
      <c r="D43" s="8">
        <v>167.4</v>
      </c>
      <c r="E43" s="8"/>
      <c r="F43" s="8">
        <v>75.599999999999994</v>
      </c>
      <c r="G43" s="8">
        <v>83.7</v>
      </c>
      <c r="H43" s="15">
        <f>VLOOKUP(A43,[1]TDSheet!$A:$G,7,0)</f>
        <v>1</v>
      </c>
      <c r="K43" s="2">
        <f>VLOOKUP(A43,[1]TDSheet!$A:$V,22,0)*W43</f>
        <v>0</v>
      </c>
      <c r="M43" s="2">
        <f t="shared" si="3"/>
        <v>15.12</v>
      </c>
      <c r="N43" s="25"/>
      <c r="O43" s="20">
        <f t="shared" si="4"/>
        <v>112.86</v>
      </c>
      <c r="P43" s="2">
        <f t="shared" si="5"/>
        <v>13</v>
      </c>
      <c r="Q43" s="2">
        <f t="shared" si="6"/>
        <v>5.5357142857142865</v>
      </c>
      <c r="R43" s="2">
        <f>VLOOKUP(A43,[1]TDSheet!$A:$Q,17,0)</f>
        <v>4.32</v>
      </c>
      <c r="S43" s="2">
        <f>VLOOKUP(A43,[1]TDSheet!$A:$R,18,0)</f>
        <v>18.899999999999999</v>
      </c>
      <c r="T43" s="2">
        <f>VLOOKUP(A43,[1]TDSheet!$A:$L,12,0)</f>
        <v>11.879999999999999</v>
      </c>
      <c r="V43" s="2">
        <f t="shared" si="7"/>
        <v>112.86</v>
      </c>
      <c r="W43" s="15">
        <f>VLOOKUP(A43,[1]TDSheet!$A:$U,21,0)</f>
        <v>2.7</v>
      </c>
      <c r="X43" s="16">
        <f t="shared" si="10"/>
        <v>0</v>
      </c>
      <c r="Y43" s="2">
        <f t="shared" si="8"/>
        <v>0</v>
      </c>
      <c r="Z43" s="29">
        <f t="shared" si="9"/>
        <v>0</v>
      </c>
    </row>
    <row r="44" spans="1:26" ht="11.1" customHeight="1" outlineLevel="2" x14ac:dyDescent="0.2">
      <c r="A44" s="34" t="s">
        <v>47</v>
      </c>
      <c r="B44" s="7"/>
      <c r="C44" s="7" t="s">
        <v>14</v>
      </c>
      <c r="D44" s="8">
        <v>345</v>
      </c>
      <c r="E44" s="8"/>
      <c r="F44" s="8">
        <v>190</v>
      </c>
      <c r="G44" s="8">
        <v>105</v>
      </c>
      <c r="H44" s="15">
        <f>VLOOKUP(A44,[1]TDSheet!$A:$G,7,0)</f>
        <v>1</v>
      </c>
      <c r="K44" s="2">
        <f>VLOOKUP(A44,[1]TDSheet!$A:$V,22,0)*W44</f>
        <v>135</v>
      </c>
      <c r="M44" s="2">
        <f t="shared" si="3"/>
        <v>38</v>
      </c>
      <c r="N44" s="23">
        <f>O44</f>
        <v>254</v>
      </c>
      <c r="O44" s="20">
        <f t="shared" si="4"/>
        <v>254</v>
      </c>
      <c r="P44" s="2">
        <f t="shared" si="5"/>
        <v>13</v>
      </c>
      <c r="Q44" s="2">
        <f t="shared" si="6"/>
        <v>6.3157894736842106</v>
      </c>
      <c r="R44" s="2">
        <f>VLOOKUP(A44,[1]TDSheet!$A:$Q,17,0)</f>
        <v>11</v>
      </c>
      <c r="S44" s="2">
        <f>VLOOKUP(A44,[1]TDSheet!$A:$R,18,0)</f>
        <v>27</v>
      </c>
      <c r="T44" s="2">
        <f>VLOOKUP(A44,[1]TDSheet!$A:$L,12,0)</f>
        <v>33</v>
      </c>
      <c r="V44" s="2">
        <f t="shared" si="7"/>
        <v>254</v>
      </c>
      <c r="W44" s="15">
        <f>VLOOKUP(A44,[1]TDSheet!$A:$U,21,0)</f>
        <v>5</v>
      </c>
      <c r="X44" s="16">
        <v>51</v>
      </c>
      <c r="Y44" s="2">
        <f t="shared" si="8"/>
        <v>255</v>
      </c>
      <c r="Z44" s="29">
        <f t="shared" si="9"/>
        <v>254</v>
      </c>
    </row>
    <row r="45" spans="1:26" ht="11.1" customHeight="1" outlineLevel="2" x14ac:dyDescent="0.2">
      <c r="A45" s="34" t="s">
        <v>66</v>
      </c>
      <c r="B45" s="7"/>
      <c r="C45" s="7" t="s">
        <v>9</v>
      </c>
      <c r="D45" s="8"/>
      <c r="E45" s="8"/>
      <c r="F45" s="8"/>
      <c r="G45" s="8"/>
      <c r="H45" s="15">
        <f>VLOOKUP(A45,[1]TDSheet!$A:$G,7,0)</f>
        <v>0.14000000000000001</v>
      </c>
      <c r="K45" s="2">
        <f>VLOOKUP(A45,[1]TDSheet!$A:$V,22,0)*W45</f>
        <v>198</v>
      </c>
      <c r="M45" s="2">
        <f t="shared" si="3"/>
        <v>0</v>
      </c>
      <c r="N45" s="23">
        <f>O45</f>
        <v>300</v>
      </c>
      <c r="O45" s="21">
        <v>300</v>
      </c>
      <c r="P45" s="2" t="e">
        <f t="shared" si="5"/>
        <v>#DIV/0!</v>
      </c>
      <c r="Q45" s="2" t="e">
        <f t="shared" si="6"/>
        <v>#DIV/0!</v>
      </c>
      <c r="R45" s="2">
        <f>VLOOKUP(A45,[1]TDSheet!$A:$Q,17,0)</f>
        <v>12.2</v>
      </c>
      <c r="S45" s="2">
        <f>VLOOKUP(A45,[1]TDSheet!$A:$R,18,0)</f>
        <v>2.2000000000000002</v>
      </c>
      <c r="T45" s="2">
        <f>VLOOKUP(A45,[1]TDSheet!$A:$L,12,0)</f>
        <v>0</v>
      </c>
      <c r="V45" s="2">
        <f t="shared" si="7"/>
        <v>42.000000000000007</v>
      </c>
      <c r="W45" s="15">
        <f>VLOOKUP(A45,[1]TDSheet!$A:$U,21,0)</f>
        <v>22</v>
      </c>
      <c r="X45" s="16">
        <v>14</v>
      </c>
      <c r="Y45" s="2">
        <f t="shared" si="8"/>
        <v>43.120000000000005</v>
      </c>
      <c r="Z45" s="29">
        <f t="shared" si="9"/>
        <v>42.000000000000007</v>
      </c>
    </row>
    <row r="46" spans="1:26" ht="11.1" customHeight="1" outlineLevel="2" thickBot="1" x14ac:dyDescent="0.25">
      <c r="A46" s="34" t="s">
        <v>8</v>
      </c>
      <c r="B46" s="7"/>
      <c r="C46" s="7" t="s">
        <v>9</v>
      </c>
      <c r="D46" s="8"/>
      <c r="E46" s="8"/>
      <c r="F46" s="8">
        <v>5</v>
      </c>
      <c r="G46" s="17">
        <v>-5</v>
      </c>
      <c r="H46" s="15">
        <v>0</v>
      </c>
      <c r="M46" s="2">
        <f t="shared" si="3"/>
        <v>1</v>
      </c>
      <c r="N46" s="24"/>
      <c r="O46" s="20"/>
      <c r="P46" s="2">
        <f t="shared" si="5"/>
        <v>-5</v>
      </c>
      <c r="Q46" s="2">
        <f t="shared" si="6"/>
        <v>-5</v>
      </c>
      <c r="R46" s="2">
        <v>0</v>
      </c>
      <c r="S46" s="2">
        <v>0</v>
      </c>
      <c r="T46" s="2">
        <v>0</v>
      </c>
      <c r="V46" s="2">
        <f t="shared" si="7"/>
        <v>0</v>
      </c>
      <c r="W46" s="15">
        <v>0</v>
      </c>
      <c r="X46" s="16">
        <v>0</v>
      </c>
      <c r="Y46" s="2">
        <f t="shared" si="8"/>
        <v>0</v>
      </c>
      <c r="Z46" s="30">
        <f t="shared" si="9"/>
        <v>0</v>
      </c>
    </row>
  </sheetData>
  <autoFilter ref="A3:Z46" xr:uid="{728F95B5-6795-4B7D-97B1-20912194627D}"/>
  <pageMargins left="0.35433070866141736" right="0.39370078740157483" top="0.74803149606299213" bottom="0.98425196850393704" header="0.51181102362204722" footer="0.51181102362204722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2023-10-06T10:46:49Z</cp:lastPrinted>
  <dcterms:modified xsi:type="dcterms:W3CDTF">2023-10-06T13:15:44Z</dcterms:modified>
</cp:coreProperties>
</file>