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66108CA4-A5C9-44EE-A4A2-E3056E69C82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TDSheet!$A$3:$AG$35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12" i="1"/>
  <c r="B16" i="1"/>
  <c r="B17" i="1"/>
  <c r="B20" i="1"/>
  <c r="B22" i="1"/>
  <c r="B31" i="1"/>
  <c r="B32" i="1"/>
  <c r="B6" i="1"/>
  <c r="AG35" i="1" l="1"/>
  <c r="N11" i="1"/>
  <c r="N23" i="1"/>
  <c r="N27" i="1"/>
  <c r="N28" i="1"/>
  <c r="AC35" i="1" l="1"/>
  <c r="AA7" i="1"/>
  <c r="AA8" i="1"/>
  <c r="AD8" i="1" s="1"/>
  <c r="AA9" i="1"/>
  <c r="AA10" i="1"/>
  <c r="AD10" i="1" s="1"/>
  <c r="AA11" i="1"/>
  <c r="AA12" i="1"/>
  <c r="AD12" i="1" s="1"/>
  <c r="AA13" i="1"/>
  <c r="AA14" i="1"/>
  <c r="AD14" i="1" s="1"/>
  <c r="AA15" i="1"/>
  <c r="AA16" i="1"/>
  <c r="AD16" i="1" s="1"/>
  <c r="AA17" i="1"/>
  <c r="AA18" i="1"/>
  <c r="AD18" i="1" s="1"/>
  <c r="AA19" i="1"/>
  <c r="AA20" i="1"/>
  <c r="AD20" i="1" s="1"/>
  <c r="AA21" i="1"/>
  <c r="AA22" i="1"/>
  <c r="AD22" i="1" s="1"/>
  <c r="AA23" i="1"/>
  <c r="AA24" i="1"/>
  <c r="AD24" i="1" s="1"/>
  <c r="AA25" i="1"/>
  <c r="AA26" i="1"/>
  <c r="AD26" i="1" s="1"/>
  <c r="AA27" i="1"/>
  <c r="AA28" i="1"/>
  <c r="AA29" i="1"/>
  <c r="AA30" i="1"/>
  <c r="AA31" i="1"/>
  <c r="AA32" i="1"/>
  <c r="AD32" i="1" s="1"/>
  <c r="AA33" i="1"/>
  <c r="AA34" i="1"/>
  <c r="AA6" i="1"/>
  <c r="AD6" i="1" s="1"/>
  <c r="X35" i="1"/>
  <c r="R11" i="1"/>
  <c r="S27" i="1"/>
  <c r="S35" i="1"/>
  <c r="M7" i="1"/>
  <c r="O7" i="1" s="1"/>
  <c r="M8" i="1"/>
  <c r="O8" i="1" s="1"/>
  <c r="N8" i="1" s="1"/>
  <c r="M9" i="1"/>
  <c r="O9" i="1" s="1"/>
  <c r="R9" i="1" s="1"/>
  <c r="M10" i="1"/>
  <c r="O10" i="1" s="1"/>
  <c r="N10" i="1" s="1"/>
  <c r="M11" i="1"/>
  <c r="S11" i="1" s="1"/>
  <c r="M12" i="1"/>
  <c r="O12" i="1" s="1"/>
  <c r="M13" i="1"/>
  <c r="O13" i="1" s="1"/>
  <c r="N13" i="1" s="1"/>
  <c r="M14" i="1"/>
  <c r="O14" i="1" s="1"/>
  <c r="N14" i="1" s="1"/>
  <c r="M15" i="1"/>
  <c r="O15" i="1" s="1"/>
  <c r="N15" i="1" s="1"/>
  <c r="M16" i="1"/>
  <c r="S16" i="1" s="1"/>
  <c r="M17" i="1"/>
  <c r="O17" i="1" s="1"/>
  <c r="M18" i="1"/>
  <c r="O18" i="1" s="1"/>
  <c r="M19" i="1"/>
  <c r="O19" i="1" s="1"/>
  <c r="M20" i="1"/>
  <c r="M21" i="1"/>
  <c r="O21" i="1" s="1"/>
  <c r="M22" i="1"/>
  <c r="O22" i="1" s="1"/>
  <c r="M23" i="1"/>
  <c r="R23" i="1" s="1"/>
  <c r="M24" i="1"/>
  <c r="S24" i="1" s="1"/>
  <c r="M25" i="1"/>
  <c r="O25" i="1" s="1"/>
  <c r="M26" i="1"/>
  <c r="O26" i="1" s="1"/>
  <c r="N26" i="1" s="1"/>
  <c r="M27" i="1"/>
  <c r="R27" i="1" s="1"/>
  <c r="M28" i="1"/>
  <c r="R28" i="1" s="1"/>
  <c r="M29" i="1"/>
  <c r="O29" i="1" s="1"/>
  <c r="N29" i="1" s="1"/>
  <c r="M30" i="1"/>
  <c r="O30" i="1" s="1"/>
  <c r="M31" i="1"/>
  <c r="O31" i="1" s="1"/>
  <c r="N31" i="1" s="1"/>
  <c r="M32" i="1"/>
  <c r="O32" i="1" s="1"/>
  <c r="N32" i="1" s="1"/>
  <c r="M33" i="1"/>
  <c r="S33" i="1" s="1"/>
  <c r="M34" i="1"/>
  <c r="R34" i="1" s="1"/>
  <c r="M35" i="1"/>
  <c r="R35" i="1" s="1"/>
  <c r="M6" i="1"/>
  <c r="M5" i="1" s="1"/>
  <c r="F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H7" i="1"/>
  <c r="H8" i="1"/>
  <c r="H9" i="1"/>
  <c r="H10" i="1"/>
  <c r="H11" i="1"/>
  <c r="H12" i="1"/>
  <c r="H13" i="1"/>
  <c r="H14" i="1"/>
  <c r="H15" i="1"/>
  <c r="X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AG28" i="1" s="1"/>
  <c r="H29" i="1"/>
  <c r="X29" i="1" s="1"/>
  <c r="H30" i="1"/>
  <c r="AG30" i="1" s="1"/>
  <c r="H31" i="1"/>
  <c r="H32" i="1"/>
  <c r="H33" i="1"/>
  <c r="H34" i="1"/>
  <c r="H6" i="1"/>
  <c r="C33" i="1"/>
  <c r="C3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6" i="1"/>
  <c r="AF5" i="1"/>
  <c r="Z5" i="1"/>
  <c r="Y5" i="1"/>
  <c r="Q5" i="1"/>
  <c r="P5" i="1"/>
  <c r="L5" i="1"/>
  <c r="K5" i="1"/>
  <c r="I5" i="1"/>
  <c r="S31" i="1" l="1"/>
  <c r="S19" i="1"/>
  <c r="R13" i="1"/>
  <c r="X30" i="1"/>
  <c r="R33" i="1"/>
  <c r="S29" i="1"/>
  <c r="S23" i="1"/>
  <c r="S15" i="1"/>
  <c r="S9" i="1"/>
  <c r="R29" i="1"/>
  <c r="R22" i="1"/>
  <c r="N22" i="1"/>
  <c r="X22" i="1"/>
  <c r="R18" i="1"/>
  <c r="N18" i="1"/>
  <c r="X18" i="1"/>
  <c r="R12" i="1"/>
  <c r="N12" i="1"/>
  <c r="AG12" i="1" s="1"/>
  <c r="N25" i="1"/>
  <c r="AG25" i="1" s="1"/>
  <c r="R25" i="1"/>
  <c r="N21" i="1"/>
  <c r="AG21" i="1" s="1"/>
  <c r="R21" i="1"/>
  <c r="N19" i="1"/>
  <c r="AG19" i="1" s="1"/>
  <c r="R19" i="1"/>
  <c r="N17" i="1"/>
  <c r="AG17" i="1" s="1"/>
  <c r="R17" i="1"/>
  <c r="N7" i="1"/>
  <c r="AG7" i="1" s="1"/>
  <c r="R7" i="1"/>
  <c r="S34" i="1"/>
  <c r="S26" i="1"/>
  <c r="S22" i="1"/>
  <c r="S18" i="1"/>
  <c r="S14" i="1"/>
  <c r="S12" i="1"/>
  <c r="S8" i="1"/>
  <c r="R30" i="1"/>
  <c r="R26" i="1"/>
  <c r="O24" i="1"/>
  <c r="X24" i="1" s="1"/>
  <c r="O16" i="1"/>
  <c r="R10" i="1"/>
  <c r="R14" i="1"/>
  <c r="X26" i="1"/>
  <c r="X10" i="1"/>
  <c r="AG32" i="1"/>
  <c r="AG26" i="1"/>
  <c r="AG22" i="1"/>
  <c r="AG18" i="1"/>
  <c r="AG14" i="1"/>
  <c r="AG10" i="1"/>
  <c r="AC8" i="1"/>
  <c r="S6" i="1"/>
  <c r="S32" i="1"/>
  <c r="S30" i="1"/>
  <c r="S28" i="1"/>
  <c r="S25" i="1"/>
  <c r="S21" i="1"/>
  <c r="S17" i="1"/>
  <c r="R15" i="1"/>
  <c r="S13" i="1"/>
  <c r="S10" i="1"/>
  <c r="S7" i="1"/>
  <c r="O6" i="1"/>
  <c r="X6" i="1" s="1"/>
  <c r="R32" i="1"/>
  <c r="R31" i="1"/>
  <c r="X14" i="1"/>
  <c r="X33" i="1"/>
  <c r="AG33" i="1"/>
  <c r="X25" i="1"/>
  <c r="X21" i="1"/>
  <c r="X17" i="1"/>
  <c r="X13" i="1"/>
  <c r="AG13" i="1"/>
  <c r="X11" i="1"/>
  <c r="AG11" i="1"/>
  <c r="X9" i="1"/>
  <c r="AG9" i="1"/>
  <c r="X7" i="1"/>
  <c r="X34" i="1"/>
  <c r="AG34" i="1"/>
  <c r="X32" i="1"/>
  <c r="X28" i="1"/>
  <c r="X12" i="1"/>
  <c r="X8" i="1"/>
  <c r="AE34" i="1"/>
  <c r="AE32" i="1"/>
  <c r="AB30" i="1"/>
  <c r="AC30" i="1" s="1"/>
  <c r="AD30" i="1"/>
  <c r="AE30" i="1" s="1"/>
  <c r="AD28" i="1"/>
  <c r="AE28" i="1" s="1"/>
  <c r="AB28" i="1"/>
  <c r="AC28" i="1" s="1"/>
  <c r="AE26" i="1"/>
  <c r="AE24" i="1"/>
  <c r="AE22" i="1"/>
  <c r="AE20" i="1"/>
  <c r="AE18" i="1"/>
  <c r="AE16" i="1"/>
  <c r="AE14" i="1"/>
  <c r="AE12" i="1"/>
  <c r="AE10" i="1"/>
  <c r="AE8" i="1"/>
  <c r="AC34" i="1"/>
  <c r="AC26" i="1"/>
  <c r="AC22" i="1"/>
  <c r="AC18" i="1"/>
  <c r="AC14" i="1"/>
  <c r="AC10" i="1"/>
  <c r="AG8" i="1"/>
  <c r="AG29" i="1"/>
  <c r="X31" i="1"/>
  <c r="AG31" i="1"/>
  <c r="X27" i="1"/>
  <c r="AG27" i="1"/>
  <c r="X23" i="1"/>
  <c r="AG23" i="1"/>
  <c r="X19" i="1"/>
  <c r="AE6" i="1"/>
  <c r="AD33" i="1"/>
  <c r="AE33" i="1" s="1"/>
  <c r="AB33" i="1"/>
  <c r="AC33" i="1" s="1"/>
  <c r="AC31" i="1"/>
  <c r="AD31" i="1"/>
  <c r="AE31" i="1" s="1"/>
  <c r="AC29" i="1"/>
  <c r="AD29" i="1"/>
  <c r="AE29" i="1" s="1"/>
  <c r="AD27" i="1"/>
  <c r="AE27" i="1" s="1"/>
  <c r="AB27" i="1"/>
  <c r="AC27" i="1" s="1"/>
  <c r="AC25" i="1"/>
  <c r="AD25" i="1"/>
  <c r="AE25" i="1" s="1"/>
  <c r="AD23" i="1"/>
  <c r="AE23" i="1" s="1"/>
  <c r="AB23" i="1"/>
  <c r="AC23" i="1" s="1"/>
  <c r="AC21" i="1"/>
  <c r="AD21" i="1"/>
  <c r="AE21" i="1" s="1"/>
  <c r="AC19" i="1"/>
  <c r="AD19" i="1"/>
  <c r="AE19" i="1" s="1"/>
  <c r="AC17" i="1"/>
  <c r="AD17" i="1"/>
  <c r="AE17" i="1" s="1"/>
  <c r="AC15" i="1"/>
  <c r="AD15" i="1"/>
  <c r="AE15" i="1" s="1"/>
  <c r="AC13" i="1"/>
  <c r="AD13" i="1"/>
  <c r="AE13" i="1" s="1"/>
  <c r="AD11" i="1"/>
  <c r="AE11" i="1" s="1"/>
  <c r="AB11" i="1"/>
  <c r="AC11" i="1" s="1"/>
  <c r="AD9" i="1"/>
  <c r="AE9" i="1" s="1"/>
  <c r="AB9" i="1"/>
  <c r="AC9" i="1" s="1"/>
  <c r="AC7" i="1"/>
  <c r="AD7" i="1"/>
  <c r="AC32" i="1"/>
  <c r="AC24" i="1"/>
  <c r="AC20" i="1"/>
  <c r="AC16" i="1"/>
  <c r="AC12" i="1"/>
  <c r="AG15" i="1"/>
  <c r="AB5" i="1"/>
  <c r="AC6" i="1"/>
  <c r="V5" i="1"/>
  <c r="T5" i="1"/>
  <c r="U5" i="1"/>
  <c r="R8" i="1"/>
  <c r="J5" i="1"/>
  <c r="R16" i="1" l="1"/>
  <c r="N16" i="1"/>
  <c r="AG16" i="1" s="1"/>
  <c r="X16" i="1"/>
  <c r="N6" i="1"/>
  <c r="R6" i="1"/>
  <c r="R24" i="1"/>
  <c r="N24" i="1"/>
  <c r="AG24" i="1" s="1"/>
  <c r="AC5" i="1"/>
  <c r="AE7" i="1"/>
  <c r="AE5" i="1" s="1"/>
  <c r="AD5" i="1"/>
  <c r="G20" i="1"/>
  <c r="AG6" i="1" l="1"/>
  <c r="S20" i="1"/>
  <c r="G5" i="1"/>
  <c r="O20" i="1"/>
  <c r="R20" i="1" l="1"/>
  <c r="N20" i="1"/>
  <c r="X20" i="1"/>
  <c r="X5" i="1" s="1"/>
  <c r="O5" i="1"/>
  <c r="AG20" i="1" l="1"/>
  <c r="AG5" i="1" s="1"/>
  <c r="N5" i="1"/>
</calcChain>
</file>

<file path=xl/sharedStrings.xml><?xml version="1.0" encoding="utf-8"?>
<sst xmlns="http://schemas.openxmlformats.org/spreadsheetml/2006/main" count="76" uniqueCount="71">
  <si>
    <t>Период: 29.09.2023 - 06.10.2023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</si>
  <si>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</si>
  <si>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</si>
  <si>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</si>
  <si>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</si>
  <si>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</si>
  <si>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</si>
  <si>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</si>
  <si>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</si>
  <si>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</si>
  <si>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</si>
  <si>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</si>
  <si>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</si>
  <si>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</si>
  <si>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</si>
  <si>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</si>
  <si>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</si>
  <si>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</si>
  <si>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</si>
  <si>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</si>
  <si>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</si>
  <si>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</si>
  <si>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</si>
  <si>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</si>
  <si>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</si>
  <si>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</si>
  <si>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</si>
  <si>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</si>
  <si>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</si>
  <si>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</si>
  <si>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</si>
  <si>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</si>
  <si>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</si>
  <si>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</si>
  <si>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</si>
  <si>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</si>
  <si>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</si>
  <si>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</si>
  <si>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</si>
  <si>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</si>
  <si>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</si>
  <si>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</si>
  <si>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кон ост</t>
  </si>
  <si>
    <t>ост без заказа</t>
  </si>
  <si>
    <t>ср 15,09</t>
  </si>
  <si>
    <t>ср 22,09</t>
  </si>
  <si>
    <t>коментарий</t>
  </si>
  <si>
    <t>вес 1</t>
  </si>
  <si>
    <t>вес 2</t>
  </si>
  <si>
    <t>вес 3</t>
  </si>
  <si>
    <t>заказ кор. 1</t>
  </si>
  <si>
    <t>ВЕС 1</t>
  </si>
  <si>
    <t>заказ кор. 2</t>
  </si>
  <si>
    <t>ВЕС 2</t>
  </si>
  <si>
    <t>заказ кор. 3</t>
  </si>
  <si>
    <t>ВЕС 3</t>
  </si>
  <si>
    <t>крат кор</t>
  </si>
  <si>
    <t>ср 29,09</t>
  </si>
  <si>
    <t>заказ 3</t>
  </si>
  <si>
    <t>шт</t>
  </si>
  <si>
    <t>Фрай-пицца с ветчиной и грибами 3,0 кг. ВЕС.  ПОКОМ</t>
  </si>
  <si>
    <t>кг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</si>
  <si>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</si>
  <si>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</si>
  <si>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по возможностям</t>
  </si>
  <si>
    <t>по потребностям</t>
  </si>
  <si>
    <t>АКЦИИ</t>
  </si>
  <si>
    <t>ед.изм</t>
  </si>
  <si>
    <t>Пельмени Отборные с говядиной 0,9 кг НОВА ТМ Стародворье ТС Медвежье ушко  ПОКОМ</t>
  </si>
  <si>
    <t>Окт</t>
  </si>
  <si>
    <t>заказать для 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</si>
</sst>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5" fontId="5" fillId="5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0" fillId="0" borderId="0" xfId="0" applyNumberFormat="1" applyAlignment="1">
      <alignment wrapText="1"/>
    </xf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6" borderId="6" xfId="0" applyNumberFormat="1" applyFill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164" fontId="0" fillId="4" borderId="8" xfId="0" applyNumberFormat="1" applyFill="1" applyBorder="1" applyAlignment="1"/>
    <xf numFmtId="164" fontId="4" fillId="0" borderId="0" xfId="0" applyNumberFormat="1" applyFont="1" applyAlignment="1"/>
    <xf numFmtId="164" fontId="6" fillId="5" borderId="3" xfId="0" applyNumberFormat="1" applyFont="1" applyFill="1" applyBorder="1" applyAlignment="1">
      <alignment horizontal="right" vertical="top"/>
    </xf>
    <xf numFmtId="164" fontId="4" fillId="0" borderId="0" xfId="0" applyNumberFormat="1" applyFont="1" applyBorder="1" applyAlignment="1"/>
    <xf numFmtId="165" fontId="0" fillId="0" borderId="9" xfId="0" applyNumberFormat="1" applyBorder="1" applyAlignment="1"/>
    <xf numFmtId="164" fontId="0" fillId="0" borderId="10" xfId="0" applyNumberFormat="1" applyBorder="1" applyAlignment="1"/>
    <xf numFmtId="165" fontId="0" fillId="0" borderId="11" xfId="0" applyNumberFormat="1" applyBorder="1" applyAlignment="1"/>
    <xf numFmtId="164" fontId="0" fillId="0" borderId="12" xfId="0" applyNumberFormat="1" applyBorder="1" applyAlignment="1"/>
    <xf numFmtId="165" fontId="0" fillId="0" borderId="13" xfId="0" applyNumberFormat="1" applyBorder="1" applyAlignment="1"/>
    <xf numFmtId="164" fontId="0" fillId="0" borderId="14" xfId="0" applyNumberFormat="1" applyBorder="1" applyAlignment="1"/>
    <xf numFmtId="164" fontId="1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7" borderId="1" xfId="0" applyNumberFormat="1" applyFill="1" applyBorder="1" applyAlignment="1">
      <alignment horizontal="left" vertical="top"/>
    </xf>
    <xf numFmtId="164" fontId="2" fillId="7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07,09</v>
          </cell>
          <cell r="S3" t="str">
            <v>ср 15,09</v>
          </cell>
          <cell r="T3" t="str">
            <v>ср 22,09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X3" t="str">
            <v>вес 3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17399.580000000002</v>
          </cell>
          <cell r="F5">
            <v>12738.68</v>
          </cell>
          <cell r="H5">
            <v>0</v>
          </cell>
          <cell r="I5">
            <v>0</v>
          </cell>
          <cell r="J5">
            <v>16820.86</v>
          </cell>
          <cell r="K5">
            <v>1298.7</v>
          </cell>
          <cell r="L5">
            <v>3479.9160000000006</v>
          </cell>
          <cell r="M5">
            <v>16237.192000000001</v>
          </cell>
          <cell r="N5">
            <v>0</v>
          </cell>
          <cell r="O5">
            <v>0</v>
          </cell>
          <cell r="R5">
            <v>3741.7999999999997</v>
          </cell>
          <cell r="S5">
            <v>3455.4599999999996</v>
          </cell>
          <cell r="T5">
            <v>4061.78</v>
          </cell>
          <cell r="V5">
            <v>10162.26</v>
          </cell>
          <cell r="W5">
            <v>0</v>
          </cell>
          <cell r="X5">
            <v>0</v>
          </cell>
          <cell r="Y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1244</v>
          </cell>
          <cell r="E6">
            <v>1041</v>
          </cell>
          <cell r="F6">
            <v>1</v>
          </cell>
          <cell r="G6">
            <v>0.3</v>
          </cell>
          <cell r="J6">
            <v>1404</v>
          </cell>
          <cell r="K6">
            <v>0</v>
          </cell>
          <cell r="L6">
            <v>208.2</v>
          </cell>
          <cell r="M6">
            <v>1093.3999999999996</v>
          </cell>
          <cell r="P6">
            <v>11.999999999999998</v>
          </cell>
          <cell r="Q6">
            <v>6.7483189241114321</v>
          </cell>
          <cell r="R6">
            <v>179.6</v>
          </cell>
          <cell r="S6">
            <v>186.8</v>
          </cell>
          <cell r="T6">
            <v>202.2</v>
          </cell>
          <cell r="V6">
            <v>328.01999999999987</v>
          </cell>
          <cell r="Y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928</v>
          </cell>
          <cell r="D7">
            <v>2196</v>
          </cell>
          <cell r="E7">
            <v>682</v>
          </cell>
          <cell r="F7">
            <v>2209</v>
          </cell>
          <cell r="G7">
            <v>0.3</v>
          </cell>
          <cell r="J7">
            <v>0</v>
          </cell>
          <cell r="K7">
            <v>0</v>
          </cell>
          <cell r="L7">
            <v>136.4</v>
          </cell>
          <cell r="P7">
            <v>16.195014662756599</v>
          </cell>
          <cell r="Q7">
            <v>16.195014662756599</v>
          </cell>
          <cell r="R7">
            <v>197.8</v>
          </cell>
          <cell r="S7">
            <v>184.4</v>
          </cell>
          <cell r="T7">
            <v>261.60000000000002</v>
          </cell>
          <cell r="V7">
            <v>0</v>
          </cell>
          <cell r="Y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490.56</v>
          </cell>
          <cell r="D8">
            <v>4.4800000000000004</v>
          </cell>
          <cell r="E8">
            <v>351.68</v>
          </cell>
          <cell r="F8">
            <v>4.4800000000000004</v>
          </cell>
          <cell r="G8">
            <v>1</v>
          </cell>
          <cell r="J8">
            <v>199.36</v>
          </cell>
          <cell r="K8">
            <v>0</v>
          </cell>
          <cell r="L8">
            <v>70.335999999999999</v>
          </cell>
          <cell r="M8">
            <v>640.19199999999989</v>
          </cell>
          <cell r="P8">
            <v>12</v>
          </cell>
          <cell r="Q8">
            <v>2.8980891719745223</v>
          </cell>
          <cell r="R8">
            <v>0</v>
          </cell>
          <cell r="S8">
            <v>0</v>
          </cell>
          <cell r="T8">
            <v>40.32</v>
          </cell>
          <cell r="V8">
            <v>640.19199999999989</v>
          </cell>
          <cell r="Y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218.3</v>
          </cell>
          <cell r="E9">
            <v>107.3</v>
          </cell>
          <cell r="F9">
            <v>96.2</v>
          </cell>
          <cell r="G9">
            <v>1</v>
          </cell>
          <cell r="J9">
            <v>251.60000000000002</v>
          </cell>
          <cell r="K9">
            <v>0</v>
          </cell>
          <cell r="L9">
            <v>21.46</v>
          </cell>
          <cell r="P9">
            <v>16.206896551724139</v>
          </cell>
          <cell r="Q9">
            <v>16.206896551724139</v>
          </cell>
          <cell r="R9">
            <v>0</v>
          </cell>
          <cell r="S9">
            <v>0</v>
          </cell>
          <cell r="T9">
            <v>32.56</v>
          </cell>
          <cell r="V9">
            <v>0</v>
          </cell>
          <cell r="Y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585</v>
          </cell>
          <cell r="E10">
            <v>343</v>
          </cell>
          <cell r="F10">
            <v>242</v>
          </cell>
          <cell r="G10">
            <v>1</v>
          </cell>
          <cell r="J10">
            <v>0</v>
          </cell>
          <cell r="K10">
            <v>0</v>
          </cell>
          <cell r="L10">
            <v>68.599999999999994</v>
          </cell>
          <cell r="M10">
            <v>581.19999999999993</v>
          </cell>
          <cell r="P10">
            <v>12</v>
          </cell>
          <cell r="Q10">
            <v>3.5276967930029159</v>
          </cell>
          <cell r="R10">
            <v>1.8</v>
          </cell>
          <cell r="S10">
            <v>73.08</v>
          </cell>
          <cell r="T10">
            <v>0</v>
          </cell>
          <cell r="V10">
            <v>581.19999999999993</v>
          </cell>
          <cell r="Y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281.2</v>
          </cell>
          <cell r="E11">
            <v>140.6</v>
          </cell>
          <cell r="G11">
            <v>1</v>
          </cell>
          <cell r="J11">
            <v>0</v>
          </cell>
          <cell r="K11">
            <v>1298.7</v>
          </cell>
          <cell r="L11">
            <v>28.119999999999997</v>
          </cell>
          <cell r="P11">
            <v>46.184210526315795</v>
          </cell>
          <cell r="Q11">
            <v>46.184210526315795</v>
          </cell>
          <cell r="R11">
            <v>160.69999999999999</v>
          </cell>
          <cell r="S11">
            <v>35.58</v>
          </cell>
          <cell r="T11">
            <v>177.6</v>
          </cell>
          <cell r="V11">
            <v>0</v>
          </cell>
          <cell r="Y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1425</v>
          </cell>
          <cell r="D12">
            <v>1218</v>
          </cell>
          <cell r="E12">
            <v>867</v>
          </cell>
          <cell r="F12">
            <v>1600</v>
          </cell>
          <cell r="G12">
            <v>0.25</v>
          </cell>
          <cell r="J12">
            <v>198</v>
          </cell>
          <cell r="K12">
            <v>0</v>
          </cell>
          <cell r="L12">
            <v>173.4</v>
          </cell>
          <cell r="M12">
            <v>282.80000000000018</v>
          </cell>
          <cell r="P12">
            <v>12</v>
          </cell>
          <cell r="Q12">
            <v>10.369088811995386</v>
          </cell>
          <cell r="R12">
            <v>203.2</v>
          </cell>
          <cell r="S12">
            <v>98.2</v>
          </cell>
          <cell r="T12">
            <v>196</v>
          </cell>
          <cell r="V12">
            <v>70.700000000000045</v>
          </cell>
          <cell r="Y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1825</v>
          </cell>
          <cell r="E13">
            <v>1005</v>
          </cell>
          <cell r="F13">
            <v>776</v>
          </cell>
          <cell r="G13">
            <v>0.25</v>
          </cell>
          <cell r="J13">
            <v>0</v>
          </cell>
          <cell r="K13">
            <v>0</v>
          </cell>
          <cell r="L13">
            <v>201</v>
          </cell>
          <cell r="M13">
            <v>1636</v>
          </cell>
          <cell r="P13">
            <v>12</v>
          </cell>
          <cell r="Q13">
            <v>3.8606965174129355</v>
          </cell>
          <cell r="R13">
            <v>156</v>
          </cell>
          <cell r="S13">
            <v>216.2</v>
          </cell>
          <cell r="T13">
            <v>138.19999999999999</v>
          </cell>
          <cell r="V13">
            <v>409</v>
          </cell>
          <cell r="Y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960</v>
          </cell>
          <cell r="D14">
            <v>1140</v>
          </cell>
          <cell r="E14">
            <v>732</v>
          </cell>
          <cell r="F14">
            <v>1146</v>
          </cell>
          <cell r="G14">
            <v>1</v>
          </cell>
          <cell r="J14">
            <v>252</v>
          </cell>
          <cell r="K14">
            <v>0</v>
          </cell>
          <cell r="L14">
            <v>146.4</v>
          </cell>
          <cell r="M14">
            <v>358.80000000000018</v>
          </cell>
          <cell r="P14">
            <v>12</v>
          </cell>
          <cell r="Q14">
            <v>9.5491803278688518</v>
          </cell>
          <cell r="R14">
            <v>99.6</v>
          </cell>
          <cell r="S14">
            <v>0</v>
          </cell>
          <cell r="T14">
            <v>206.4</v>
          </cell>
          <cell r="V14">
            <v>358.80000000000018</v>
          </cell>
          <cell r="Y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274</v>
          </cell>
          <cell r="D15">
            <v>160</v>
          </cell>
          <cell r="E15">
            <v>202</v>
          </cell>
          <cell r="F15">
            <v>34</v>
          </cell>
          <cell r="G15">
            <v>0.75</v>
          </cell>
          <cell r="J15">
            <v>280</v>
          </cell>
          <cell r="K15">
            <v>0</v>
          </cell>
          <cell r="L15">
            <v>40.4</v>
          </cell>
          <cell r="M15">
            <v>170.79999999999995</v>
          </cell>
          <cell r="P15">
            <v>12</v>
          </cell>
          <cell r="Q15">
            <v>7.772277227722773</v>
          </cell>
          <cell r="R15">
            <v>42.4</v>
          </cell>
          <cell r="S15">
            <v>39.799999999999997</v>
          </cell>
          <cell r="T15">
            <v>37</v>
          </cell>
          <cell r="V15">
            <v>128.09999999999997</v>
          </cell>
          <cell r="Y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879</v>
          </cell>
          <cell r="D16">
            <v>8</v>
          </cell>
          <cell r="E16">
            <v>417</v>
          </cell>
          <cell r="F16">
            <v>370</v>
          </cell>
          <cell r="G16">
            <v>0.9</v>
          </cell>
          <cell r="J16">
            <v>32</v>
          </cell>
          <cell r="K16">
            <v>0</v>
          </cell>
          <cell r="L16">
            <v>83.4</v>
          </cell>
          <cell r="M16">
            <v>598.80000000000007</v>
          </cell>
          <cell r="P16">
            <v>12</v>
          </cell>
          <cell r="Q16">
            <v>4.8201438848920857</v>
          </cell>
          <cell r="R16">
            <v>90.8</v>
          </cell>
          <cell r="S16">
            <v>99</v>
          </cell>
          <cell r="T16">
            <v>67.2</v>
          </cell>
          <cell r="V16">
            <v>538.92000000000007</v>
          </cell>
          <cell r="Y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1988</v>
          </cell>
          <cell r="D17">
            <v>1200</v>
          </cell>
          <cell r="E17">
            <v>1248</v>
          </cell>
          <cell r="F17">
            <v>1740</v>
          </cell>
          <cell r="G17">
            <v>0.9</v>
          </cell>
          <cell r="J17">
            <v>0</v>
          </cell>
          <cell r="K17">
            <v>0</v>
          </cell>
          <cell r="L17">
            <v>249.6</v>
          </cell>
          <cell r="M17">
            <v>1255.1999999999998</v>
          </cell>
          <cell r="P17">
            <v>12</v>
          </cell>
          <cell r="Q17">
            <v>6.9711538461538467</v>
          </cell>
          <cell r="R17">
            <v>207.6</v>
          </cell>
          <cell r="S17">
            <v>254.8</v>
          </cell>
          <cell r="T17">
            <v>238.8</v>
          </cell>
          <cell r="V17">
            <v>1129.6799999999998</v>
          </cell>
          <cell r="Y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265</v>
          </cell>
          <cell r="E18">
            <v>150</v>
          </cell>
          <cell r="F18">
            <v>95</v>
          </cell>
          <cell r="G18">
            <v>0.43</v>
          </cell>
          <cell r="J18">
            <v>128</v>
          </cell>
          <cell r="K18">
            <v>0</v>
          </cell>
          <cell r="L18">
            <v>30</v>
          </cell>
          <cell r="M18">
            <v>137</v>
          </cell>
          <cell r="P18">
            <v>12</v>
          </cell>
          <cell r="Q18">
            <v>7.4333333333333336</v>
          </cell>
          <cell r="R18">
            <v>43</v>
          </cell>
          <cell r="S18">
            <v>32.200000000000003</v>
          </cell>
          <cell r="T18">
            <v>31</v>
          </cell>
          <cell r="V18">
            <v>58.91</v>
          </cell>
          <cell r="Y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3425</v>
          </cell>
          <cell r="E19">
            <v>1907</v>
          </cell>
          <cell r="F19">
            <v>1015</v>
          </cell>
          <cell r="G19">
            <v>1</v>
          </cell>
          <cell r="J19">
            <v>1800</v>
          </cell>
          <cell r="K19">
            <v>0</v>
          </cell>
          <cell r="L19">
            <v>381.4</v>
          </cell>
          <cell r="M19">
            <v>1761.7999999999993</v>
          </cell>
          <cell r="P19">
            <v>11.999999999999998</v>
          </cell>
          <cell r="Q19">
            <v>7.3807026743576305</v>
          </cell>
          <cell r="R19">
            <v>374</v>
          </cell>
          <cell r="S19">
            <v>408</v>
          </cell>
          <cell r="T19">
            <v>374</v>
          </cell>
          <cell r="V19">
            <v>1761.7999999999993</v>
          </cell>
          <cell r="Y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1652</v>
          </cell>
          <cell r="D20">
            <v>1606</v>
          </cell>
          <cell r="E20">
            <v>1035</v>
          </cell>
          <cell r="F20">
            <v>1990</v>
          </cell>
          <cell r="G20">
            <v>0.9</v>
          </cell>
          <cell r="J20">
            <v>104</v>
          </cell>
          <cell r="K20">
            <v>0</v>
          </cell>
          <cell r="L20">
            <v>207</v>
          </cell>
          <cell r="M20">
            <v>390</v>
          </cell>
          <cell r="P20">
            <v>12</v>
          </cell>
          <cell r="Q20">
            <v>10.115942028985508</v>
          </cell>
          <cell r="R20">
            <v>198.8</v>
          </cell>
          <cell r="S20">
            <v>230</v>
          </cell>
          <cell r="T20">
            <v>243.4</v>
          </cell>
          <cell r="V20">
            <v>351</v>
          </cell>
          <cell r="Y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629</v>
          </cell>
          <cell r="E21">
            <v>209</v>
          </cell>
          <cell r="F21">
            <v>368</v>
          </cell>
          <cell r="G21">
            <v>0.43</v>
          </cell>
          <cell r="J21">
            <v>0</v>
          </cell>
          <cell r="K21">
            <v>0</v>
          </cell>
          <cell r="L21">
            <v>41.8</v>
          </cell>
          <cell r="M21">
            <v>133.59999999999997</v>
          </cell>
          <cell r="P21">
            <v>12</v>
          </cell>
          <cell r="Q21">
            <v>8.803827751196172</v>
          </cell>
          <cell r="R21">
            <v>59.2</v>
          </cell>
          <cell r="S21">
            <v>0.8</v>
          </cell>
          <cell r="T21">
            <v>39.799999999999997</v>
          </cell>
          <cell r="V21">
            <v>57.447999999999986</v>
          </cell>
          <cell r="Y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>
            <v>217</v>
          </cell>
          <cell r="E22">
            <v>152</v>
          </cell>
          <cell r="G22">
            <v>0.7</v>
          </cell>
          <cell r="J22">
            <v>400</v>
          </cell>
          <cell r="K22">
            <v>0</v>
          </cell>
          <cell r="L22">
            <v>30.4</v>
          </cell>
          <cell r="P22">
            <v>13.157894736842106</v>
          </cell>
          <cell r="Q22">
            <v>13.157894736842106</v>
          </cell>
          <cell r="R22">
            <v>26.6</v>
          </cell>
          <cell r="S22">
            <v>0</v>
          </cell>
          <cell r="T22">
            <v>41.4</v>
          </cell>
          <cell r="V22">
            <v>0</v>
          </cell>
          <cell r="Y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237</v>
          </cell>
          <cell r="D23">
            <v>3</v>
          </cell>
          <cell r="E23">
            <v>204</v>
          </cell>
          <cell r="F23">
            <v>16</v>
          </cell>
          <cell r="G23">
            <v>0.9</v>
          </cell>
          <cell r="J23">
            <v>16</v>
          </cell>
          <cell r="K23">
            <v>0</v>
          </cell>
          <cell r="L23">
            <v>40.799999999999997</v>
          </cell>
          <cell r="M23">
            <v>457.59999999999997</v>
          </cell>
          <cell r="P23">
            <v>12</v>
          </cell>
          <cell r="Q23">
            <v>0.78431372549019618</v>
          </cell>
          <cell r="R23">
            <v>33.4</v>
          </cell>
          <cell r="S23">
            <v>30.6</v>
          </cell>
          <cell r="T23">
            <v>18.8</v>
          </cell>
          <cell r="V23">
            <v>411.84</v>
          </cell>
          <cell r="Y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2575</v>
          </cell>
          <cell r="E24">
            <v>1435</v>
          </cell>
          <cell r="F24">
            <v>690</v>
          </cell>
          <cell r="G24">
            <v>1</v>
          </cell>
          <cell r="J24">
            <v>2400</v>
          </cell>
          <cell r="K24">
            <v>0</v>
          </cell>
          <cell r="L24">
            <v>287</v>
          </cell>
          <cell r="M24">
            <v>354</v>
          </cell>
          <cell r="P24">
            <v>12</v>
          </cell>
          <cell r="Q24">
            <v>10.766550522648084</v>
          </cell>
          <cell r="R24">
            <v>379.48</v>
          </cell>
          <cell r="S24">
            <v>329</v>
          </cell>
          <cell r="T24">
            <v>362</v>
          </cell>
          <cell r="V24">
            <v>354</v>
          </cell>
          <cell r="Y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1695</v>
          </cell>
          <cell r="D25">
            <v>140</v>
          </cell>
          <cell r="E25">
            <v>1219</v>
          </cell>
          <cell r="F25">
            <v>207</v>
          </cell>
          <cell r="G25">
            <v>1</v>
          </cell>
          <cell r="J25">
            <v>1800</v>
          </cell>
          <cell r="K25">
            <v>0</v>
          </cell>
          <cell r="L25">
            <v>243.8</v>
          </cell>
          <cell r="M25">
            <v>918.60000000000036</v>
          </cell>
          <cell r="P25">
            <v>12.000000000000002</v>
          </cell>
          <cell r="Q25">
            <v>8.2321575061525838</v>
          </cell>
          <cell r="R25">
            <v>231</v>
          </cell>
          <cell r="S25">
            <v>235.6</v>
          </cell>
          <cell r="T25">
            <v>257.60000000000002</v>
          </cell>
          <cell r="V25">
            <v>918.60000000000036</v>
          </cell>
          <cell r="Y25">
            <v>5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881.5</v>
          </cell>
          <cell r="E26">
            <v>726.5</v>
          </cell>
          <cell r="F26">
            <v>16</v>
          </cell>
          <cell r="G26">
            <v>1</v>
          </cell>
          <cell r="J26">
            <v>1298</v>
          </cell>
          <cell r="K26">
            <v>0</v>
          </cell>
          <cell r="L26">
            <v>145.30000000000001</v>
          </cell>
          <cell r="M26">
            <v>429.60000000000014</v>
          </cell>
          <cell r="P26">
            <v>12</v>
          </cell>
          <cell r="Q26">
            <v>9.0433585684790074</v>
          </cell>
          <cell r="R26">
            <v>167.1</v>
          </cell>
          <cell r="S26">
            <v>127.6</v>
          </cell>
          <cell r="T26">
            <v>163.6</v>
          </cell>
          <cell r="V26">
            <v>429.60000000000014</v>
          </cell>
          <cell r="Y26">
            <v>5.5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C27">
            <v>66</v>
          </cell>
          <cell r="E27">
            <v>6</v>
          </cell>
          <cell r="F27">
            <v>60</v>
          </cell>
          <cell r="G27">
            <v>0.33</v>
          </cell>
          <cell r="J27">
            <v>24</v>
          </cell>
          <cell r="K27">
            <v>0</v>
          </cell>
          <cell r="L27">
            <v>1.2</v>
          </cell>
          <cell r="P27">
            <v>70</v>
          </cell>
          <cell r="Q27">
            <v>70</v>
          </cell>
          <cell r="R27">
            <v>0</v>
          </cell>
          <cell r="S27">
            <v>0</v>
          </cell>
          <cell r="T27">
            <v>7.2</v>
          </cell>
          <cell r="V27">
            <v>0</v>
          </cell>
          <cell r="Y27">
            <v>6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C28">
            <v>129</v>
          </cell>
          <cell r="E28">
            <v>60</v>
          </cell>
          <cell r="G28">
            <v>1</v>
          </cell>
          <cell r="J28">
            <v>399</v>
          </cell>
          <cell r="K28">
            <v>0</v>
          </cell>
          <cell r="L28">
            <v>12</v>
          </cell>
          <cell r="P28">
            <v>33.25</v>
          </cell>
          <cell r="Q28">
            <v>33.25</v>
          </cell>
          <cell r="R28">
            <v>0</v>
          </cell>
          <cell r="S28">
            <v>0</v>
          </cell>
          <cell r="T28">
            <v>48</v>
          </cell>
          <cell r="V28">
            <v>0</v>
          </cell>
          <cell r="Y28">
            <v>3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900</v>
          </cell>
          <cell r="E29">
            <v>751</v>
          </cell>
          <cell r="G29">
            <v>0.25</v>
          </cell>
          <cell r="J29">
            <v>900</v>
          </cell>
          <cell r="K29">
            <v>0</v>
          </cell>
          <cell r="L29">
            <v>150.19999999999999</v>
          </cell>
          <cell r="M29">
            <v>902.39999999999986</v>
          </cell>
          <cell r="P29">
            <v>12</v>
          </cell>
          <cell r="Q29">
            <v>5.9920106524633825</v>
          </cell>
          <cell r="R29">
            <v>148.80000000000001</v>
          </cell>
          <cell r="S29">
            <v>86.2</v>
          </cell>
          <cell r="T29">
            <v>131</v>
          </cell>
          <cell r="V29">
            <v>225.59999999999997</v>
          </cell>
          <cell r="Y29">
            <v>12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C30">
            <v>48.6</v>
          </cell>
          <cell r="G30">
            <v>1</v>
          </cell>
          <cell r="J30">
            <v>239.4</v>
          </cell>
          <cell r="K30">
            <v>0</v>
          </cell>
          <cell r="L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</v>
          </cell>
          <cell r="T30">
            <v>29.880000000000003</v>
          </cell>
          <cell r="V30">
            <v>0</v>
          </cell>
          <cell r="Y30">
            <v>1.8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1440</v>
          </cell>
          <cell r="D31">
            <v>12</v>
          </cell>
          <cell r="E31">
            <v>1187</v>
          </cell>
          <cell r="F31">
            <v>63</v>
          </cell>
          <cell r="G31">
            <v>0.25</v>
          </cell>
          <cell r="J31">
            <v>696</v>
          </cell>
          <cell r="K31">
            <v>0</v>
          </cell>
          <cell r="L31">
            <v>237.4</v>
          </cell>
          <cell r="M31">
            <v>2089.8000000000002</v>
          </cell>
          <cell r="P31">
            <v>12</v>
          </cell>
          <cell r="Q31">
            <v>3.1971356360572871</v>
          </cell>
          <cell r="R31">
            <v>199.6</v>
          </cell>
          <cell r="S31">
            <v>173.6</v>
          </cell>
          <cell r="T31">
            <v>153.4</v>
          </cell>
          <cell r="V31">
            <v>522.45000000000005</v>
          </cell>
          <cell r="Y31">
            <v>12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1182</v>
          </cell>
          <cell r="D32">
            <v>12</v>
          </cell>
          <cell r="E32">
            <v>1019</v>
          </cell>
          <cell r="G32">
            <v>0.25</v>
          </cell>
          <cell r="J32">
            <v>900</v>
          </cell>
          <cell r="K32">
            <v>0</v>
          </cell>
          <cell r="L32">
            <v>203.8</v>
          </cell>
          <cell r="M32">
            <v>1545.6000000000004</v>
          </cell>
          <cell r="P32">
            <v>12.000000000000002</v>
          </cell>
          <cell r="Q32">
            <v>4.4160942100098133</v>
          </cell>
          <cell r="R32">
            <v>184</v>
          </cell>
          <cell r="S32">
            <v>152</v>
          </cell>
          <cell r="T32">
            <v>147.19999999999999</v>
          </cell>
          <cell r="V32">
            <v>386.40000000000009</v>
          </cell>
          <cell r="Y32">
            <v>12</v>
          </cell>
        </row>
        <row r="33">
          <cell r="A33" t="str">
            <v>Чебуреки Мясные вес 2,7 кг Кулинарные изделия мясосодержащие рубленые в тесте жарен  ПОКОМ</v>
          </cell>
          <cell r="B33" t="str">
            <v>кг</v>
          </cell>
          <cell r="C33">
            <v>450.9</v>
          </cell>
          <cell r="E33">
            <v>202.5</v>
          </cell>
          <cell r="G33">
            <v>1</v>
          </cell>
          <cell r="J33">
            <v>499.50000000000006</v>
          </cell>
          <cell r="K33">
            <v>0</v>
          </cell>
          <cell r="L33">
            <v>40.5</v>
          </cell>
          <cell r="P33">
            <v>12.333333333333334</v>
          </cell>
          <cell r="Q33">
            <v>12.333333333333334</v>
          </cell>
          <cell r="R33">
            <v>38.32</v>
          </cell>
          <cell r="S33">
            <v>0</v>
          </cell>
          <cell r="T33">
            <v>55.620000000000005</v>
          </cell>
          <cell r="V33">
            <v>0</v>
          </cell>
          <cell r="Y33">
            <v>2.7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20</v>
          </cell>
          <cell r="G34">
            <v>1</v>
          </cell>
          <cell r="J34">
            <v>2600</v>
          </cell>
          <cell r="K34">
            <v>0</v>
          </cell>
          <cell r="L34">
            <v>0</v>
          </cell>
          <cell r="M34">
            <v>500</v>
          </cell>
          <cell r="P34" t="e">
            <v>#DIV/0!</v>
          </cell>
          <cell r="Q34" t="e">
            <v>#DIV/0!</v>
          </cell>
          <cell r="R34">
            <v>319</v>
          </cell>
          <cell r="S34">
            <v>462</v>
          </cell>
          <cell r="T34">
            <v>360</v>
          </cell>
          <cell r="V34">
            <v>500</v>
          </cell>
          <cell r="Y34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G36"/>
  <sheetViews>
    <sheetView tabSelected="1" workbookViewId="0">
      <selection activeCell="W23" sqref="W23"/>
    </sheetView>
  </sheetViews>
  <sheetFormatPr defaultColWidth="10.5" defaultRowHeight="11.45" customHeight="1" outlineLevelRow="3" x14ac:dyDescent="0.2"/>
  <cols>
    <col min="1" max="1" width="78" style="41" customWidth="1"/>
    <col min="2" max="2" width="9.33203125" style="1" customWidth="1"/>
    <col min="3" max="3" width="4.6640625" style="1" customWidth="1"/>
    <col min="4" max="7" width="6.6640625" style="1" customWidth="1"/>
    <col min="8" max="8" width="4.6640625" style="20" customWidth="1"/>
    <col min="9" max="9" width="1" style="2" customWidth="1"/>
    <col min="10" max="10" width="1.33203125" style="2" customWidth="1"/>
    <col min="11" max="12" width="1.6640625" style="2" customWidth="1"/>
    <col min="13" max="13" width="8.1640625" style="2" customWidth="1"/>
    <col min="14" max="16" width="10.5" style="2" customWidth="1"/>
    <col min="17" max="17" width="1.83203125" style="2" customWidth="1"/>
    <col min="18" max="19" width="5.6640625" style="2" customWidth="1"/>
    <col min="20" max="22" width="7.6640625" style="2" customWidth="1"/>
    <col min="23" max="23" width="18" style="2" customWidth="1"/>
    <col min="24" max="24" width="7.6640625" style="2" customWidth="1"/>
    <col min="25" max="26" width="2.1640625" style="2" customWidth="1"/>
    <col min="27" max="27" width="10.5" style="20"/>
    <col min="28" max="28" width="9.5" style="21" customWidth="1"/>
    <col min="29" max="29" width="9.5" style="2" customWidth="1"/>
    <col min="30" max="30" width="9.5" style="21" customWidth="1"/>
    <col min="31" max="31" width="9.5" style="2" customWidth="1"/>
    <col min="32" max="32" width="2.33203125" style="21" customWidth="1"/>
    <col min="33" max="33" width="2.33203125" style="31" customWidth="1"/>
    <col min="34" max="16384" width="10.5" style="2"/>
  </cols>
  <sheetData>
    <row r="1" spans="1:33" ht="12.95" customHeight="1" outlineLevel="1" x14ac:dyDescent="0.2">
      <c r="A1" s="40" t="s">
        <v>0</v>
      </c>
      <c r="B1" s="3"/>
      <c r="C1" s="3"/>
      <c r="D1" s="3"/>
    </row>
    <row r="2" spans="1:33" ht="12.95" customHeight="1" outlineLevel="1" x14ac:dyDescent="0.2">
      <c r="D2" s="3"/>
    </row>
    <row r="3" spans="1:33" ht="12.95" customHeight="1" x14ac:dyDescent="0.2">
      <c r="A3" s="42" t="s">
        <v>1</v>
      </c>
      <c r="B3" s="4" t="s">
        <v>66</v>
      </c>
      <c r="C3" s="4" t="s">
        <v>67</v>
      </c>
      <c r="D3" s="4" t="s">
        <v>2</v>
      </c>
      <c r="E3" s="4"/>
      <c r="F3" s="4"/>
      <c r="G3" s="4"/>
      <c r="H3" s="12" t="s">
        <v>35</v>
      </c>
      <c r="I3" s="13" t="s">
        <v>36</v>
      </c>
      <c r="J3" s="13" t="s">
        <v>37</v>
      </c>
      <c r="K3" s="13" t="s">
        <v>38</v>
      </c>
      <c r="L3" s="13" t="s">
        <v>38</v>
      </c>
      <c r="M3" s="13" t="s">
        <v>39</v>
      </c>
      <c r="N3" s="13" t="s">
        <v>40</v>
      </c>
      <c r="O3" s="13" t="s">
        <v>40</v>
      </c>
      <c r="P3" s="13" t="s">
        <v>41</v>
      </c>
      <c r="Q3" s="14" t="s">
        <v>58</v>
      </c>
      <c r="R3" s="13" t="s">
        <v>42</v>
      </c>
      <c r="S3" s="13" t="s">
        <v>43</v>
      </c>
      <c r="T3" s="14" t="s">
        <v>44</v>
      </c>
      <c r="U3" s="14" t="s">
        <v>45</v>
      </c>
      <c r="V3" s="14" t="s">
        <v>57</v>
      </c>
      <c r="W3" s="13" t="s">
        <v>46</v>
      </c>
      <c r="X3" s="13" t="s">
        <v>47</v>
      </c>
      <c r="Y3" s="13" t="s">
        <v>48</v>
      </c>
      <c r="Z3" s="13" t="s">
        <v>49</v>
      </c>
      <c r="AA3" s="12"/>
      <c r="AB3" s="15" t="s">
        <v>50</v>
      </c>
      <c r="AC3" s="13" t="s">
        <v>51</v>
      </c>
      <c r="AD3" s="15" t="s">
        <v>52</v>
      </c>
      <c r="AE3" s="13" t="s">
        <v>53</v>
      </c>
      <c r="AF3" s="16" t="s">
        <v>54</v>
      </c>
      <c r="AG3" s="14" t="s">
        <v>55</v>
      </c>
    </row>
    <row r="4" spans="1:33" ht="26.1" customHeight="1" x14ac:dyDescent="0.2">
      <c r="A4" s="42" t="s">
        <v>3</v>
      </c>
      <c r="B4" s="4" t="s">
        <v>66</v>
      </c>
      <c r="C4" s="4"/>
      <c r="D4" s="4" t="s">
        <v>4</v>
      </c>
      <c r="E4" s="4" t="s">
        <v>5</v>
      </c>
      <c r="F4" s="4" t="s">
        <v>6</v>
      </c>
      <c r="G4" s="4" t="s">
        <v>7</v>
      </c>
      <c r="H4" s="12"/>
      <c r="I4" s="13"/>
      <c r="J4" s="13"/>
      <c r="K4" s="13"/>
      <c r="L4" s="13"/>
      <c r="M4" s="13"/>
      <c r="N4" s="23" t="s">
        <v>64</v>
      </c>
      <c r="O4" s="23" t="s">
        <v>65</v>
      </c>
      <c r="P4" s="23" t="s">
        <v>64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2"/>
      <c r="AB4" s="15"/>
      <c r="AC4" s="13"/>
      <c r="AD4" s="15"/>
      <c r="AE4" s="13"/>
      <c r="AF4" s="15"/>
      <c r="AG4" s="14"/>
    </row>
    <row r="5" spans="1:33" ht="11.1" customHeight="1" thickBot="1" x14ac:dyDescent="0.25">
      <c r="A5" s="43"/>
      <c r="B5" s="19"/>
      <c r="C5" s="19"/>
      <c r="D5" s="5"/>
      <c r="E5" s="6"/>
      <c r="F5" s="17">
        <f t="shared" ref="F5:G5" si="0">SUM(F6:F90)</f>
        <v>15315.86</v>
      </c>
      <c r="G5" s="17">
        <f t="shared" si="0"/>
        <v>17783.5</v>
      </c>
      <c r="H5" s="12"/>
      <c r="I5" s="17">
        <f t="shared" ref="I5:Q5" si="1">SUM(I6:I90)</f>
        <v>0</v>
      </c>
      <c r="J5" s="17">
        <f t="shared" si="1"/>
        <v>0</v>
      </c>
      <c r="K5" s="17">
        <f t="shared" si="1"/>
        <v>0</v>
      </c>
      <c r="L5" s="17">
        <f t="shared" si="1"/>
        <v>0</v>
      </c>
      <c r="M5" s="17">
        <f t="shared" si="1"/>
        <v>3063.1720000000005</v>
      </c>
      <c r="N5" s="17">
        <f t="shared" ref="N5" si="2">SUM(N6:N90)</f>
        <v>20421.308000000001</v>
      </c>
      <c r="O5" s="17">
        <f t="shared" si="1"/>
        <v>24380.347999999998</v>
      </c>
      <c r="P5" s="17">
        <f t="shared" si="1"/>
        <v>3200</v>
      </c>
      <c r="Q5" s="17">
        <f t="shared" si="1"/>
        <v>0</v>
      </c>
      <c r="R5" s="13"/>
      <c r="S5" s="13"/>
      <c r="T5" s="17">
        <f>SUM(T6:T90)</f>
        <v>3455.4599999999996</v>
      </c>
      <c r="U5" s="17">
        <f>SUM(U6:U90)</f>
        <v>4061.78</v>
      </c>
      <c r="V5" s="17">
        <f>SUM(V6:V90)</f>
        <v>3479.9160000000006</v>
      </c>
      <c r="W5" s="13"/>
      <c r="X5" s="17">
        <f>SUM(X6:X90)</f>
        <v>17042.754000000001</v>
      </c>
      <c r="Y5" s="17">
        <f>SUM(Y6:Y90)</f>
        <v>0</v>
      </c>
      <c r="Z5" s="17">
        <f>SUM(Z6:Z90)</f>
        <v>0</v>
      </c>
      <c r="AA5" s="12" t="s">
        <v>56</v>
      </c>
      <c r="AB5" s="18">
        <f t="shared" ref="AB5:AG5" si="3">SUM(AB6:AB90)</f>
        <v>3071</v>
      </c>
      <c r="AC5" s="17">
        <f t="shared" si="3"/>
        <v>13128.460000000001</v>
      </c>
      <c r="AD5" s="18">
        <f t="shared" si="3"/>
        <v>680</v>
      </c>
      <c r="AE5" s="17">
        <f t="shared" si="3"/>
        <v>3400</v>
      </c>
      <c r="AF5" s="18">
        <f t="shared" si="3"/>
        <v>0</v>
      </c>
      <c r="AG5" s="32">
        <f t="shared" si="3"/>
        <v>13083.713999999998</v>
      </c>
    </row>
    <row r="6" spans="1:33" ht="11.1" customHeight="1" outlineLevel="3" x14ac:dyDescent="0.2">
      <c r="A6" s="44" t="s">
        <v>9</v>
      </c>
      <c r="B6" s="45" t="str">
        <f>VLOOKUP(A6,[2]TDSheet!$A:$B,2,0)</f>
        <v>Окт</v>
      </c>
      <c r="C6" s="7" t="str">
        <f>VLOOKUP(A6,[1]TDSheet!$A:$B,2,0)</f>
        <v>шт</v>
      </c>
      <c r="D6" s="9">
        <v>95</v>
      </c>
      <c r="E6" s="9">
        <v>2496</v>
      </c>
      <c r="F6" s="9">
        <v>939</v>
      </c>
      <c r="G6" s="9">
        <v>1552</v>
      </c>
      <c r="H6" s="20">
        <f>VLOOKUP(A6,[1]TDSheet!$A:$G,7,0)</f>
        <v>0.3</v>
      </c>
      <c r="M6" s="2">
        <f>F6/5</f>
        <v>187.8</v>
      </c>
      <c r="N6" s="25">
        <f>O6</f>
        <v>889.40000000000009</v>
      </c>
      <c r="O6" s="29">
        <f>13*M6-G6</f>
        <v>889.40000000000009</v>
      </c>
      <c r="P6" s="25"/>
      <c r="Q6" s="24"/>
      <c r="R6" s="2">
        <f>(G6+O6+P6+Q6)/M6</f>
        <v>13</v>
      </c>
      <c r="S6" s="2">
        <f>G6/M6</f>
        <v>8.2641107561235359</v>
      </c>
      <c r="T6" s="2">
        <f>VLOOKUP(A6,[1]TDSheet!$A:$S,19,0)</f>
        <v>186.8</v>
      </c>
      <c r="U6" s="2">
        <f>VLOOKUP(A6,[1]TDSheet!$A:$T,20,0)</f>
        <v>202.2</v>
      </c>
      <c r="V6" s="2">
        <f>VLOOKUP(A6,[1]TDSheet!$A:$L,12,0)</f>
        <v>208.2</v>
      </c>
      <c r="X6" s="2">
        <f>O6*H6</f>
        <v>266.82</v>
      </c>
      <c r="AA6" s="20">
        <f>VLOOKUP(A6,[1]TDSheet!$A:$Y,25,0)</f>
        <v>12</v>
      </c>
      <c r="AB6" s="34">
        <v>75</v>
      </c>
      <c r="AC6" s="35">
        <f>AB6*AA6*H6</f>
        <v>270</v>
      </c>
      <c r="AD6" s="34">
        <f>P6/AA6</f>
        <v>0</v>
      </c>
      <c r="AE6" s="35">
        <f>AD6*AA6*H6</f>
        <v>0</v>
      </c>
      <c r="AG6" s="33">
        <f>N6*H6</f>
        <v>266.82</v>
      </c>
    </row>
    <row r="7" spans="1:33" ht="11.1" customHeight="1" outlineLevel="3" x14ac:dyDescent="0.2">
      <c r="A7" s="44" t="s">
        <v>10</v>
      </c>
      <c r="B7" s="45" t="str">
        <f>VLOOKUP(A7,[2]TDSheet!$A:$B,2,0)</f>
        <v>Окт</v>
      </c>
      <c r="C7" s="7" t="str">
        <f>VLOOKUP(A7,[1]TDSheet!$A:$B,2,0)</f>
        <v>шт</v>
      </c>
      <c r="D7" s="9">
        <v>13</v>
      </c>
      <c r="E7" s="9">
        <v>2196</v>
      </c>
      <c r="F7" s="9">
        <v>1097</v>
      </c>
      <c r="G7" s="9">
        <v>1100</v>
      </c>
      <c r="H7" s="20">
        <f>VLOOKUP(A7,[1]TDSheet!$A:$G,7,0)</f>
        <v>0.3</v>
      </c>
      <c r="M7" s="2">
        <f t="shared" ref="M7:M35" si="4">F7/5</f>
        <v>219.4</v>
      </c>
      <c r="N7" s="26">
        <f t="shared" ref="N7:N32" si="5">O7</f>
        <v>1752.2000000000003</v>
      </c>
      <c r="O7" s="29">
        <f t="shared" ref="O7:O25" si="6">13*M7-G7</f>
        <v>1752.2000000000003</v>
      </c>
      <c r="P7" s="26"/>
      <c r="Q7" s="24"/>
      <c r="R7" s="2">
        <f t="shared" ref="R7:R35" si="7">(G7+O7+P7+Q7)/M7</f>
        <v>13.000000000000002</v>
      </c>
      <c r="S7" s="2">
        <f t="shared" ref="S7:S35" si="8">G7/M7</f>
        <v>5.013673655423883</v>
      </c>
      <c r="T7" s="2">
        <f>VLOOKUP(A7,[1]TDSheet!$A:$S,19,0)</f>
        <v>184.4</v>
      </c>
      <c r="U7" s="2">
        <f>VLOOKUP(A7,[1]TDSheet!$A:$T,20,0)</f>
        <v>261.60000000000002</v>
      </c>
      <c r="V7" s="2">
        <f>VLOOKUP(A7,[1]TDSheet!$A:$L,12,0)</f>
        <v>136.4</v>
      </c>
      <c r="X7" s="2">
        <f t="shared" ref="X7:X35" si="9">O7*H7</f>
        <v>525.66000000000008</v>
      </c>
      <c r="AA7" s="20">
        <f>VLOOKUP(A7,[1]TDSheet!$A:$Y,25,0)</f>
        <v>12</v>
      </c>
      <c r="AB7" s="36">
        <v>146</v>
      </c>
      <c r="AC7" s="37">
        <f t="shared" ref="AC7:AC35" si="10">AB7*AA7*H7</f>
        <v>525.6</v>
      </c>
      <c r="AD7" s="36">
        <f>P7/AA7</f>
        <v>0</v>
      </c>
      <c r="AE7" s="37">
        <f>AD7*AA7*H7</f>
        <v>0</v>
      </c>
      <c r="AG7" s="33">
        <f t="shared" ref="AG7:AG35" si="11">N7*H7</f>
        <v>525.66000000000008</v>
      </c>
    </row>
    <row r="8" spans="1:33" ht="11.1" customHeight="1" outlineLevel="3" x14ac:dyDescent="0.2">
      <c r="A8" s="44" t="s">
        <v>11</v>
      </c>
      <c r="B8" s="7"/>
      <c r="C8" s="7" t="str">
        <f>VLOOKUP(A8,[1]TDSheet!$A:$B,2,0)</f>
        <v>кг</v>
      </c>
      <c r="D8" s="9">
        <v>4.4800000000000004</v>
      </c>
      <c r="E8" s="9">
        <v>199.36</v>
      </c>
      <c r="F8" s="9">
        <v>199.36</v>
      </c>
      <c r="G8" s="9"/>
      <c r="H8" s="20">
        <f>VLOOKUP(A8,[1]TDSheet!$A:$G,7,0)</f>
        <v>1</v>
      </c>
      <c r="M8" s="2">
        <f t="shared" si="4"/>
        <v>39.872</v>
      </c>
      <c r="N8" s="26">
        <f t="shared" si="5"/>
        <v>358.84800000000001</v>
      </c>
      <c r="O8" s="29">
        <f>9*M8-G8</f>
        <v>358.84800000000001</v>
      </c>
      <c r="P8" s="26"/>
      <c r="Q8" s="24"/>
      <c r="R8" s="2">
        <f t="shared" si="7"/>
        <v>9</v>
      </c>
      <c r="S8" s="2">
        <f t="shared" si="8"/>
        <v>0</v>
      </c>
      <c r="T8" s="2">
        <f>VLOOKUP(A8,[1]TDSheet!$A:$S,19,0)</f>
        <v>0</v>
      </c>
      <c r="U8" s="2">
        <f>VLOOKUP(A8,[1]TDSheet!$A:$T,20,0)</f>
        <v>40.32</v>
      </c>
      <c r="V8" s="2">
        <f>VLOOKUP(A8,[1]TDSheet!$A:$L,12,0)</f>
        <v>70.335999999999999</v>
      </c>
      <c r="X8" s="2">
        <f t="shared" si="9"/>
        <v>358.84800000000001</v>
      </c>
      <c r="AA8" s="20">
        <f>VLOOKUP(A8,[1]TDSheet!$A:$Y,25,0)</f>
        <v>2.2400000000000002</v>
      </c>
      <c r="AB8" s="36">
        <v>161</v>
      </c>
      <c r="AC8" s="37">
        <f t="shared" si="10"/>
        <v>360.64000000000004</v>
      </c>
      <c r="AD8" s="36">
        <f t="shared" ref="AD8:AD33" si="12">P8/AA8</f>
        <v>0</v>
      </c>
      <c r="AE8" s="37">
        <f>AD8*AA8*H8</f>
        <v>0</v>
      </c>
      <c r="AG8" s="33">
        <f t="shared" si="11"/>
        <v>358.84800000000001</v>
      </c>
    </row>
    <row r="9" spans="1:33" ht="11.1" customHeight="1" outlineLevel="3" x14ac:dyDescent="0.2">
      <c r="A9" s="44" t="s">
        <v>12</v>
      </c>
      <c r="B9" s="7"/>
      <c r="C9" s="7" t="str">
        <f>VLOOKUP(A9,[1]TDSheet!$A:$B,2,0)</f>
        <v>кг</v>
      </c>
      <c r="D9" s="9">
        <v>118.4</v>
      </c>
      <c r="E9" s="9"/>
      <c r="F9" s="9">
        <v>59.2</v>
      </c>
      <c r="G9" s="9">
        <v>37</v>
      </c>
      <c r="H9" s="20">
        <f>VLOOKUP(A9,[1]TDSheet!$A:$G,7,0)</f>
        <v>1</v>
      </c>
      <c r="M9" s="2">
        <f t="shared" si="4"/>
        <v>11.84</v>
      </c>
      <c r="N9" s="27"/>
      <c r="O9" s="29">
        <f>11*M9-G9</f>
        <v>93.240000000000009</v>
      </c>
      <c r="P9" s="27"/>
      <c r="Q9" s="24"/>
      <c r="R9" s="2">
        <f t="shared" si="7"/>
        <v>11.000000000000002</v>
      </c>
      <c r="S9" s="2">
        <f t="shared" si="8"/>
        <v>3.125</v>
      </c>
      <c r="T9" s="2">
        <f>VLOOKUP(A9,[1]TDSheet!$A:$S,19,0)</f>
        <v>0</v>
      </c>
      <c r="U9" s="2">
        <f>VLOOKUP(A9,[1]TDSheet!$A:$T,20,0)</f>
        <v>32.56</v>
      </c>
      <c r="V9" s="2">
        <f>VLOOKUP(A9,[1]TDSheet!$A:$L,12,0)</f>
        <v>21.46</v>
      </c>
      <c r="X9" s="2">
        <f t="shared" si="9"/>
        <v>93.240000000000009</v>
      </c>
      <c r="AA9" s="20">
        <f>VLOOKUP(A9,[1]TDSheet!$A:$Y,25,0)</f>
        <v>3.7</v>
      </c>
      <c r="AB9" s="36">
        <f t="shared" ref="AB9:AB33" si="13">N9/AA9</f>
        <v>0</v>
      </c>
      <c r="AC9" s="37">
        <f t="shared" si="10"/>
        <v>0</v>
      </c>
      <c r="AD9" s="36">
        <f t="shared" si="12"/>
        <v>0</v>
      </c>
      <c r="AE9" s="37">
        <f t="shared" ref="AE9:AE34" si="14">AD9*AA9*H9</f>
        <v>0</v>
      </c>
      <c r="AG9" s="33">
        <f t="shared" si="11"/>
        <v>0</v>
      </c>
    </row>
    <row r="10" spans="1:33" ht="11.1" customHeight="1" outlineLevel="3" x14ac:dyDescent="0.2">
      <c r="A10" s="44" t="s">
        <v>13</v>
      </c>
      <c r="B10" s="7"/>
      <c r="C10" s="7" t="str">
        <f>VLOOKUP(A10,[1]TDSheet!$A:$B,2,0)</f>
        <v>кг</v>
      </c>
      <c r="D10" s="9">
        <v>328.4</v>
      </c>
      <c r="E10" s="9"/>
      <c r="F10" s="9">
        <v>241.2</v>
      </c>
      <c r="G10" s="9"/>
      <c r="H10" s="20">
        <f>VLOOKUP(A10,[1]TDSheet!$A:$G,7,0)</f>
        <v>1</v>
      </c>
      <c r="M10" s="2">
        <f t="shared" si="4"/>
        <v>48.239999999999995</v>
      </c>
      <c r="N10" s="26">
        <f t="shared" si="5"/>
        <v>434.15999999999997</v>
      </c>
      <c r="O10" s="29">
        <f>9*M10-G10</f>
        <v>434.15999999999997</v>
      </c>
      <c r="P10" s="26"/>
      <c r="Q10" s="24"/>
      <c r="R10" s="2">
        <f t="shared" si="7"/>
        <v>9</v>
      </c>
      <c r="S10" s="2">
        <f t="shared" si="8"/>
        <v>0</v>
      </c>
      <c r="T10" s="2">
        <f>VLOOKUP(A10,[1]TDSheet!$A:$S,19,0)</f>
        <v>73.08</v>
      </c>
      <c r="U10" s="2">
        <f>VLOOKUP(A10,[1]TDSheet!$A:$T,20,0)</f>
        <v>0</v>
      </c>
      <c r="V10" s="2">
        <f>VLOOKUP(A10,[1]TDSheet!$A:$L,12,0)</f>
        <v>68.599999999999994</v>
      </c>
      <c r="X10" s="2">
        <f t="shared" si="9"/>
        <v>434.15999999999997</v>
      </c>
      <c r="AA10" s="20">
        <f>VLOOKUP(A10,[1]TDSheet!$A:$Y,25,0)</f>
        <v>1.8</v>
      </c>
      <c r="AB10" s="36">
        <v>242</v>
      </c>
      <c r="AC10" s="37">
        <f t="shared" si="10"/>
        <v>435.6</v>
      </c>
      <c r="AD10" s="36">
        <f t="shared" si="12"/>
        <v>0</v>
      </c>
      <c r="AE10" s="37">
        <f t="shared" si="14"/>
        <v>0</v>
      </c>
      <c r="AG10" s="33">
        <f t="shared" si="11"/>
        <v>434.15999999999997</v>
      </c>
    </row>
    <row r="11" spans="1:33" ht="11.1" customHeight="1" outlineLevel="3" x14ac:dyDescent="0.2">
      <c r="A11" s="44" t="s">
        <v>14</v>
      </c>
      <c r="B11" s="7"/>
      <c r="C11" s="7" t="str">
        <f>VLOOKUP(A11,[1]TDSheet!$A:$B,2,0)</f>
        <v>кг</v>
      </c>
      <c r="D11" s="8"/>
      <c r="E11" s="9">
        <v>1298.7</v>
      </c>
      <c r="F11" s="9">
        <v>214.6</v>
      </c>
      <c r="G11" s="9">
        <v>1084.0999999999999</v>
      </c>
      <c r="H11" s="20">
        <f>VLOOKUP(A11,[1]TDSheet!$A:$G,7,0)</f>
        <v>1</v>
      </c>
      <c r="M11" s="2">
        <f t="shared" si="4"/>
        <v>42.92</v>
      </c>
      <c r="N11" s="26">
        <f t="shared" si="5"/>
        <v>0</v>
      </c>
      <c r="O11" s="29"/>
      <c r="P11" s="26"/>
      <c r="Q11" s="24"/>
      <c r="R11" s="2">
        <f t="shared" si="7"/>
        <v>25.258620689655171</v>
      </c>
      <c r="S11" s="2">
        <f t="shared" si="8"/>
        <v>25.258620689655171</v>
      </c>
      <c r="T11" s="2">
        <f>VLOOKUP(A11,[1]TDSheet!$A:$S,19,0)</f>
        <v>35.58</v>
      </c>
      <c r="U11" s="2">
        <f>VLOOKUP(A11,[1]TDSheet!$A:$T,20,0)</f>
        <v>177.6</v>
      </c>
      <c r="V11" s="2">
        <f>VLOOKUP(A11,[1]TDSheet!$A:$L,12,0)</f>
        <v>28.119999999999997</v>
      </c>
      <c r="X11" s="2">
        <f t="shared" si="9"/>
        <v>0</v>
      </c>
      <c r="AA11" s="20">
        <f>VLOOKUP(A11,[1]TDSheet!$A:$Y,25,0)</f>
        <v>3.7</v>
      </c>
      <c r="AB11" s="36">
        <f t="shared" si="13"/>
        <v>0</v>
      </c>
      <c r="AC11" s="37">
        <f t="shared" si="10"/>
        <v>0</v>
      </c>
      <c r="AD11" s="36">
        <f t="shared" si="12"/>
        <v>0</v>
      </c>
      <c r="AE11" s="37">
        <f t="shared" si="14"/>
        <v>0</v>
      </c>
      <c r="AG11" s="33">
        <f t="shared" si="11"/>
        <v>0</v>
      </c>
    </row>
    <row r="12" spans="1:33" ht="11.1" customHeight="1" outlineLevel="3" x14ac:dyDescent="0.2">
      <c r="A12" s="44" t="s">
        <v>15</v>
      </c>
      <c r="B12" s="45" t="str">
        <f>VLOOKUP(A12,[2]TDSheet!$A:$B,2,0)</f>
        <v>Окт</v>
      </c>
      <c r="C12" s="7" t="str">
        <f>VLOOKUP(A12,[1]TDSheet!$A:$B,2,0)</f>
        <v>шт</v>
      </c>
      <c r="D12" s="9">
        <v>609</v>
      </c>
      <c r="E12" s="9">
        <v>1680</v>
      </c>
      <c r="F12" s="9">
        <v>803</v>
      </c>
      <c r="G12" s="9">
        <v>1283</v>
      </c>
      <c r="H12" s="20">
        <f>VLOOKUP(A12,[1]TDSheet!$A:$G,7,0)</f>
        <v>0.25</v>
      </c>
      <c r="M12" s="2">
        <f t="shared" si="4"/>
        <v>160.6</v>
      </c>
      <c r="N12" s="26">
        <f t="shared" si="5"/>
        <v>804.79999999999973</v>
      </c>
      <c r="O12" s="29">
        <f t="shared" si="6"/>
        <v>804.79999999999973</v>
      </c>
      <c r="P12" s="26"/>
      <c r="Q12" s="24"/>
      <c r="R12" s="2">
        <f t="shared" si="7"/>
        <v>12.999999999999998</v>
      </c>
      <c r="S12" s="2">
        <f t="shared" si="8"/>
        <v>7.9887920298879207</v>
      </c>
      <c r="T12" s="2">
        <f>VLOOKUP(A12,[1]TDSheet!$A:$S,19,0)</f>
        <v>98.2</v>
      </c>
      <c r="U12" s="2">
        <f>VLOOKUP(A12,[1]TDSheet!$A:$T,20,0)</f>
        <v>196</v>
      </c>
      <c r="V12" s="2">
        <f>VLOOKUP(A12,[1]TDSheet!$A:$L,12,0)</f>
        <v>173.4</v>
      </c>
      <c r="X12" s="2">
        <f t="shared" si="9"/>
        <v>201.19999999999993</v>
      </c>
      <c r="AA12" s="20">
        <f>VLOOKUP(A12,[1]TDSheet!$A:$Y,25,0)</f>
        <v>6</v>
      </c>
      <c r="AB12" s="36">
        <v>135</v>
      </c>
      <c r="AC12" s="37">
        <f t="shared" si="10"/>
        <v>202.5</v>
      </c>
      <c r="AD12" s="36">
        <f t="shared" si="12"/>
        <v>0</v>
      </c>
      <c r="AE12" s="37">
        <f t="shared" si="14"/>
        <v>0</v>
      </c>
      <c r="AG12" s="33">
        <f t="shared" si="11"/>
        <v>201.19999999999993</v>
      </c>
    </row>
    <row r="13" spans="1:33" ht="11.1" customHeight="1" outlineLevel="3" x14ac:dyDescent="0.2">
      <c r="A13" s="44" t="s">
        <v>16</v>
      </c>
      <c r="B13" s="7"/>
      <c r="C13" s="7" t="str">
        <f>VLOOKUP(A13,[1]TDSheet!$A:$B,2,0)</f>
        <v>шт</v>
      </c>
      <c r="D13" s="9">
        <v>1034</v>
      </c>
      <c r="E13" s="9">
        <v>12</v>
      </c>
      <c r="F13" s="9">
        <v>802</v>
      </c>
      <c r="G13" s="9">
        <v>-5</v>
      </c>
      <c r="H13" s="20">
        <f>VLOOKUP(A13,[1]TDSheet!$A:$G,7,0)</f>
        <v>0.25</v>
      </c>
      <c r="M13" s="2">
        <f t="shared" si="4"/>
        <v>160.4</v>
      </c>
      <c r="N13" s="26">
        <f t="shared" si="5"/>
        <v>1448.6000000000001</v>
      </c>
      <c r="O13" s="29">
        <f>9*M13-G13</f>
        <v>1448.6000000000001</v>
      </c>
      <c r="P13" s="26"/>
      <c r="Q13" s="24"/>
      <c r="R13" s="2">
        <f t="shared" si="7"/>
        <v>9</v>
      </c>
      <c r="S13" s="2">
        <f t="shared" si="8"/>
        <v>-3.1172069825436407E-2</v>
      </c>
      <c r="T13" s="2">
        <f>VLOOKUP(A13,[1]TDSheet!$A:$S,19,0)</f>
        <v>216.2</v>
      </c>
      <c r="U13" s="2">
        <f>VLOOKUP(A13,[1]TDSheet!$A:$T,20,0)</f>
        <v>138.19999999999999</v>
      </c>
      <c r="V13" s="2">
        <f>VLOOKUP(A13,[1]TDSheet!$A:$L,12,0)</f>
        <v>201</v>
      </c>
      <c r="X13" s="2">
        <f t="shared" si="9"/>
        <v>362.15000000000003</v>
      </c>
      <c r="AA13" s="20">
        <f>VLOOKUP(A13,[1]TDSheet!$A:$Y,25,0)</f>
        <v>12</v>
      </c>
      <c r="AB13" s="36">
        <v>121</v>
      </c>
      <c r="AC13" s="37">
        <f t="shared" si="10"/>
        <v>363</v>
      </c>
      <c r="AD13" s="36">
        <f t="shared" si="12"/>
        <v>0</v>
      </c>
      <c r="AE13" s="37">
        <f t="shared" si="14"/>
        <v>0</v>
      </c>
      <c r="AG13" s="33">
        <f t="shared" si="11"/>
        <v>362.15000000000003</v>
      </c>
    </row>
    <row r="14" spans="1:33" ht="11.1" customHeight="1" outlineLevel="3" x14ac:dyDescent="0.2">
      <c r="A14" s="44" t="s">
        <v>17</v>
      </c>
      <c r="B14" s="7"/>
      <c r="C14" s="7" t="str">
        <f>VLOOKUP(A14,[1]TDSheet!$A:$B,2,0)</f>
        <v>кг</v>
      </c>
      <c r="D14" s="9">
        <v>150</v>
      </c>
      <c r="E14" s="9">
        <v>1140</v>
      </c>
      <c r="F14" s="9">
        <v>708</v>
      </c>
      <c r="G14" s="9">
        <v>426</v>
      </c>
      <c r="H14" s="20">
        <f>VLOOKUP(A14,[1]TDSheet!$A:$G,7,0)</f>
        <v>1</v>
      </c>
      <c r="M14" s="2">
        <f t="shared" si="4"/>
        <v>141.6</v>
      </c>
      <c r="N14" s="26">
        <f t="shared" si="5"/>
        <v>1273.1999999999998</v>
      </c>
      <c r="O14" s="29">
        <f>12*M14-G14</f>
        <v>1273.1999999999998</v>
      </c>
      <c r="P14" s="26"/>
      <c r="Q14" s="24"/>
      <c r="R14" s="2">
        <f t="shared" si="7"/>
        <v>12</v>
      </c>
      <c r="S14" s="2">
        <f t="shared" si="8"/>
        <v>3.0084745762711864</v>
      </c>
      <c r="T14" s="2">
        <f>VLOOKUP(A14,[1]TDSheet!$A:$S,19,0)</f>
        <v>0</v>
      </c>
      <c r="U14" s="2">
        <f>VLOOKUP(A14,[1]TDSheet!$A:$T,20,0)</f>
        <v>206.4</v>
      </c>
      <c r="V14" s="2">
        <f>VLOOKUP(A14,[1]TDSheet!$A:$L,12,0)</f>
        <v>146.4</v>
      </c>
      <c r="X14" s="2">
        <f t="shared" si="9"/>
        <v>1273.1999999999998</v>
      </c>
      <c r="AA14" s="20">
        <f>VLOOKUP(A14,[1]TDSheet!$A:$Y,25,0)</f>
        <v>6</v>
      </c>
      <c r="AB14" s="36">
        <v>213</v>
      </c>
      <c r="AC14" s="37">
        <f t="shared" si="10"/>
        <v>1278</v>
      </c>
      <c r="AD14" s="36">
        <f t="shared" si="12"/>
        <v>0</v>
      </c>
      <c r="AE14" s="37">
        <f t="shared" si="14"/>
        <v>0</v>
      </c>
      <c r="AG14" s="33">
        <f t="shared" si="11"/>
        <v>1273.1999999999998</v>
      </c>
    </row>
    <row r="15" spans="1:33" ht="11.1" customHeight="1" outlineLevel="3" x14ac:dyDescent="0.2">
      <c r="A15" s="44" t="s">
        <v>18</v>
      </c>
      <c r="B15" s="7"/>
      <c r="C15" s="7" t="str">
        <f>VLOOKUP(A15,[1]TDSheet!$A:$B,2,0)</f>
        <v>шт</v>
      </c>
      <c r="D15" s="9">
        <v>51</v>
      </c>
      <c r="E15" s="9">
        <v>448</v>
      </c>
      <c r="F15" s="9">
        <v>338</v>
      </c>
      <c r="G15" s="9">
        <v>144</v>
      </c>
      <c r="H15" s="20">
        <f>VLOOKUP(A15,[1]TDSheet!$A:$G,7,0)</f>
        <v>0.75</v>
      </c>
      <c r="M15" s="2">
        <f t="shared" si="4"/>
        <v>67.599999999999994</v>
      </c>
      <c r="N15" s="26">
        <f t="shared" si="5"/>
        <v>599.59999999999991</v>
      </c>
      <c r="O15" s="29">
        <f>11*M15-G15</f>
        <v>599.59999999999991</v>
      </c>
      <c r="P15" s="26"/>
      <c r="Q15" s="24"/>
      <c r="R15" s="2">
        <f t="shared" si="7"/>
        <v>11</v>
      </c>
      <c r="S15" s="2">
        <f t="shared" si="8"/>
        <v>2.1301775147928996</v>
      </c>
      <c r="T15" s="2">
        <f>VLOOKUP(A15,[1]TDSheet!$A:$S,19,0)</f>
        <v>39.799999999999997</v>
      </c>
      <c r="U15" s="2">
        <f>VLOOKUP(A15,[1]TDSheet!$A:$T,20,0)</f>
        <v>37</v>
      </c>
      <c r="V15" s="2">
        <f>VLOOKUP(A15,[1]TDSheet!$A:$L,12,0)</f>
        <v>40.4</v>
      </c>
      <c r="X15" s="2">
        <f t="shared" si="9"/>
        <v>449.69999999999993</v>
      </c>
      <c r="AA15" s="20">
        <f>VLOOKUP(A15,[1]TDSheet!$A:$Y,25,0)</f>
        <v>8</v>
      </c>
      <c r="AB15" s="36">
        <v>75</v>
      </c>
      <c r="AC15" s="37">
        <f t="shared" si="10"/>
        <v>450</v>
      </c>
      <c r="AD15" s="36">
        <f t="shared" si="12"/>
        <v>0</v>
      </c>
      <c r="AE15" s="37">
        <f t="shared" si="14"/>
        <v>0</v>
      </c>
      <c r="AG15" s="33">
        <f t="shared" si="11"/>
        <v>449.69999999999993</v>
      </c>
    </row>
    <row r="16" spans="1:33" ht="11.1" customHeight="1" outlineLevel="3" x14ac:dyDescent="0.2">
      <c r="A16" s="44" t="s">
        <v>19</v>
      </c>
      <c r="B16" s="45" t="str">
        <f>VLOOKUP(A16,[2]TDSheet!$A:$B,2,0)</f>
        <v>Окт</v>
      </c>
      <c r="C16" s="7" t="str">
        <f>VLOOKUP(A16,[1]TDSheet!$A:$B,2,0)</f>
        <v>шт</v>
      </c>
      <c r="D16" s="9">
        <v>519</v>
      </c>
      <c r="E16" s="9">
        <v>632</v>
      </c>
      <c r="F16" s="9">
        <v>333</v>
      </c>
      <c r="G16" s="9">
        <v>669</v>
      </c>
      <c r="H16" s="20">
        <f>VLOOKUP(A16,[1]TDSheet!$A:$G,7,0)</f>
        <v>0.9</v>
      </c>
      <c r="M16" s="2">
        <f t="shared" si="4"/>
        <v>66.599999999999994</v>
      </c>
      <c r="N16" s="26">
        <f t="shared" si="5"/>
        <v>196.79999999999995</v>
      </c>
      <c r="O16" s="29">
        <f t="shared" si="6"/>
        <v>196.79999999999995</v>
      </c>
      <c r="P16" s="26"/>
      <c r="Q16" s="24"/>
      <c r="R16" s="2">
        <f t="shared" si="7"/>
        <v>13</v>
      </c>
      <c r="S16" s="2">
        <f t="shared" si="8"/>
        <v>10.045045045045045</v>
      </c>
      <c r="T16" s="2">
        <f>VLOOKUP(A16,[1]TDSheet!$A:$S,19,0)</f>
        <v>99</v>
      </c>
      <c r="U16" s="2">
        <f>VLOOKUP(A16,[1]TDSheet!$A:$T,20,0)</f>
        <v>67.2</v>
      </c>
      <c r="V16" s="2">
        <f>VLOOKUP(A16,[1]TDSheet!$A:$L,12,0)</f>
        <v>83.4</v>
      </c>
      <c r="X16" s="2">
        <f t="shared" si="9"/>
        <v>177.11999999999998</v>
      </c>
      <c r="AA16" s="20">
        <f>VLOOKUP(A16,[1]TDSheet!$A:$Y,25,0)</f>
        <v>8</v>
      </c>
      <c r="AB16" s="36">
        <v>25</v>
      </c>
      <c r="AC16" s="37">
        <f t="shared" si="10"/>
        <v>180</v>
      </c>
      <c r="AD16" s="36">
        <f t="shared" si="12"/>
        <v>0</v>
      </c>
      <c r="AE16" s="37">
        <f t="shared" si="14"/>
        <v>0</v>
      </c>
      <c r="AG16" s="33">
        <f t="shared" si="11"/>
        <v>177.11999999999998</v>
      </c>
    </row>
    <row r="17" spans="1:33" ht="11.1" customHeight="1" outlineLevel="3" x14ac:dyDescent="0.2">
      <c r="A17" s="44" t="s">
        <v>20</v>
      </c>
      <c r="B17" s="45" t="str">
        <f>VLOOKUP(A17,[2]TDSheet!$A:$B,2,0)</f>
        <v>Окт</v>
      </c>
      <c r="C17" s="7" t="str">
        <f>VLOOKUP(A17,[1]TDSheet!$A:$B,2,0)</f>
        <v>шт</v>
      </c>
      <c r="D17" s="9">
        <v>809</v>
      </c>
      <c r="E17" s="9">
        <v>2456</v>
      </c>
      <c r="F17" s="9">
        <v>833</v>
      </c>
      <c r="G17" s="9">
        <v>2163</v>
      </c>
      <c r="H17" s="20">
        <f>VLOOKUP(A17,[1]TDSheet!$A:$G,7,0)</f>
        <v>0.9</v>
      </c>
      <c r="M17" s="2">
        <f t="shared" si="4"/>
        <v>166.6</v>
      </c>
      <c r="N17" s="26">
        <f t="shared" si="5"/>
        <v>2.7999999999997272</v>
      </c>
      <c r="O17" s="29">
        <f t="shared" si="6"/>
        <v>2.7999999999997272</v>
      </c>
      <c r="P17" s="26"/>
      <c r="Q17" s="24"/>
      <c r="R17" s="2">
        <f t="shared" si="7"/>
        <v>12.999999999999998</v>
      </c>
      <c r="S17" s="2">
        <f t="shared" si="8"/>
        <v>12.983193277310924</v>
      </c>
      <c r="T17" s="2">
        <f>VLOOKUP(A17,[1]TDSheet!$A:$S,19,0)</f>
        <v>254.8</v>
      </c>
      <c r="U17" s="2">
        <f>VLOOKUP(A17,[1]TDSheet!$A:$T,20,0)</f>
        <v>238.8</v>
      </c>
      <c r="V17" s="2">
        <f>VLOOKUP(A17,[1]TDSheet!$A:$L,12,0)</f>
        <v>249.6</v>
      </c>
      <c r="X17" s="2">
        <f t="shared" si="9"/>
        <v>2.5199999999997544</v>
      </c>
      <c r="AA17" s="20">
        <f>VLOOKUP(A17,[1]TDSheet!$A:$Y,25,0)</f>
        <v>8</v>
      </c>
      <c r="AB17" s="36">
        <v>1</v>
      </c>
      <c r="AC17" s="37">
        <f t="shared" si="10"/>
        <v>7.2</v>
      </c>
      <c r="AD17" s="36">
        <f t="shared" si="12"/>
        <v>0</v>
      </c>
      <c r="AE17" s="37">
        <f t="shared" si="14"/>
        <v>0</v>
      </c>
      <c r="AG17" s="33">
        <f t="shared" si="11"/>
        <v>2.5199999999997544</v>
      </c>
    </row>
    <row r="18" spans="1:33" ht="11.1" customHeight="1" outlineLevel="3" x14ac:dyDescent="0.2">
      <c r="A18" s="44" t="s">
        <v>21</v>
      </c>
      <c r="B18" s="7"/>
      <c r="C18" s="7" t="str">
        <f>VLOOKUP(A18,[1]TDSheet!$A:$B,2,0)</f>
        <v>шт</v>
      </c>
      <c r="D18" s="9">
        <v>121</v>
      </c>
      <c r="E18" s="9">
        <v>272</v>
      </c>
      <c r="F18" s="9">
        <v>155</v>
      </c>
      <c r="G18" s="9">
        <v>212</v>
      </c>
      <c r="H18" s="20">
        <f>VLOOKUP(A18,[1]TDSheet!$A:$G,7,0)</f>
        <v>0.43</v>
      </c>
      <c r="M18" s="2">
        <f t="shared" si="4"/>
        <v>31</v>
      </c>
      <c r="N18" s="26">
        <f t="shared" si="5"/>
        <v>191</v>
      </c>
      <c r="O18" s="29">
        <f t="shared" si="6"/>
        <v>191</v>
      </c>
      <c r="P18" s="26"/>
      <c r="Q18" s="24"/>
      <c r="R18" s="2">
        <f t="shared" si="7"/>
        <v>13</v>
      </c>
      <c r="S18" s="2">
        <f t="shared" si="8"/>
        <v>6.838709677419355</v>
      </c>
      <c r="T18" s="2">
        <f>VLOOKUP(A18,[1]TDSheet!$A:$S,19,0)</f>
        <v>32.200000000000003</v>
      </c>
      <c r="U18" s="2">
        <f>VLOOKUP(A18,[1]TDSheet!$A:$T,20,0)</f>
        <v>31</v>
      </c>
      <c r="V18" s="2">
        <f>VLOOKUP(A18,[1]TDSheet!$A:$L,12,0)</f>
        <v>30</v>
      </c>
      <c r="X18" s="2">
        <f t="shared" si="9"/>
        <v>82.13</v>
      </c>
      <c r="AA18" s="20">
        <f>VLOOKUP(A18,[1]TDSheet!$A:$Y,25,0)</f>
        <v>16</v>
      </c>
      <c r="AB18" s="36">
        <v>12</v>
      </c>
      <c r="AC18" s="37">
        <f t="shared" si="10"/>
        <v>82.56</v>
      </c>
      <c r="AD18" s="36">
        <f t="shared" si="12"/>
        <v>0</v>
      </c>
      <c r="AE18" s="37">
        <f t="shared" si="14"/>
        <v>0</v>
      </c>
      <c r="AG18" s="33">
        <f t="shared" si="11"/>
        <v>82.13</v>
      </c>
    </row>
    <row r="19" spans="1:33" ht="21.95" customHeight="1" outlineLevel="3" x14ac:dyDescent="0.2">
      <c r="A19" s="44" t="s">
        <v>22</v>
      </c>
      <c r="B19" s="7"/>
      <c r="C19" s="7" t="str">
        <f>VLOOKUP(A19,[1]TDSheet!$A:$B,2,0)</f>
        <v>кг</v>
      </c>
      <c r="D19" s="9">
        <v>1245</v>
      </c>
      <c r="E19" s="9">
        <v>3600</v>
      </c>
      <c r="F19" s="9">
        <v>1730</v>
      </c>
      <c r="G19" s="9">
        <v>2870</v>
      </c>
      <c r="H19" s="20">
        <f>VLOOKUP(A19,[1]TDSheet!$A:$G,7,0)</f>
        <v>1</v>
      </c>
      <c r="M19" s="2">
        <f t="shared" si="4"/>
        <v>346</v>
      </c>
      <c r="N19" s="26">
        <f t="shared" si="5"/>
        <v>1628</v>
      </c>
      <c r="O19" s="29">
        <f t="shared" si="6"/>
        <v>1628</v>
      </c>
      <c r="P19" s="26"/>
      <c r="Q19" s="24"/>
      <c r="R19" s="2">
        <f t="shared" si="7"/>
        <v>13</v>
      </c>
      <c r="S19" s="2">
        <f t="shared" si="8"/>
        <v>8.294797687861271</v>
      </c>
      <c r="T19" s="2">
        <f>VLOOKUP(A19,[1]TDSheet!$A:$S,19,0)</f>
        <v>408</v>
      </c>
      <c r="U19" s="2">
        <f>VLOOKUP(A19,[1]TDSheet!$A:$T,20,0)</f>
        <v>374</v>
      </c>
      <c r="V19" s="2">
        <f>VLOOKUP(A19,[1]TDSheet!$A:$L,12,0)</f>
        <v>381.4</v>
      </c>
      <c r="X19" s="2">
        <f t="shared" si="9"/>
        <v>1628</v>
      </c>
      <c r="AA19" s="20">
        <f>VLOOKUP(A19,[1]TDSheet!$A:$Y,25,0)</f>
        <v>5</v>
      </c>
      <c r="AB19" s="36">
        <v>326</v>
      </c>
      <c r="AC19" s="37">
        <f t="shared" si="10"/>
        <v>1630</v>
      </c>
      <c r="AD19" s="36">
        <f t="shared" si="12"/>
        <v>0</v>
      </c>
      <c r="AE19" s="37">
        <f t="shared" si="14"/>
        <v>0</v>
      </c>
      <c r="AG19" s="33">
        <f t="shared" si="11"/>
        <v>1628</v>
      </c>
    </row>
    <row r="20" spans="1:33" ht="11.1" customHeight="1" outlineLevel="3" x14ac:dyDescent="0.2">
      <c r="A20" s="44" t="s">
        <v>23</v>
      </c>
      <c r="B20" s="45" t="str">
        <f>VLOOKUP(A20,[2]TDSheet!$A:$B,2,0)</f>
        <v>Окт</v>
      </c>
      <c r="C20" s="7" t="str">
        <f>VLOOKUP(A20,[1]TDSheet!$A:$B,2,0)</f>
        <v>шт</v>
      </c>
      <c r="D20" s="9">
        <v>690</v>
      </c>
      <c r="E20" s="9">
        <v>2096</v>
      </c>
      <c r="F20" s="9">
        <v>1004</v>
      </c>
      <c r="G20" s="11">
        <f>1482+G35</f>
        <v>1473</v>
      </c>
      <c r="H20" s="20">
        <f>VLOOKUP(A20,[1]TDSheet!$A:$G,7,0)</f>
        <v>0.9</v>
      </c>
      <c r="M20" s="2">
        <f t="shared" si="4"/>
        <v>200.8</v>
      </c>
      <c r="N20" s="26">
        <f t="shared" si="5"/>
        <v>1137.4000000000001</v>
      </c>
      <c r="O20" s="29">
        <f t="shared" si="6"/>
        <v>1137.4000000000001</v>
      </c>
      <c r="P20" s="26"/>
      <c r="Q20" s="24"/>
      <c r="R20" s="2">
        <f t="shared" si="7"/>
        <v>13</v>
      </c>
      <c r="S20" s="2">
        <f t="shared" si="8"/>
        <v>7.3356573705179278</v>
      </c>
      <c r="T20" s="2">
        <f>VLOOKUP(A20,[1]TDSheet!$A:$S,19,0)</f>
        <v>230</v>
      </c>
      <c r="U20" s="2">
        <f>VLOOKUP(A20,[1]TDSheet!$A:$T,20,0)</f>
        <v>243.4</v>
      </c>
      <c r="V20" s="2">
        <f>VLOOKUP(A20,[1]TDSheet!$A:$L,12,0)</f>
        <v>207</v>
      </c>
      <c r="X20" s="2">
        <f t="shared" si="9"/>
        <v>1023.6600000000001</v>
      </c>
      <c r="AA20" s="20">
        <f>VLOOKUP(A20,[1]TDSheet!$A:$Y,25,0)</f>
        <v>8</v>
      </c>
      <c r="AB20" s="36">
        <v>143</v>
      </c>
      <c r="AC20" s="37">
        <f t="shared" si="10"/>
        <v>1029.6000000000001</v>
      </c>
      <c r="AD20" s="36">
        <f t="shared" si="12"/>
        <v>0</v>
      </c>
      <c r="AE20" s="37">
        <f t="shared" si="14"/>
        <v>0</v>
      </c>
      <c r="AG20" s="33">
        <f t="shared" si="11"/>
        <v>1023.6600000000001</v>
      </c>
    </row>
    <row r="21" spans="1:33" ht="11.1" customHeight="1" outlineLevel="3" x14ac:dyDescent="0.2">
      <c r="A21" s="44" t="s">
        <v>24</v>
      </c>
      <c r="B21" s="7"/>
      <c r="C21" s="7" t="str">
        <f>VLOOKUP(A21,[1]TDSheet!$A:$B,2,0)</f>
        <v>шт</v>
      </c>
      <c r="D21" s="9">
        <v>429</v>
      </c>
      <c r="E21" s="9">
        <v>128</v>
      </c>
      <c r="F21" s="9">
        <v>167</v>
      </c>
      <c r="G21" s="9">
        <v>327</v>
      </c>
      <c r="H21" s="20">
        <f>VLOOKUP(A21,[1]TDSheet!$A:$G,7,0)</f>
        <v>0.43</v>
      </c>
      <c r="M21" s="2">
        <f t="shared" si="4"/>
        <v>33.4</v>
      </c>
      <c r="N21" s="26">
        <f t="shared" si="5"/>
        <v>107.19999999999999</v>
      </c>
      <c r="O21" s="29">
        <f t="shared" si="6"/>
        <v>107.19999999999999</v>
      </c>
      <c r="P21" s="26"/>
      <c r="Q21" s="24"/>
      <c r="R21" s="2">
        <f t="shared" si="7"/>
        <v>13</v>
      </c>
      <c r="S21" s="2">
        <f t="shared" si="8"/>
        <v>9.7904191616766472</v>
      </c>
      <c r="T21" s="2">
        <f>VLOOKUP(A21,[1]TDSheet!$A:$S,19,0)</f>
        <v>0.8</v>
      </c>
      <c r="U21" s="2">
        <f>VLOOKUP(A21,[1]TDSheet!$A:$T,20,0)</f>
        <v>39.799999999999997</v>
      </c>
      <c r="V21" s="2">
        <f>VLOOKUP(A21,[1]TDSheet!$A:$L,12,0)</f>
        <v>41.8</v>
      </c>
      <c r="X21" s="2">
        <f t="shared" si="9"/>
        <v>46.095999999999997</v>
      </c>
      <c r="AA21" s="20">
        <f>VLOOKUP(A21,[1]TDSheet!$A:$Y,25,0)</f>
        <v>16</v>
      </c>
      <c r="AB21" s="36">
        <v>7</v>
      </c>
      <c r="AC21" s="37">
        <f t="shared" si="10"/>
        <v>48.16</v>
      </c>
      <c r="AD21" s="36">
        <f t="shared" si="12"/>
        <v>0</v>
      </c>
      <c r="AE21" s="37">
        <f t="shared" si="14"/>
        <v>0</v>
      </c>
      <c r="AG21" s="33">
        <f t="shared" si="11"/>
        <v>46.095999999999997</v>
      </c>
    </row>
    <row r="22" spans="1:33" ht="11.1" customHeight="1" outlineLevel="3" x14ac:dyDescent="0.2">
      <c r="A22" s="44" t="s">
        <v>25</v>
      </c>
      <c r="B22" s="45" t="str">
        <f>VLOOKUP(A22,[2]TDSheet!$A:$B,2,0)</f>
        <v>Окт</v>
      </c>
      <c r="C22" s="7" t="str">
        <f>VLOOKUP(A22,[1]TDSheet!$A:$B,2,0)</f>
        <v>шт</v>
      </c>
      <c r="D22" s="8"/>
      <c r="E22" s="9">
        <v>400</v>
      </c>
      <c r="F22" s="9">
        <v>265</v>
      </c>
      <c r="G22" s="9">
        <v>135</v>
      </c>
      <c r="H22" s="20">
        <f>VLOOKUP(A22,[1]TDSheet!$A:$G,7,0)</f>
        <v>0.7</v>
      </c>
      <c r="M22" s="2">
        <f t="shared" si="4"/>
        <v>53</v>
      </c>
      <c r="N22" s="26">
        <f t="shared" si="5"/>
        <v>448</v>
      </c>
      <c r="O22" s="29">
        <f>11*M22-G22</f>
        <v>448</v>
      </c>
      <c r="P22" s="26"/>
      <c r="Q22" s="24"/>
      <c r="R22" s="2">
        <f t="shared" si="7"/>
        <v>11</v>
      </c>
      <c r="S22" s="2">
        <f t="shared" si="8"/>
        <v>2.5471698113207548</v>
      </c>
      <c r="T22" s="2">
        <f>VLOOKUP(A22,[1]TDSheet!$A:$S,19,0)</f>
        <v>0</v>
      </c>
      <c r="U22" s="2">
        <f>VLOOKUP(A22,[1]TDSheet!$A:$T,20,0)</f>
        <v>41.4</v>
      </c>
      <c r="V22" s="2">
        <f>VLOOKUP(A22,[1]TDSheet!$A:$L,12,0)</f>
        <v>30.4</v>
      </c>
      <c r="X22" s="2">
        <f t="shared" si="9"/>
        <v>313.59999999999997</v>
      </c>
      <c r="AA22" s="20">
        <f>VLOOKUP(A22,[1]TDSheet!$A:$Y,25,0)</f>
        <v>8</v>
      </c>
      <c r="AB22" s="36">
        <v>56</v>
      </c>
      <c r="AC22" s="37">
        <f t="shared" si="10"/>
        <v>313.59999999999997</v>
      </c>
      <c r="AD22" s="36">
        <f t="shared" si="12"/>
        <v>0</v>
      </c>
      <c r="AE22" s="37">
        <f t="shared" si="14"/>
        <v>0</v>
      </c>
      <c r="AG22" s="33">
        <f t="shared" si="11"/>
        <v>313.59999999999997</v>
      </c>
    </row>
    <row r="23" spans="1:33" ht="21.95" customHeight="1" outlineLevel="3" x14ac:dyDescent="0.2">
      <c r="A23" s="44" t="s">
        <v>26</v>
      </c>
      <c r="B23" s="7"/>
      <c r="C23" s="7" t="str">
        <f>VLOOKUP(A23,[1]TDSheet!$A:$B,2,0)</f>
        <v>шт</v>
      </c>
      <c r="D23" s="9">
        <v>53</v>
      </c>
      <c r="E23" s="9">
        <v>472</v>
      </c>
      <c r="F23" s="9">
        <v>26</v>
      </c>
      <c r="G23" s="9">
        <v>454</v>
      </c>
      <c r="H23" s="20">
        <f>VLOOKUP(A23,[1]TDSheet!$A:$G,7,0)</f>
        <v>0.9</v>
      </c>
      <c r="M23" s="2">
        <f t="shared" si="4"/>
        <v>5.2</v>
      </c>
      <c r="N23" s="26">
        <f t="shared" si="5"/>
        <v>0</v>
      </c>
      <c r="O23" s="29"/>
      <c r="P23" s="26"/>
      <c r="Q23" s="24"/>
      <c r="R23" s="2">
        <f t="shared" si="7"/>
        <v>87.307692307692307</v>
      </c>
      <c r="S23" s="2">
        <f t="shared" si="8"/>
        <v>87.307692307692307</v>
      </c>
      <c r="T23" s="2">
        <f>VLOOKUP(A23,[1]TDSheet!$A:$S,19,0)</f>
        <v>30.6</v>
      </c>
      <c r="U23" s="2">
        <f>VLOOKUP(A23,[1]TDSheet!$A:$T,20,0)</f>
        <v>18.8</v>
      </c>
      <c r="V23" s="2">
        <f>VLOOKUP(A23,[1]TDSheet!$A:$L,12,0)</f>
        <v>40.799999999999997</v>
      </c>
      <c r="X23" s="2">
        <f t="shared" si="9"/>
        <v>0</v>
      </c>
      <c r="AA23" s="20">
        <f>VLOOKUP(A23,[1]TDSheet!$A:$Y,25,0)</f>
        <v>8</v>
      </c>
      <c r="AB23" s="36">
        <f t="shared" si="13"/>
        <v>0</v>
      </c>
      <c r="AC23" s="37">
        <f t="shared" si="10"/>
        <v>0</v>
      </c>
      <c r="AD23" s="36">
        <f t="shared" si="12"/>
        <v>0</v>
      </c>
      <c r="AE23" s="37">
        <f t="shared" si="14"/>
        <v>0</v>
      </c>
      <c r="AG23" s="33">
        <f t="shared" si="11"/>
        <v>0</v>
      </c>
    </row>
    <row r="24" spans="1:33" ht="11.1" customHeight="1" outlineLevel="3" x14ac:dyDescent="0.2">
      <c r="A24" s="44" t="s">
        <v>27</v>
      </c>
      <c r="B24" s="7"/>
      <c r="C24" s="7" t="str">
        <f>VLOOKUP(A24,[1]TDSheet!$A:$B,2,0)</f>
        <v>кг</v>
      </c>
      <c r="D24" s="9">
        <v>850</v>
      </c>
      <c r="E24" s="9">
        <v>2755</v>
      </c>
      <c r="F24" s="9">
        <v>1605</v>
      </c>
      <c r="G24" s="9">
        <v>1805</v>
      </c>
      <c r="H24" s="20">
        <f>VLOOKUP(A24,[1]TDSheet!$A:$G,7,0)</f>
        <v>1</v>
      </c>
      <c r="M24" s="2">
        <f t="shared" si="4"/>
        <v>321</v>
      </c>
      <c r="N24" s="26">
        <f t="shared" si="5"/>
        <v>2368</v>
      </c>
      <c r="O24" s="29">
        <f t="shared" si="6"/>
        <v>2368</v>
      </c>
      <c r="P24" s="26"/>
      <c r="Q24" s="24"/>
      <c r="R24" s="2">
        <f t="shared" si="7"/>
        <v>13</v>
      </c>
      <c r="S24" s="2">
        <f t="shared" si="8"/>
        <v>5.6230529595015577</v>
      </c>
      <c r="T24" s="2">
        <f>VLOOKUP(A24,[1]TDSheet!$A:$S,19,0)</f>
        <v>329</v>
      </c>
      <c r="U24" s="2">
        <f>VLOOKUP(A24,[1]TDSheet!$A:$T,20,0)</f>
        <v>362</v>
      </c>
      <c r="V24" s="2">
        <f>VLOOKUP(A24,[1]TDSheet!$A:$L,12,0)</f>
        <v>287</v>
      </c>
      <c r="X24" s="2">
        <f t="shared" si="9"/>
        <v>2368</v>
      </c>
      <c r="AA24" s="20">
        <f>VLOOKUP(A24,[1]TDSheet!$A:$Y,25,0)</f>
        <v>5</v>
      </c>
      <c r="AB24" s="36">
        <v>474</v>
      </c>
      <c r="AC24" s="37">
        <f t="shared" si="10"/>
        <v>2370</v>
      </c>
      <c r="AD24" s="36">
        <f t="shared" si="12"/>
        <v>0</v>
      </c>
      <c r="AE24" s="37">
        <f t="shared" si="14"/>
        <v>0</v>
      </c>
      <c r="AG24" s="33">
        <f t="shared" si="11"/>
        <v>2368</v>
      </c>
    </row>
    <row r="25" spans="1:33" ht="11.1" customHeight="1" outlineLevel="3" x14ac:dyDescent="0.2">
      <c r="A25" s="44" t="s">
        <v>28</v>
      </c>
      <c r="B25" s="7"/>
      <c r="C25" s="7" t="str">
        <f>VLOOKUP(A25,[1]TDSheet!$A:$B,2,0)</f>
        <v>шт</v>
      </c>
      <c r="D25" s="9">
        <v>495</v>
      </c>
      <c r="E25" s="9">
        <v>2726</v>
      </c>
      <c r="F25" s="9">
        <v>1140</v>
      </c>
      <c r="G25" s="9">
        <v>1793</v>
      </c>
      <c r="H25" s="20">
        <f>VLOOKUP(A25,[1]TDSheet!$A:$G,7,0)</f>
        <v>1</v>
      </c>
      <c r="M25" s="2">
        <f t="shared" si="4"/>
        <v>228</v>
      </c>
      <c r="N25" s="26">
        <f t="shared" si="5"/>
        <v>1171</v>
      </c>
      <c r="O25" s="29">
        <f t="shared" si="6"/>
        <v>1171</v>
      </c>
      <c r="P25" s="26"/>
      <c r="Q25" s="24"/>
      <c r="R25" s="2">
        <f t="shared" si="7"/>
        <v>13</v>
      </c>
      <c r="S25" s="2">
        <f t="shared" si="8"/>
        <v>7.8640350877192979</v>
      </c>
      <c r="T25" s="2">
        <f>VLOOKUP(A25,[1]TDSheet!$A:$S,19,0)</f>
        <v>235.6</v>
      </c>
      <c r="U25" s="2">
        <f>VLOOKUP(A25,[1]TDSheet!$A:$T,20,0)</f>
        <v>257.60000000000002</v>
      </c>
      <c r="V25" s="2">
        <f>VLOOKUP(A25,[1]TDSheet!$A:$L,12,0)</f>
        <v>243.8</v>
      </c>
      <c r="X25" s="2">
        <f t="shared" si="9"/>
        <v>1171</v>
      </c>
      <c r="AA25" s="20">
        <f>VLOOKUP(A25,[1]TDSheet!$A:$Y,25,0)</f>
        <v>5</v>
      </c>
      <c r="AB25" s="36">
        <v>235</v>
      </c>
      <c r="AC25" s="37">
        <f t="shared" si="10"/>
        <v>1175</v>
      </c>
      <c r="AD25" s="36">
        <f t="shared" si="12"/>
        <v>0</v>
      </c>
      <c r="AE25" s="37">
        <f t="shared" si="14"/>
        <v>0</v>
      </c>
      <c r="AG25" s="33">
        <f t="shared" si="11"/>
        <v>1171</v>
      </c>
    </row>
    <row r="26" spans="1:33" ht="11.1" customHeight="1" outlineLevel="3" x14ac:dyDescent="0.2">
      <c r="A26" s="44" t="s">
        <v>29</v>
      </c>
      <c r="B26" s="7"/>
      <c r="C26" s="7" t="str">
        <f>VLOOKUP(A26,[1]TDSheet!$A:$B,2,0)</f>
        <v>кг</v>
      </c>
      <c r="D26" s="9">
        <v>148</v>
      </c>
      <c r="E26" s="9">
        <v>0.5</v>
      </c>
      <c r="F26" s="9">
        <v>16.5</v>
      </c>
      <c r="G26" s="9"/>
      <c r="H26" s="20">
        <f>VLOOKUP(A26,[1]TDSheet!$A:$G,7,0)</f>
        <v>1</v>
      </c>
      <c r="M26" s="2">
        <f t="shared" si="4"/>
        <v>3.3</v>
      </c>
      <c r="N26" s="26">
        <f t="shared" si="5"/>
        <v>29.7</v>
      </c>
      <c r="O26" s="29">
        <f>9*M26-G26</f>
        <v>29.7</v>
      </c>
      <c r="P26" s="26"/>
      <c r="Q26" s="24"/>
      <c r="R26" s="2">
        <f t="shared" si="7"/>
        <v>9</v>
      </c>
      <c r="S26" s="2">
        <f t="shared" si="8"/>
        <v>0</v>
      </c>
      <c r="T26" s="2">
        <f>VLOOKUP(A26,[1]TDSheet!$A:$S,19,0)</f>
        <v>127.6</v>
      </c>
      <c r="U26" s="2">
        <f>VLOOKUP(A26,[1]TDSheet!$A:$T,20,0)</f>
        <v>163.6</v>
      </c>
      <c r="V26" s="2">
        <f>VLOOKUP(A26,[1]TDSheet!$A:$L,12,0)</f>
        <v>145.30000000000001</v>
      </c>
      <c r="X26" s="2">
        <f t="shared" si="9"/>
        <v>29.7</v>
      </c>
      <c r="AA26" s="20">
        <f>VLOOKUP(A26,[1]TDSheet!$A:$Y,25,0)</f>
        <v>5.5</v>
      </c>
      <c r="AB26" s="36">
        <v>6</v>
      </c>
      <c r="AC26" s="37">
        <f t="shared" si="10"/>
        <v>33</v>
      </c>
      <c r="AD26" s="36">
        <f t="shared" si="12"/>
        <v>0</v>
      </c>
      <c r="AE26" s="37">
        <f t="shared" si="14"/>
        <v>0</v>
      </c>
      <c r="AG26" s="33">
        <f t="shared" si="11"/>
        <v>29.7</v>
      </c>
    </row>
    <row r="27" spans="1:33" ht="11.1" customHeight="1" outlineLevel="3" x14ac:dyDescent="0.2">
      <c r="A27" s="44" t="s">
        <v>30</v>
      </c>
      <c r="B27" s="7"/>
      <c r="C27" s="7" t="str">
        <f>VLOOKUP(A27,[1]TDSheet!$A:$B,2,0)</f>
        <v>шт</v>
      </c>
      <c r="D27" s="9">
        <v>60</v>
      </c>
      <c r="E27" s="9">
        <v>24</v>
      </c>
      <c r="F27" s="9"/>
      <c r="G27" s="9">
        <v>84</v>
      </c>
      <c r="H27" s="20">
        <f>VLOOKUP(A27,[1]TDSheet!$A:$G,7,0)</f>
        <v>0.33</v>
      </c>
      <c r="M27" s="2">
        <f t="shared" si="4"/>
        <v>0</v>
      </c>
      <c r="N27" s="26">
        <f t="shared" si="5"/>
        <v>0</v>
      </c>
      <c r="O27" s="29"/>
      <c r="P27" s="26"/>
      <c r="Q27" s="24"/>
      <c r="R27" s="2" t="e">
        <f t="shared" si="7"/>
        <v>#DIV/0!</v>
      </c>
      <c r="S27" s="2" t="e">
        <f t="shared" si="8"/>
        <v>#DIV/0!</v>
      </c>
      <c r="T27" s="2">
        <f>VLOOKUP(A27,[1]TDSheet!$A:$S,19,0)</f>
        <v>0</v>
      </c>
      <c r="U27" s="2">
        <f>VLOOKUP(A27,[1]TDSheet!$A:$T,20,0)</f>
        <v>7.2</v>
      </c>
      <c r="V27" s="2">
        <f>VLOOKUP(A27,[1]TDSheet!$A:$L,12,0)</f>
        <v>1.2</v>
      </c>
      <c r="X27" s="2">
        <f t="shared" si="9"/>
        <v>0</v>
      </c>
      <c r="AA27" s="20">
        <f>VLOOKUP(A27,[1]TDSheet!$A:$Y,25,0)</f>
        <v>6</v>
      </c>
      <c r="AB27" s="36">
        <f t="shared" si="13"/>
        <v>0</v>
      </c>
      <c r="AC27" s="37">
        <f t="shared" si="10"/>
        <v>0</v>
      </c>
      <c r="AD27" s="36">
        <f t="shared" si="12"/>
        <v>0</v>
      </c>
      <c r="AE27" s="37">
        <f t="shared" si="14"/>
        <v>0</v>
      </c>
      <c r="AG27" s="33">
        <f t="shared" si="11"/>
        <v>0</v>
      </c>
    </row>
    <row r="28" spans="1:33" ht="11.1" customHeight="1" outlineLevel="3" x14ac:dyDescent="0.2">
      <c r="A28" s="44" t="s">
        <v>60</v>
      </c>
      <c r="B28" s="7"/>
      <c r="C28" s="7" t="s">
        <v>61</v>
      </c>
      <c r="D28" s="9"/>
      <c r="E28" s="9"/>
      <c r="F28" s="9"/>
      <c r="G28" s="9"/>
      <c r="H28" s="20">
        <f>VLOOKUP(A28,[1]TDSheet!$A:$G,7,0)</f>
        <v>1</v>
      </c>
      <c r="M28" s="2">
        <f t="shared" si="4"/>
        <v>0</v>
      </c>
      <c r="N28" s="26">
        <f t="shared" si="5"/>
        <v>0</v>
      </c>
      <c r="O28" s="29"/>
      <c r="P28" s="26"/>
      <c r="Q28" s="24"/>
      <c r="R28" s="2" t="e">
        <f t="shared" si="7"/>
        <v>#DIV/0!</v>
      </c>
      <c r="S28" s="2" t="e">
        <f t="shared" si="8"/>
        <v>#DIV/0!</v>
      </c>
      <c r="T28" s="2">
        <f>VLOOKUP(A28,[1]TDSheet!$A:$S,19,0)</f>
        <v>0</v>
      </c>
      <c r="U28" s="2">
        <f>VLOOKUP(A28,[1]TDSheet!$A:$T,20,0)</f>
        <v>48</v>
      </c>
      <c r="V28" s="2">
        <f>VLOOKUP(A28,[1]TDSheet!$A:$L,12,0)</f>
        <v>12</v>
      </c>
      <c r="X28" s="2">
        <f t="shared" si="9"/>
        <v>0</v>
      </c>
      <c r="AA28" s="20">
        <f>VLOOKUP(A28,[1]TDSheet!$A:$Y,25,0)</f>
        <v>3</v>
      </c>
      <c r="AB28" s="36">
        <f t="shared" si="13"/>
        <v>0</v>
      </c>
      <c r="AC28" s="37">
        <f t="shared" si="10"/>
        <v>0</v>
      </c>
      <c r="AD28" s="36">
        <f t="shared" si="12"/>
        <v>0</v>
      </c>
      <c r="AE28" s="37">
        <f t="shared" si="14"/>
        <v>0</v>
      </c>
      <c r="AG28" s="33">
        <f t="shared" si="11"/>
        <v>0</v>
      </c>
    </row>
    <row r="29" spans="1:33" ht="11.1" customHeight="1" outlineLevel="3" x14ac:dyDescent="0.2">
      <c r="A29" s="44" t="s">
        <v>31</v>
      </c>
      <c r="B29" s="7"/>
      <c r="C29" s="7" t="str">
        <f>VLOOKUP(A29,[1]TDSheet!$A:$B,2,0)</f>
        <v>шт</v>
      </c>
      <c r="D29" s="9">
        <v>87</v>
      </c>
      <c r="E29" s="9">
        <v>900</v>
      </c>
      <c r="F29" s="9">
        <v>735</v>
      </c>
      <c r="G29" s="9">
        <v>166</v>
      </c>
      <c r="H29" s="20">
        <f>VLOOKUP(A29,[1]TDSheet!$A:$G,7,0)</f>
        <v>0.25</v>
      </c>
      <c r="M29" s="2">
        <f t="shared" si="4"/>
        <v>147</v>
      </c>
      <c r="N29" s="26">
        <f t="shared" si="5"/>
        <v>1304</v>
      </c>
      <c r="O29" s="29">
        <f>10*M29-G29</f>
        <v>1304</v>
      </c>
      <c r="P29" s="26"/>
      <c r="Q29" s="24"/>
      <c r="R29" s="2">
        <f t="shared" si="7"/>
        <v>10</v>
      </c>
      <c r="S29" s="2">
        <f t="shared" si="8"/>
        <v>1.129251700680272</v>
      </c>
      <c r="T29" s="2">
        <f>VLOOKUP(A29,[1]TDSheet!$A:$S,19,0)</f>
        <v>86.2</v>
      </c>
      <c r="U29" s="2">
        <f>VLOOKUP(A29,[1]TDSheet!$A:$T,20,0)</f>
        <v>131</v>
      </c>
      <c r="V29" s="2">
        <f>VLOOKUP(A29,[1]TDSheet!$A:$L,12,0)</f>
        <v>150.19999999999999</v>
      </c>
      <c r="X29" s="2">
        <f t="shared" si="9"/>
        <v>326</v>
      </c>
      <c r="AA29" s="20">
        <f>VLOOKUP(A29,[1]TDSheet!$A:$Y,25,0)</f>
        <v>12</v>
      </c>
      <c r="AB29" s="36">
        <v>109</v>
      </c>
      <c r="AC29" s="37">
        <f t="shared" si="10"/>
        <v>327</v>
      </c>
      <c r="AD29" s="36">
        <f t="shared" si="12"/>
        <v>0</v>
      </c>
      <c r="AE29" s="37">
        <f t="shared" si="14"/>
        <v>0</v>
      </c>
      <c r="AG29" s="33">
        <f t="shared" si="11"/>
        <v>326</v>
      </c>
    </row>
    <row r="30" spans="1:33" ht="11.1" customHeight="1" outlineLevel="3" x14ac:dyDescent="0.2">
      <c r="A30" s="44" t="s">
        <v>32</v>
      </c>
      <c r="B30" s="7"/>
      <c r="C30" s="7" t="str">
        <f>VLOOKUP(A30,[1]TDSheet!$A:$B,2,0)</f>
        <v>кг</v>
      </c>
      <c r="D30" s="8"/>
      <c r="E30" s="9">
        <v>239.4</v>
      </c>
      <c r="F30" s="9">
        <v>234</v>
      </c>
      <c r="G30" s="9">
        <v>5.4</v>
      </c>
      <c r="H30" s="20">
        <f>VLOOKUP(A30,[1]TDSheet!$A:$G,7,0)</f>
        <v>1</v>
      </c>
      <c r="M30" s="2">
        <f t="shared" si="4"/>
        <v>46.8</v>
      </c>
      <c r="N30" s="27"/>
      <c r="O30" s="29">
        <f t="shared" ref="O30:O31" si="15">9*M30-G30</f>
        <v>415.8</v>
      </c>
      <c r="P30" s="27"/>
      <c r="Q30" s="24"/>
      <c r="R30" s="2">
        <f t="shared" si="7"/>
        <v>9</v>
      </c>
      <c r="S30" s="2">
        <f t="shared" si="8"/>
        <v>0.1153846153846154</v>
      </c>
      <c r="T30" s="2">
        <f>VLOOKUP(A30,[1]TDSheet!$A:$S,19,0)</f>
        <v>0</v>
      </c>
      <c r="U30" s="2">
        <f>VLOOKUP(A30,[1]TDSheet!$A:$T,20,0)</f>
        <v>29.880000000000003</v>
      </c>
      <c r="V30" s="2">
        <f>VLOOKUP(A30,[1]TDSheet!$A:$L,12,0)</f>
        <v>0</v>
      </c>
      <c r="X30" s="2">
        <f t="shared" si="9"/>
        <v>415.8</v>
      </c>
      <c r="AA30" s="20">
        <f>VLOOKUP(A30,[1]TDSheet!$A:$Y,25,0)</f>
        <v>1.8</v>
      </c>
      <c r="AB30" s="36">
        <f t="shared" si="13"/>
        <v>0</v>
      </c>
      <c r="AC30" s="37">
        <f t="shared" si="10"/>
        <v>0</v>
      </c>
      <c r="AD30" s="36">
        <f t="shared" si="12"/>
        <v>0</v>
      </c>
      <c r="AE30" s="37">
        <f t="shared" si="14"/>
        <v>0</v>
      </c>
      <c r="AG30" s="33">
        <f t="shared" si="11"/>
        <v>0</v>
      </c>
    </row>
    <row r="31" spans="1:33" ht="11.1" customHeight="1" outlineLevel="3" x14ac:dyDescent="0.2">
      <c r="A31" s="44" t="s">
        <v>33</v>
      </c>
      <c r="B31" s="45" t="str">
        <f>VLOOKUP(A31,[2]TDSheet!$A:$B,2,0)</f>
        <v>Окт</v>
      </c>
      <c r="C31" s="7" t="str">
        <f>VLOOKUP(A31,[1]TDSheet!$A:$B,2,0)</f>
        <v>шт</v>
      </c>
      <c r="D31" s="9">
        <v>435</v>
      </c>
      <c r="E31" s="9">
        <v>714</v>
      </c>
      <c r="F31" s="9">
        <v>777</v>
      </c>
      <c r="G31" s="9"/>
      <c r="H31" s="20">
        <f>VLOOKUP(A31,[1]TDSheet!$A:$G,7,0)</f>
        <v>0.25</v>
      </c>
      <c r="M31" s="2">
        <f t="shared" si="4"/>
        <v>155.4</v>
      </c>
      <c r="N31" s="26">
        <f t="shared" si="5"/>
        <v>1398.6000000000001</v>
      </c>
      <c r="O31" s="29">
        <f t="shared" si="15"/>
        <v>1398.6000000000001</v>
      </c>
      <c r="P31" s="26"/>
      <c r="Q31" s="24"/>
      <c r="R31" s="2">
        <f t="shared" si="7"/>
        <v>9</v>
      </c>
      <c r="S31" s="2">
        <f t="shared" si="8"/>
        <v>0</v>
      </c>
      <c r="T31" s="2">
        <f>VLOOKUP(A31,[1]TDSheet!$A:$S,19,0)</f>
        <v>173.6</v>
      </c>
      <c r="U31" s="2">
        <f>VLOOKUP(A31,[1]TDSheet!$A:$T,20,0)</f>
        <v>153.4</v>
      </c>
      <c r="V31" s="2">
        <f>VLOOKUP(A31,[1]TDSheet!$A:$L,12,0)</f>
        <v>237.4</v>
      </c>
      <c r="X31" s="2">
        <f t="shared" si="9"/>
        <v>349.65000000000003</v>
      </c>
      <c r="AA31" s="20">
        <f>VLOOKUP(A31,[1]TDSheet!$A:$Y,25,0)</f>
        <v>12</v>
      </c>
      <c r="AB31" s="36">
        <v>117</v>
      </c>
      <c r="AC31" s="37">
        <f t="shared" si="10"/>
        <v>351</v>
      </c>
      <c r="AD31" s="36">
        <f t="shared" si="12"/>
        <v>0</v>
      </c>
      <c r="AE31" s="37">
        <f t="shared" si="14"/>
        <v>0</v>
      </c>
      <c r="AG31" s="33">
        <f t="shared" si="11"/>
        <v>349.65000000000003</v>
      </c>
    </row>
    <row r="32" spans="1:33" ht="11.1" customHeight="1" outlineLevel="3" x14ac:dyDescent="0.2">
      <c r="A32" s="44" t="s">
        <v>34</v>
      </c>
      <c r="B32" s="45" t="str">
        <f>VLOOKUP(A32,[2]TDSheet!$A:$B,2,0)</f>
        <v>Окт</v>
      </c>
      <c r="C32" s="7" t="str">
        <f>VLOOKUP(A32,[1]TDSheet!$A:$B,2,0)</f>
        <v>шт</v>
      </c>
      <c r="D32" s="9">
        <v>105</v>
      </c>
      <c r="E32" s="9">
        <v>900</v>
      </c>
      <c r="F32" s="9">
        <v>885</v>
      </c>
      <c r="G32" s="9">
        <v>15</v>
      </c>
      <c r="H32" s="20">
        <f>VLOOKUP(A32,[1]TDSheet!$A:$G,7,0)</f>
        <v>0.25</v>
      </c>
      <c r="M32" s="2">
        <f t="shared" si="4"/>
        <v>177</v>
      </c>
      <c r="N32" s="26">
        <f t="shared" si="5"/>
        <v>1578</v>
      </c>
      <c r="O32" s="29">
        <f>9*M32-G32</f>
        <v>1578</v>
      </c>
      <c r="P32" s="26"/>
      <c r="Q32" s="24"/>
      <c r="R32" s="2">
        <f t="shared" si="7"/>
        <v>9</v>
      </c>
      <c r="S32" s="2">
        <f t="shared" si="8"/>
        <v>8.4745762711864403E-2</v>
      </c>
      <c r="T32" s="2">
        <f>VLOOKUP(A32,[1]TDSheet!$A:$S,19,0)</f>
        <v>152</v>
      </c>
      <c r="U32" s="2">
        <f>VLOOKUP(A32,[1]TDSheet!$A:$T,20,0)</f>
        <v>147.19999999999999</v>
      </c>
      <c r="V32" s="2">
        <f>VLOOKUP(A32,[1]TDSheet!$A:$L,12,0)</f>
        <v>203.8</v>
      </c>
      <c r="X32" s="2">
        <f t="shared" si="9"/>
        <v>394.5</v>
      </c>
      <c r="AA32" s="20">
        <f>VLOOKUP(A32,[1]TDSheet!$A:$Y,25,0)</f>
        <v>12</v>
      </c>
      <c r="AB32" s="36">
        <v>132</v>
      </c>
      <c r="AC32" s="37">
        <f t="shared" si="10"/>
        <v>396</v>
      </c>
      <c r="AD32" s="36">
        <f t="shared" si="12"/>
        <v>0</v>
      </c>
      <c r="AE32" s="37">
        <f t="shared" si="14"/>
        <v>0</v>
      </c>
      <c r="AG32" s="33">
        <f t="shared" si="11"/>
        <v>394.5</v>
      </c>
    </row>
    <row r="33" spans="1:33" ht="11.1" customHeight="1" outlineLevel="3" x14ac:dyDescent="0.2">
      <c r="A33" s="44" t="s">
        <v>62</v>
      </c>
      <c r="B33" s="7"/>
      <c r="C33" s="7" t="str">
        <f>VLOOKUP(A33,[1]TDSheet!$A:$B,2,0)</f>
        <v>кг</v>
      </c>
      <c r="D33" s="8"/>
      <c r="E33" s="9"/>
      <c r="F33" s="9"/>
      <c r="G33" s="9"/>
      <c r="H33" s="20">
        <f>VLOOKUP(A33,[1]TDSheet!$A:$G,7,0)</f>
        <v>1</v>
      </c>
      <c r="M33" s="2">
        <f t="shared" si="4"/>
        <v>0</v>
      </c>
      <c r="N33" s="27"/>
      <c r="O33" s="30">
        <v>250</v>
      </c>
      <c r="P33" s="27"/>
      <c r="Q33" s="24"/>
      <c r="R33" s="2" t="e">
        <f t="shared" si="7"/>
        <v>#DIV/0!</v>
      </c>
      <c r="S33" s="2" t="e">
        <f t="shared" si="8"/>
        <v>#DIV/0!</v>
      </c>
      <c r="T33" s="2">
        <f>VLOOKUP(A33,[1]TDSheet!$A:$S,19,0)</f>
        <v>0</v>
      </c>
      <c r="U33" s="2">
        <f>VLOOKUP(A33,[1]TDSheet!$A:$T,20,0)</f>
        <v>55.620000000000005</v>
      </c>
      <c r="V33" s="2">
        <f>VLOOKUP(A33,[1]TDSheet!$A:$L,12,0)</f>
        <v>40.5</v>
      </c>
      <c r="X33" s="2">
        <f t="shared" si="9"/>
        <v>250</v>
      </c>
      <c r="AA33" s="20">
        <f>VLOOKUP(A33,[1]TDSheet!$A:$Y,25,0)</f>
        <v>2.7</v>
      </c>
      <c r="AB33" s="36">
        <f t="shared" si="13"/>
        <v>0</v>
      </c>
      <c r="AC33" s="37">
        <f t="shared" si="10"/>
        <v>0</v>
      </c>
      <c r="AD33" s="36">
        <f t="shared" si="12"/>
        <v>0</v>
      </c>
      <c r="AE33" s="37">
        <f t="shared" si="14"/>
        <v>0</v>
      </c>
      <c r="AG33" s="33">
        <f t="shared" si="11"/>
        <v>0</v>
      </c>
    </row>
    <row r="34" spans="1:33" ht="11.1" customHeight="1" outlineLevel="3" x14ac:dyDescent="0.2">
      <c r="A34" s="44" t="s">
        <v>63</v>
      </c>
      <c r="B34" s="7"/>
      <c r="C34" s="7" t="str">
        <f>VLOOKUP(A34,[1]TDSheet!$A:$B,2,0)</f>
        <v>кг</v>
      </c>
      <c r="D34" s="8"/>
      <c r="E34" s="9"/>
      <c r="F34" s="9"/>
      <c r="G34" s="9"/>
      <c r="H34" s="20">
        <f>VLOOKUP(A34,[1]TDSheet!$A:$G,7,0)</f>
        <v>1</v>
      </c>
      <c r="M34" s="2">
        <f t="shared" si="4"/>
        <v>0</v>
      </c>
      <c r="N34" s="26">
        <v>1300</v>
      </c>
      <c r="O34" s="30">
        <v>4500</v>
      </c>
      <c r="P34" s="26">
        <v>3200</v>
      </c>
      <c r="Q34" s="24"/>
      <c r="R34" s="2" t="e">
        <f t="shared" si="7"/>
        <v>#DIV/0!</v>
      </c>
      <c r="S34" s="2" t="e">
        <f t="shared" si="8"/>
        <v>#DIV/0!</v>
      </c>
      <c r="T34" s="2">
        <f>VLOOKUP(A34,[1]TDSheet!$A:$S,19,0)</f>
        <v>462</v>
      </c>
      <c r="U34" s="2">
        <f>VLOOKUP(A34,[1]TDSheet!$A:$T,20,0)</f>
        <v>360</v>
      </c>
      <c r="V34" s="2">
        <f>VLOOKUP(A34,[1]TDSheet!$A:$L,12,0)</f>
        <v>0</v>
      </c>
      <c r="X34" s="2">
        <f t="shared" si="9"/>
        <v>4500</v>
      </c>
      <c r="AA34" s="20">
        <f>VLOOKUP(A34,[1]TDSheet!$A:$Y,25,0)</f>
        <v>5</v>
      </c>
      <c r="AB34" s="36">
        <v>260</v>
      </c>
      <c r="AC34" s="37">
        <f t="shared" si="10"/>
        <v>1300</v>
      </c>
      <c r="AD34" s="36">
        <v>680</v>
      </c>
      <c r="AE34" s="37">
        <f t="shared" si="14"/>
        <v>3400</v>
      </c>
      <c r="AG34" s="33">
        <f t="shared" si="11"/>
        <v>1300</v>
      </c>
    </row>
    <row r="35" spans="1:33" ht="11.1" customHeight="1" outlineLevel="3" thickBot="1" x14ac:dyDescent="0.25">
      <c r="A35" s="44" t="s">
        <v>8</v>
      </c>
      <c r="B35" s="7"/>
      <c r="C35" s="22" t="s">
        <v>59</v>
      </c>
      <c r="D35" s="8"/>
      <c r="E35" s="9"/>
      <c r="F35" s="9">
        <v>9</v>
      </c>
      <c r="G35" s="10">
        <v>-9</v>
      </c>
      <c r="H35" s="20">
        <v>0</v>
      </c>
      <c r="M35" s="2">
        <f t="shared" si="4"/>
        <v>1.8</v>
      </c>
      <c r="N35" s="28"/>
      <c r="O35" s="29"/>
      <c r="P35" s="28"/>
      <c r="Q35" s="24"/>
      <c r="R35" s="2">
        <f t="shared" si="7"/>
        <v>-5</v>
      </c>
      <c r="S35" s="2">
        <f t="shared" si="8"/>
        <v>-5</v>
      </c>
      <c r="T35" s="2">
        <v>0</v>
      </c>
      <c r="U35" s="2">
        <v>0</v>
      </c>
      <c r="V35" s="2">
        <v>0</v>
      </c>
      <c r="X35" s="2">
        <f t="shared" si="9"/>
        <v>0</v>
      </c>
      <c r="AA35" s="20">
        <v>0</v>
      </c>
      <c r="AB35" s="38">
        <v>0</v>
      </c>
      <c r="AC35" s="39">
        <f t="shared" si="10"/>
        <v>0</v>
      </c>
      <c r="AD35" s="38">
        <v>0</v>
      </c>
      <c r="AE35" s="39">
        <v>0</v>
      </c>
      <c r="AG35" s="33">
        <f t="shared" si="11"/>
        <v>0</v>
      </c>
    </row>
    <row r="36" spans="1:33" ht="11.45" customHeight="1" x14ac:dyDescent="0.2">
      <c r="A36" s="44" t="s">
        <v>68</v>
      </c>
      <c r="B36" s="45" t="s">
        <v>69</v>
      </c>
      <c r="C36" s="7" t="s">
        <v>59</v>
      </c>
      <c r="W36" s="46" t="s">
        <v>70</v>
      </c>
    </row>
  </sheetData>
  <autoFilter ref="A3:AG35" xr:uid="{0FC1D842-A5C4-407E-8245-9627342BDEC3}"/>
  <pageMargins left="0.35433070866141736" right="0.39370078740157483" top="0.74803149606299213" bottom="0.98425196850393704" header="0.51181102362204722" footer="0.51181102362204722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2023-10-06T10:47:58Z</cp:lastPrinted>
  <dcterms:modified xsi:type="dcterms:W3CDTF">2023-10-06T13:18:39Z</dcterms:modified>
</cp:coreProperties>
</file>