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6F2DB16D-06FF-4B5C-881B-B9912E60C88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3" i="1"/>
  <c r="B17" i="1"/>
  <c r="B18" i="1"/>
  <c r="B21" i="1"/>
  <c r="B23" i="1"/>
  <c r="B35" i="1"/>
  <c r="B36" i="1"/>
  <c r="B6" i="1"/>
  <c r="Z39" i="1" l="1"/>
  <c r="Z40" i="1"/>
  <c r="N38" i="1"/>
  <c r="N11" i="1"/>
  <c r="Y39" i="1" l="1"/>
  <c r="Y40" i="1"/>
  <c r="V39" i="1"/>
  <c r="V40" i="1"/>
  <c r="M7" i="1"/>
  <c r="M8" i="1"/>
  <c r="O8" i="1" s="1"/>
  <c r="N8" i="1" s="1"/>
  <c r="M9" i="1"/>
  <c r="P9" i="1" s="1"/>
  <c r="M10" i="1"/>
  <c r="O10" i="1" s="1"/>
  <c r="M11" i="1"/>
  <c r="P11" i="1" s="1"/>
  <c r="M12" i="1"/>
  <c r="Q12" i="1" s="1"/>
  <c r="M13" i="1"/>
  <c r="O13" i="1" s="1"/>
  <c r="M14" i="1"/>
  <c r="Q14" i="1" s="1"/>
  <c r="M15" i="1"/>
  <c r="O15" i="1" s="1"/>
  <c r="M16" i="1"/>
  <c r="Q16" i="1" s="1"/>
  <c r="M17" i="1"/>
  <c r="Q17" i="1" s="1"/>
  <c r="M18" i="1"/>
  <c r="O18" i="1" s="1"/>
  <c r="M19" i="1"/>
  <c r="Q19" i="1" s="1"/>
  <c r="M20" i="1"/>
  <c r="Q20" i="1" s="1"/>
  <c r="M21" i="1"/>
  <c r="M22" i="1"/>
  <c r="O22" i="1" s="1"/>
  <c r="M23" i="1"/>
  <c r="O23" i="1" s="1"/>
  <c r="N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O30" i="1" s="1"/>
  <c r="M31" i="1"/>
  <c r="P31" i="1" s="1"/>
  <c r="M32" i="1"/>
  <c r="P32" i="1" s="1"/>
  <c r="M33" i="1"/>
  <c r="Q33" i="1" s="1"/>
  <c r="M34" i="1"/>
  <c r="O34" i="1" s="1"/>
  <c r="M35" i="1"/>
  <c r="O35" i="1" s="1"/>
  <c r="M36" i="1"/>
  <c r="O36" i="1" s="1"/>
  <c r="M37" i="1"/>
  <c r="P37" i="1" s="1"/>
  <c r="M38" i="1"/>
  <c r="P38" i="1" s="1"/>
  <c r="M39" i="1"/>
  <c r="P39" i="1" s="1"/>
  <c r="M40" i="1"/>
  <c r="P40" i="1" s="1"/>
  <c r="M6" i="1"/>
  <c r="Q6" i="1" s="1"/>
  <c r="F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S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U20" i="1"/>
  <c r="L5" i="1"/>
  <c r="K5" i="1"/>
  <c r="J5" i="1"/>
  <c r="I5" i="1"/>
  <c r="Q39" i="1" l="1"/>
  <c r="Q35" i="1"/>
  <c r="Q31" i="1"/>
  <c r="Q27" i="1"/>
  <c r="Q23" i="1"/>
  <c r="Q9" i="1"/>
  <c r="O17" i="1"/>
  <c r="O33" i="1"/>
  <c r="N33" i="1" s="1"/>
  <c r="Z33" i="1" s="1"/>
  <c r="Q37" i="1"/>
  <c r="Q29" i="1"/>
  <c r="Q25" i="1"/>
  <c r="P19" i="1"/>
  <c r="Q11" i="1"/>
  <c r="O6" i="1"/>
  <c r="V6" i="1" s="1"/>
  <c r="N36" i="1"/>
  <c r="Z36" i="1" s="1"/>
  <c r="P36" i="1"/>
  <c r="N34" i="1"/>
  <c r="Z34" i="1" s="1"/>
  <c r="P34" i="1"/>
  <c r="N30" i="1"/>
  <c r="Z30" i="1" s="1"/>
  <c r="P30" i="1"/>
  <c r="N22" i="1"/>
  <c r="Z22" i="1" s="1"/>
  <c r="P22" i="1"/>
  <c r="N18" i="1"/>
  <c r="Z18" i="1" s="1"/>
  <c r="P18" i="1"/>
  <c r="N10" i="1"/>
  <c r="Z10" i="1" s="1"/>
  <c r="P10" i="1"/>
  <c r="N35" i="1"/>
  <c r="Z35" i="1" s="1"/>
  <c r="P35" i="1"/>
  <c r="N15" i="1"/>
  <c r="Z15" i="1" s="1"/>
  <c r="P15" i="1"/>
  <c r="N13" i="1"/>
  <c r="Z13" i="1" s="1"/>
  <c r="P13" i="1"/>
  <c r="Q40" i="1"/>
  <c r="Q38" i="1"/>
  <c r="Q36" i="1"/>
  <c r="Q34" i="1"/>
  <c r="Q32" i="1"/>
  <c r="Q30" i="1"/>
  <c r="Q28" i="1"/>
  <c r="Q26" i="1"/>
  <c r="Q24" i="1"/>
  <c r="Q22" i="1"/>
  <c r="P20" i="1"/>
  <c r="P16" i="1"/>
  <c r="Q10" i="1"/>
  <c r="Q8" i="1"/>
  <c r="O14" i="1"/>
  <c r="V14" i="1" s="1"/>
  <c r="O12" i="1"/>
  <c r="P23" i="1"/>
  <c r="Q18" i="1"/>
  <c r="Q15" i="1"/>
  <c r="Q13" i="1"/>
  <c r="P8" i="1"/>
  <c r="V37" i="1"/>
  <c r="Z37" i="1"/>
  <c r="V33" i="1"/>
  <c r="V29" i="1"/>
  <c r="Z29" i="1"/>
  <c r="V25" i="1"/>
  <c r="Z25" i="1"/>
  <c r="V17" i="1"/>
  <c r="V38" i="1"/>
  <c r="Z38" i="1"/>
  <c r="V36" i="1"/>
  <c r="V34" i="1"/>
  <c r="V32" i="1"/>
  <c r="Z32" i="1"/>
  <c r="V30" i="1"/>
  <c r="V28" i="1"/>
  <c r="Z28" i="1"/>
  <c r="V26" i="1"/>
  <c r="Z26" i="1"/>
  <c r="V24" i="1"/>
  <c r="Z24" i="1"/>
  <c r="V22" i="1"/>
  <c r="V20" i="1"/>
  <c r="Z20" i="1"/>
  <c r="V18" i="1"/>
  <c r="V16" i="1"/>
  <c r="Z16" i="1"/>
  <c r="V12" i="1"/>
  <c r="V10" i="1"/>
  <c r="V8" i="1"/>
  <c r="Z8" i="1"/>
  <c r="R5" i="1"/>
  <c r="T5" i="1"/>
  <c r="Y38" i="1"/>
  <c r="Y36" i="1"/>
  <c r="Y34" i="1"/>
  <c r="X32" i="1"/>
  <c r="Y32" i="1" s="1"/>
  <c r="Y30" i="1"/>
  <c r="X28" i="1"/>
  <c r="Y28" i="1" s="1"/>
  <c r="X26" i="1"/>
  <c r="Y26" i="1" s="1"/>
  <c r="X24" i="1"/>
  <c r="Y24" i="1" s="1"/>
  <c r="Y22" i="1"/>
  <c r="X20" i="1"/>
  <c r="Y20" i="1" s="1"/>
  <c r="Y18" i="1"/>
  <c r="X16" i="1"/>
  <c r="Y16" i="1" s="1"/>
  <c r="Y14" i="1"/>
  <c r="Y12" i="1"/>
  <c r="Y10" i="1"/>
  <c r="V35" i="1"/>
  <c r="V31" i="1"/>
  <c r="Z31" i="1"/>
  <c r="V27" i="1"/>
  <c r="Z27" i="1"/>
  <c r="V23" i="1"/>
  <c r="Z23" i="1"/>
  <c r="V19" i="1"/>
  <c r="Z19" i="1"/>
  <c r="V15" i="1"/>
  <c r="V13" i="1"/>
  <c r="V11" i="1"/>
  <c r="Z11" i="1"/>
  <c r="V9" i="1"/>
  <c r="Z9" i="1"/>
  <c r="Y6" i="1"/>
  <c r="X37" i="1"/>
  <c r="Y37" i="1" s="1"/>
  <c r="Y35" i="1"/>
  <c r="Y33" i="1"/>
  <c r="Y31" i="1"/>
  <c r="X29" i="1"/>
  <c r="Y29" i="1" s="1"/>
  <c r="X27" i="1"/>
  <c r="Y27" i="1" s="1"/>
  <c r="X25" i="1"/>
  <c r="Y25" i="1" s="1"/>
  <c r="Y23" i="1"/>
  <c r="Y21" i="1"/>
  <c r="X19" i="1"/>
  <c r="Y19" i="1" s="1"/>
  <c r="Y17" i="1"/>
  <c r="Y15" i="1"/>
  <c r="Y13" i="1"/>
  <c r="Y11" i="1"/>
  <c r="X9" i="1"/>
  <c r="Y9" i="1" s="1"/>
  <c r="Y7" i="1"/>
  <c r="Y8" i="1"/>
  <c r="M5" i="1"/>
  <c r="P33" i="1" l="1"/>
  <c r="N17" i="1"/>
  <c r="Z17" i="1" s="1"/>
  <c r="P17" i="1"/>
  <c r="N6" i="1"/>
  <c r="Z6" i="1" s="1"/>
  <c r="P6" i="1"/>
  <c r="N14" i="1"/>
  <c r="Z14" i="1" s="1"/>
  <c r="P14" i="1"/>
  <c r="P12" i="1"/>
  <c r="N12" i="1"/>
  <c r="Z12" i="1" s="1"/>
  <c r="Y5" i="1"/>
  <c r="X5" i="1"/>
  <c r="G21" i="1"/>
  <c r="G7" i="1"/>
  <c r="Q21" i="1" l="1"/>
  <c r="O21" i="1"/>
  <c r="O7" i="1"/>
  <c r="P7" i="1" s="1"/>
  <c r="Q7" i="1"/>
  <c r="G5" i="1"/>
  <c r="N7" i="1" l="1"/>
  <c r="V7" i="1"/>
  <c r="O5" i="1"/>
  <c r="P21" i="1"/>
  <c r="N21" i="1"/>
  <c r="Z21" i="1" s="1"/>
  <c r="V21" i="1"/>
  <c r="V5" i="1" l="1"/>
  <c r="N5" i="1"/>
  <c r="Z7" i="1"/>
  <c r="Z5" i="1" s="1"/>
</calcChain>
</file>

<file path=xl/sharedStrings.xml><?xml version="1.0" encoding="utf-8"?>
<sst xmlns="http://schemas.openxmlformats.org/spreadsheetml/2006/main" count="107" uniqueCount="66">
  <si>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</si>
  <si>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</si>
  <si>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</si>
  <si>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</si>
  <si>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</si>
  <si>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</si>
  <si>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</si>
  <si>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</si>
  <si>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</si>
  <si>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</si>
  <si>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</si>
  <si>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</si>
  <si>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</si>
  <si>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</si>
  <si>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</si>
  <si>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</si>
  <si>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</si>
  <si>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</si>
  <si>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</si>
  <si>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</si>
  <si>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</si>
  <si>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</si>
  <si>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</si>
  <si>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</si>
  <si>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</si>
  <si>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</si>
  <si>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</si>
  <si>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</si>
  <si>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</si>
  <si>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</si>
  <si>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</si>
  <si>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</si>
  <si>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</si>
  <si>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</si>
  <si>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</si>
  <si>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</si>
  <si>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</si>
  <si>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</si>
  <si>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</si>
  <si>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</si>
  <si>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</si>
  <si>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</si>
  <si>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</si>
  <si>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</si>
  <si>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</si>
  <si>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</si>
  <si>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</si>
  <si>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</si>
  <si>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</si>
  <si>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</si>
  <si>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</si>
  <si>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</si>
  <si>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14,09</t>
  </si>
  <si>
    <t>ср 22,09</t>
  </si>
  <si>
    <t>коментарий</t>
  </si>
  <si>
    <t>вес</t>
  </si>
  <si>
    <t>заказ кор.</t>
  </si>
  <si>
    <t>ВЕС</t>
  </si>
  <si>
    <t>крат кор</t>
  </si>
  <si>
    <t>ср 29,09</t>
  </si>
  <si>
    <t>по возможностям</t>
  </si>
  <si>
    <t>по потребности</t>
  </si>
  <si>
    <t>АКЦИИ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</si>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</sst>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4" fontId="5" fillId="5" borderId="2" xfId="0" applyNumberFormat="1" applyFont="1" applyFill="1" applyBorder="1" applyAlignment="1">
      <alignment horizontal="right" vertical="top"/>
    </xf>
    <xf numFmtId="165" fontId="5" fillId="5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4" borderId="0" xfId="0" applyNumberFormat="1" applyFill="1"/>
    <xf numFmtId="164" fontId="0" fillId="0" borderId="3" xfId="0" applyNumberFormat="1" applyBorder="1" applyAlignment="1"/>
    <xf numFmtId="164" fontId="0" fillId="4" borderId="3" xfId="0" applyNumberFormat="1" applyFill="1" applyBorder="1" applyAlignment="1"/>
    <xf numFmtId="164" fontId="0" fillId="0" borderId="0" xfId="0" applyNumberFormat="1" applyAlignment="1">
      <alignment wrapText="1"/>
    </xf>
    <xf numFmtId="164" fontId="0" fillId="6" borderId="3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6" fillId="0" borderId="4" xfId="0" applyNumberFormat="1" applyFont="1" applyBorder="1" applyAlignment="1"/>
    <xf numFmtId="164" fontId="6" fillId="0" borderId="5" xfId="0" applyNumberFormat="1" applyFont="1" applyBorder="1" applyAlignment="1"/>
    <xf numFmtId="164" fontId="6" fillId="0" borderId="6" xfId="0" applyNumberFormat="1" applyFont="1" applyBorder="1" applyAlignment="1"/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0" fillId="7" borderId="1" xfId="0" applyNumberFormat="1" applyFill="1" applyBorder="1" applyAlignment="1">
      <alignment horizontal="left" vertical="top"/>
    </xf>
    <xf numFmtId="164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4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8;&#1088;&#1089;&#1095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 22,09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3507.24</v>
          </cell>
          <cell r="F5">
            <v>6167.5599999999995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701.44800000000009</v>
          </cell>
          <cell r="M5">
            <v>3842.2039999999997</v>
          </cell>
          <cell r="P5">
            <v>572.5200000000001</v>
          </cell>
          <cell r="Q5">
            <v>798.70000000000016</v>
          </cell>
          <cell r="R5">
            <v>673.1</v>
          </cell>
          <cell r="T5">
            <v>3260.268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395</v>
          </cell>
          <cell r="D6">
            <v>60</v>
          </cell>
          <cell r="E6">
            <v>168</v>
          </cell>
          <cell r="F6">
            <v>246</v>
          </cell>
          <cell r="G6">
            <v>0.3</v>
          </cell>
          <cell r="L6">
            <v>33.6</v>
          </cell>
          <cell r="M6">
            <v>190.8</v>
          </cell>
          <cell r="N6">
            <v>13</v>
          </cell>
          <cell r="O6">
            <v>7.3214285714285712</v>
          </cell>
          <cell r="P6">
            <v>38.4</v>
          </cell>
          <cell r="Q6">
            <v>33.200000000000003</v>
          </cell>
          <cell r="R6">
            <v>29</v>
          </cell>
          <cell r="T6">
            <v>57.24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367</v>
          </cell>
          <cell r="D7">
            <v>324</v>
          </cell>
          <cell r="E7">
            <v>204</v>
          </cell>
          <cell r="F7">
            <v>429</v>
          </cell>
          <cell r="G7">
            <v>0.3</v>
          </cell>
          <cell r="L7">
            <v>40.799999999999997</v>
          </cell>
          <cell r="M7">
            <v>101.39999999999998</v>
          </cell>
          <cell r="N7">
            <v>13</v>
          </cell>
          <cell r="O7">
            <v>10.514705882352942</v>
          </cell>
          <cell r="P7">
            <v>35.6</v>
          </cell>
          <cell r="Q7">
            <v>41.4</v>
          </cell>
          <cell r="R7">
            <v>48.2</v>
          </cell>
          <cell r="T7">
            <v>30.419999999999991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100.8</v>
          </cell>
          <cell r="E8">
            <v>35.840000000000003</v>
          </cell>
          <cell r="F8">
            <v>64.959999999999994</v>
          </cell>
          <cell r="G8">
            <v>1</v>
          </cell>
          <cell r="L8">
            <v>7.168000000000001</v>
          </cell>
          <cell r="M8">
            <v>28.224000000000018</v>
          </cell>
          <cell r="N8">
            <v>13</v>
          </cell>
          <cell r="O8">
            <v>9.0624999999999982</v>
          </cell>
          <cell r="P8">
            <v>0</v>
          </cell>
          <cell r="Q8">
            <v>0</v>
          </cell>
          <cell r="R8">
            <v>0</v>
          </cell>
          <cell r="T8">
            <v>28.224000000000018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62.3</v>
          </cell>
          <cell r="E9">
            <v>3.7</v>
          </cell>
          <cell r="F9">
            <v>51.2</v>
          </cell>
          <cell r="G9">
            <v>1</v>
          </cell>
          <cell r="L9">
            <v>0.74</v>
          </cell>
          <cell r="N9">
            <v>69.189189189189193</v>
          </cell>
          <cell r="O9">
            <v>69.189189189189193</v>
          </cell>
          <cell r="P9">
            <v>2.96</v>
          </cell>
          <cell r="Q9">
            <v>4.7</v>
          </cell>
          <cell r="R9">
            <v>5.92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128</v>
          </cell>
          <cell r="D10">
            <v>12</v>
          </cell>
          <cell r="E10">
            <v>37</v>
          </cell>
          <cell r="F10">
            <v>96</v>
          </cell>
          <cell r="G10">
            <v>0.25</v>
          </cell>
          <cell r="L10">
            <v>7.4</v>
          </cell>
          <cell r="N10">
            <v>12.972972972972972</v>
          </cell>
          <cell r="O10">
            <v>12.972972972972972</v>
          </cell>
          <cell r="P10">
            <v>13</v>
          </cell>
          <cell r="Q10">
            <v>5.8</v>
          </cell>
          <cell r="R10">
            <v>9.6</v>
          </cell>
          <cell r="T10">
            <v>0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125.9</v>
          </cell>
          <cell r="E11">
            <v>5.4</v>
          </cell>
          <cell r="F11">
            <v>113.3</v>
          </cell>
          <cell r="G11">
            <v>1</v>
          </cell>
          <cell r="L11">
            <v>1.08</v>
          </cell>
          <cell r="N11">
            <v>104.9074074074074</v>
          </cell>
          <cell r="O11">
            <v>104.9074074074074</v>
          </cell>
          <cell r="P11">
            <v>3.6</v>
          </cell>
          <cell r="Q11">
            <v>2.16</v>
          </cell>
          <cell r="R11">
            <v>7.92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110.8</v>
          </cell>
          <cell r="E12">
            <v>70.3</v>
          </cell>
          <cell r="F12">
            <v>36.799999999999997</v>
          </cell>
          <cell r="G12">
            <v>1</v>
          </cell>
          <cell r="L12">
            <v>14.059999999999999</v>
          </cell>
          <cell r="M12">
            <v>145.97999999999996</v>
          </cell>
          <cell r="N12">
            <v>13</v>
          </cell>
          <cell r="O12">
            <v>2.617354196301565</v>
          </cell>
          <cell r="P12">
            <v>14.8</v>
          </cell>
          <cell r="Q12">
            <v>16.28</v>
          </cell>
          <cell r="R12">
            <v>5.18</v>
          </cell>
          <cell r="T12">
            <v>145.97999999999996</v>
          </cell>
          <cell r="U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480</v>
          </cell>
          <cell r="D13">
            <v>192</v>
          </cell>
          <cell r="E13">
            <v>180</v>
          </cell>
          <cell r="F13">
            <v>437</v>
          </cell>
          <cell r="G13">
            <v>0.25</v>
          </cell>
          <cell r="L13">
            <v>36</v>
          </cell>
          <cell r="M13">
            <v>31</v>
          </cell>
          <cell r="N13">
            <v>13</v>
          </cell>
          <cell r="O13">
            <v>12.138888888888889</v>
          </cell>
          <cell r="P13">
            <v>35.200000000000003</v>
          </cell>
          <cell r="Q13">
            <v>52.6</v>
          </cell>
          <cell r="R13">
            <v>47.6</v>
          </cell>
          <cell r="T13">
            <v>7.75</v>
          </cell>
          <cell r="U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649</v>
          </cell>
          <cell r="D14">
            <v>132</v>
          </cell>
          <cell r="E14">
            <v>178</v>
          </cell>
          <cell r="F14">
            <v>548</v>
          </cell>
          <cell r="G14">
            <v>0.25</v>
          </cell>
          <cell r="L14">
            <v>35.6</v>
          </cell>
          <cell r="N14">
            <v>15.393258426966291</v>
          </cell>
          <cell r="O14">
            <v>15.393258426966291</v>
          </cell>
          <cell r="P14">
            <v>49.6</v>
          </cell>
          <cell r="Q14">
            <v>66</v>
          </cell>
          <cell r="R14">
            <v>54.8</v>
          </cell>
          <cell r="T14">
            <v>0</v>
          </cell>
          <cell r="U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C15">
            <v>123</v>
          </cell>
          <cell r="E15">
            <v>18</v>
          </cell>
          <cell r="F15">
            <v>105</v>
          </cell>
          <cell r="G15">
            <v>1</v>
          </cell>
          <cell r="L15">
            <v>3.6</v>
          </cell>
          <cell r="N15">
            <v>29.166666666666664</v>
          </cell>
          <cell r="O15">
            <v>29.166666666666664</v>
          </cell>
          <cell r="P15">
            <v>9.6</v>
          </cell>
          <cell r="Q15">
            <v>8.4</v>
          </cell>
          <cell r="R15">
            <v>3.6</v>
          </cell>
          <cell r="T15">
            <v>0</v>
          </cell>
          <cell r="U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8</v>
          </cell>
          <cell r="D16">
            <v>8</v>
          </cell>
          <cell r="F16">
            <v>16</v>
          </cell>
          <cell r="G16">
            <v>0.75</v>
          </cell>
          <cell r="L16">
            <v>0</v>
          </cell>
          <cell r="N16" t="e">
            <v>#DIV/0!</v>
          </cell>
          <cell r="O16" t="e">
            <v>#DIV/0!</v>
          </cell>
          <cell r="P16">
            <v>1</v>
          </cell>
          <cell r="Q16">
            <v>0</v>
          </cell>
          <cell r="R16">
            <v>1</v>
          </cell>
          <cell r="T16">
            <v>0</v>
          </cell>
          <cell r="U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149</v>
          </cell>
          <cell r="E17">
            <v>68</v>
          </cell>
          <cell r="F17">
            <v>79</v>
          </cell>
          <cell r="G17">
            <v>0.9</v>
          </cell>
          <cell r="L17">
            <v>13.6</v>
          </cell>
          <cell r="M17">
            <v>97.799999999999983</v>
          </cell>
          <cell r="N17">
            <v>12.999999999999998</v>
          </cell>
          <cell r="O17">
            <v>5.8088235294117645</v>
          </cell>
          <cell r="P17">
            <v>4.5999999999999996</v>
          </cell>
          <cell r="Q17">
            <v>15.6</v>
          </cell>
          <cell r="R17">
            <v>9</v>
          </cell>
          <cell r="T17">
            <v>88.019999999999982</v>
          </cell>
          <cell r="U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704</v>
          </cell>
          <cell r="D18">
            <v>184</v>
          </cell>
          <cell r="E18">
            <v>195</v>
          </cell>
          <cell r="F18">
            <v>665</v>
          </cell>
          <cell r="G18">
            <v>0.9</v>
          </cell>
          <cell r="L18">
            <v>39</v>
          </cell>
          <cell r="N18">
            <v>17.051282051282051</v>
          </cell>
          <cell r="O18">
            <v>17.051282051282051</v>
          </cell>
          <cell r="P18">
            <v>48.2</v>
          </cell>
          <cell r="Q18">
            <v>74.599999999999994</v>
          </cell>
          <cell r="R18">
            <v>64.599999999999994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161</v>
          </cell>
          <cell r="D19">
            <v>304</v>
          </cell>
          <cell r="E19">
            <v>88</v>
          </cell>
          <cell r="F19">
            <v>372</v>
          </cell>
          <cell r="G19">
            <v>0.43</v>
          </cell>
          <cell r="L19">
            <v>17.600000000000001</v>
          </cell>
          <cell r="N19">
            <v>21.136363636363633</v>
          </cell>
          <cell r="O19">
            <v>21.136363636363633</v>
          </cell>
          <cell r="P19">
            <v>17.2</v>
          </cell>
          <cell r="Q19">
            <v>20.6</v>
          </cell>
          <cell r="R19">
            <v>37.6</v>
          </cell>
          <cell r="T19">
            <v>0</v>
          </cell>
          <cell r="U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1910</v>
          </cell>
          <cell r="E20">
            <v>1180</v>
          </cell>
          <cell r="F20">
            <v>690</v>
          </cell>
          <cell r="G20">
            <v>1</v>
          </cell>
          <cell r="L20">
            <v>236</v>
          </cell>
          <cell r="M20">
            <v>2378</v>
          </cell>
          <cell r="N20">
            <v>13</v>
          </cell>
          <cell r="O20">
            <v>2.9237288135593222</v>
          </cell>
          <cell r="P20">
            <v>36</v>
          </cell>
          <cell r="Q20">
            <v>189</v>
          </cell>
          <cell r="R20">
            <v>108</v>
          </cell>
          <cell r="S20" t="str">
            <v>+600кг для оптовиков</v>
          </cell>
          <cell r="T20">
            <v>2378</v>
          </cell>
          <cell r="U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778</v>
          </cell>
          <cell r="E21">
            <v>242</v>
          </cell>
          <cell r="F21">
            <v>491</v>
          </cell>
          <cell r="G21">
            <v>0.9</v>
          </cell>
          <cell r="L21">
            <v>48.4</v>
          </cell>
          <cell r="M21">
            <v>138.19999999999993</v>
          </cell>
          <cell r="N21">
            <v>12.999999999999998</v>
          </cell>
          <cell r="O21">
            <v>10.144628099173554</v>
          </cell>
          <cell r="P21">
            <v>43</v>
          </cell>
          <cell r="Q21">
            <v>75.8</v>
          </cell>
          <cell r="R21">
            <v>54.6</v>
          </cell>
          <cell r="T21">
            <v>124.37999999999994</v>
          </cell>
          <cell r="U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243</v>
          </cell>
          <cell r="D22">
            <v>96</v>
          </cell>
          <cell r="E22">
            <v>103</v>
          </cell>
          <cell r="F22">
            <v>219</v>
          </cell>
          <cell r="G22">
            <v>0.43</v>
          </cell>
          <cell r="L22">
            <v>20.6</v>
          </cell>
          <cell r="M22">
            <v>48.800000000000011</v>
          </cell>
          <cell r="N22">
            <v>13</v>
          </cell>
          <cell r="O22">
            <v>10.631067961165048</v>
          </cell>
          <cell r="P22">
            <v>14.8</v>
          </cell>
          <cell r="Q22">
            <v>25</v>
          </cell>
          <cell r="R22">
            <v>24.2</v>
          </cell>
          <cell r="T22">
            <v>20.984000000000005</v>
          </cell>
          <cell r="U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C23">
            <v>57</v>
          </cell>
          <cell r="E23">
            <v>16</v>
          </cell>
          <cell r="F23">
            <v>41</v>
          </cell>
          <cell r="G23">
            <v>0.7</v>
          </cell>
          <cell r="L23">
            <v>3.2</v>
          </cell>
          <cell r="M23">
            <v>0.60000000000000142</v>
          </cell>
          <cell r="N23">
            <v>13</v>
          </cell>
          <cell r="O23">
            <v>12.8125</v>
          </cell>
          <cell r="P23">
            <v>4.4000000000000004</v>
          </cell>
          <cell r="Q23">
            <v>6.4</v>
          </cell>
          <cell r="R23">
            <v>1.4</v>
          </cell>
          <cell r="T23">
            <v>0.42000000000000098</v>
          </cell>
          <cell r="U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6</v>
          </cell>
          <cell r="D24">
            <v>8</v>
          </cell>
          <cell r="F24">
            <v>11</v>
          </cell>
          <cell r="G24">
            <v>0.9</v>
          </cell>
          <cell r="L24">
            <v>0</v>
          </cell>
          <cell r="N24" t="e">
            <v>#DIV/0!</v>
          </cell>
          <cell r="O24" t="e">
            <v>#DIV/0!</v>
          </cell>
          <cell r="P24">
            <v>0.6</v>
          </cell>
          <cell r="Q24">
            <v>0.6</v>
          </cell>
          <cell r="R24">
            <v>1</v>
          </cell>
          <cell r="T24">
            <v>0</v>
          </cell>
          <cell r="U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>
            <v>205</v>
          </cell>
          <cell r="D25">
            <v>120</v>
          </cell>
          <cell r="E25">
            <v>85</v>
          </cell>
          <cell r="F25">
            <v>225</v>
          </cell>
          <cell r="G25">
            <v>1</v>
          </cell>
          <cell r="L25">
            <v>17</v>
          </cell>
          <cell r="N25">
            <v>13.235294117647058</v>
          </cell>
          <cell r="O25">
            <v>13.235294117647058</v>
          </cell>
          <cell r="P25">
            <v>27</v>
          </cell>
          <cell r="Q25">
            <v>13</v>
          </cell>
          <cell r="R25">
            <v>24</v>
          </cell>
          <cell r="T25">
            <v>0</v>
          </cell>
          <cell r="U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>
            <v>15</v>
          </cell>
          <cell r="F26">
            <v>15</v>
          </cell>
          <cell r="G26">
            <v>1</v>
          </cell>
          <cell r="L26">
            <v>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0</v>
          </cell>
          <cell r="R26">
            <v>1</v>
          </cell>
          <cell r="T26">
            <v>0</v>
          </cell>
          <cell r="U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C27">
            <v>173.5</v>
          </cell>
          <cell r="E27">
            <v>110</v>
          </cell>
          <cell r="F27">
            <v>58</v>
          </cell>
          <cell r="G27">
            <v>1</v>
          </cell>
          <cell r="L27">
            <v>22</v>
          </cell>
          <cell r="M27">
            <v>228</v>
          </cell>
          <cell r="N27">
            <v>13</v>
          </cell>
          <cell r="O27">
            <v>2.6363636363636362</v>
          </cell>
          <cell r="P27">
            <v>22</v>
          </cell>
          <cell r="Q27">
            <v>19.7</v>
          </cell>
          <cell r="R27">
            <v>16.5</v>
          </cell>
          <cell r="T27">
            <v>228</v>
          </cell>
          <cell r="U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C28">
            <v>48</v>
          </cell>
          <cell r="F28">
            <v>48</v>
          </cell>
          <cell r="G28">
            <v>0.33</v>
          </cell>
          <cell r="L28">
            <v>0</v>
          </cell>
          <cell r="N28" t="e">
            <v>#DIV/0!</v>
          </cell>
          <cell r="O28" t="e">
            <v>#DIV/0!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42</v>
          </cell>
          <cell r="F29">
            <v>39</v>
          </cell>
          <cell r="G29">
            <v>1</v>
          </cell>
          <cell r="L29">
            <v>0</v>
          </cell>
          <cell r="N29" t="e">
            <v>#DIV/0!</v>
          </cell>
          <cell r="O29" t="e">
            <v>#DIV/0!</v>
          </cell>
          <cell r="P29">
            <v>3</v>
          </cell>
          <cell r="Q29">
            <v>0.6</v>
          </cell>
          <cell r="R29">
            <v>1.2</v>
          </cell>
          <cell r="T29">
            <v>0</v>
          </cell>
          <cell r="U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276</v>
          </cell>
          <cell r="D30">
            <v>240</v>
          </cell>
          <cell r="E30">
            <v>168</v>
          </cell>
          <cell r="F30">
            <v>313</v>
          </cell>
          <cell r="G30">
            <v>0.25</v>
          </cell>
          <cell r="L30">
            <v>33.6</v>
          </cell>
          <cell r="M30">
            <v>123.80000000000001</v>
          </cell>
          <cell r="N30">
            <v>13</v>
          </cell>
          <cell r="O30">
            <v>9.3154761904761898</v>
          </cell>
          <cell r="P30">
            <v>28.6</v>
          </cell>
          <cell r="Q30">
            <v>30.2</v>
          </cell>
          <cell r="R30">
            <v>35</v>
          </cell>
          <cell r="T30">
            <v>30.950000000000003</v>
          </cell>
          <cell r="U30">
            <v>12</v>
          </cell>
        </row>
        <row r="31">
          <cell r="A31" t="str">
            <v>Хрустящие крылышки ТМ Горячая штучка 0,3 кг зам  ПОКОМ</v>
          </cell>
          <cell r="B31" t="str">
            <v>шт</v>
          </cell>
          <cell r="C31">
            <v>5.4</v>
          </cell>
          <cell r="F31">
            <v>5.4</v>
          </cell>
          <cell r="G31">
            <v>0</v>
          </cell>
          <cell r="L31">
            <v>0</v>
          </cell>
          <cell r="N31" t="e">
            <v>#DIV/0!</v>
          </cell>
          <cell r="O31" t="e">
            <v>#DIV/0!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C32">
            <v>5.4</v>
          </cell>
          <cell r="D32">
            <v>19.8</v>
          </cell>
          <cell r="F32">
            <v>25.2</v>
          </cell>
          <cell r="G32">
            <v>1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0.36</v>
          </cell>
          <cell r="Q32">
            <v>0.36</v>
          </cell>
          <cell r="R32">
            <v>0</v>
          </cell>
          <cell r="T32">
            <v>0</v>
          </cell>
          <cell r="U32">
            <v>1.8</v>
          </cell>
        </row>
        <row r="33">
          <cell r="A33" t="str">
            <v>Чебупай сочное яблоко ТМ Горячая штучка ТС Чебупай 0,2 кг УВС.  зам  ПОКОМ</v>
          </cell>
          <cell r="B33" t="str">
            <v>шт</v>
          </cell>
          <cell r="C33">
            <v>48</v>
          </cell>
          <cell r="E33">
            <v>8</v>
          </cell>
          <cell r="F33">
            <v>35</v>
          </cell>
          <cell r="G33">
            <v>0.2</v>
          </cell>
          <cell r="L33">
            <v>1.6</v>
          </cell>
          <cell r="N33">
            <v>21.875</v>
          </cell>
          <cell r="O33">
            <v>21.875</v>
          </cell>
          <cell r="P33">
            <v>2</v>
          </cell>
          <cell r="Q33">
            <v>4.4000000000000004</v>
          </cell>
          <cell r="R33">
            <v>2.4</v>
          </cell>
          <cell r="T33">
            <v>0</v>
          </cell>
          <cell r="U33">
            <v>6</v>
          </cell>
        </row>
        <row r="34">
          <cell r="A34" t="str">
            <v>Чебупай спелая вишня ТМ Горячая штучка ТС Чебупай 0,2 кг УВС. зам  ПОКОМ</v>
          </cell>
          <cell r="B34" t="str">
            <v>шт</v>
          </cell>
          <cell r="C34">
            <v>62</v>
          </cell>
          <cell r="E34">
            <v>13</v>
          </cell>
          <cell r="F34">
            <v>44</v>
          </cell>
          <cell r="G34">
            <v>0.2</v>
          </cell>
          <cell r="L34">
            <v>2.6</v>
          </cell>
          <cell r="N34">
            <v>16.923076923076923</v>
          </cell>
          <cell r="O34">
            <v>16.923076923076923</v>
          </cell>
          <cell r="P34">
            <v>3.2</v>
          </cell>
          <cell r="Q34">
            <v>5.2</v>
          </cell>
          <cell r="R34">
            <v>2.4</v>
          </cell>
          <cell r="T34">
            <v>0</v>
          </cell>
          <cell r="U34">
            <v>6</v>
          </cell>
        </row>
        <row r="35">
          <cell r="A35" t="str">
            <v>Чебупицца курочка по-итальянски Горячая штучка 0,25 кг зам  ПОКОМ</v>
          </cell>
          <cell r="B35" t="str">
            <v>шт</v>
          </cell>
          <cell r="C35">
            <v>480</v>
          </cell>
          <cell r="D35">
            <v>12</v>
          </cell>
          <cell r="E35">
            <v>159</v>
          </cell>
          <cell r="F35">
            <v>295</v>
          </cell>
          <cell r="G35">
            <v>0.25</v>
          </cell>
          <cell r="L35">
            <v>31.8</v>
          </cell>
          <cell r="M35">
            <v>118.40000000000003</v>
          </cell>
          <cell r="N35">
            <v>13</v>
          </cell>
          <cell r="O35">
            <v>9.2767295597484267</v>
          </cell>
          <cell r="P35">
            <v>49.6</v>
          </cell>
          <cell r="Q35">
            <v>41.8</v>
          </cell>
          <cell r="R35">
            <v>34.200000000000003</v>
          </cell>
          <cell r="T35">
            <v>29.600000000000009</v>
          </cell>
          <cell r="U35">
            <v>12</v>
          </cell>
        </row>
        <row r="36">
          <cell r="A36" t="str">
            <v>Чебупицца Пепперони ТМ Горячая штучка ТС Чебупицца 0.25кг зам  ПОКОМ</v>
          </cell>
          <cell r="B36" t="str">
            <v>шт</v>
          </cell>
          <cell r="C36">
            <v>406</v>
          </cell>
          <cell r="D36">
            <v>84</v>
          </cell>
          <cell r="E36">
            <v>172</v>
          </cell>
          <cell r="F36">
            <v>286</v>
          </cell>
          <cell r="G36">
            <v>0.25</v>
          </cell>
          <cell r="L36">
            <v>34.4</v>
          </cell>
          <cell r="M36">
            <v>161.19999999999999</v>
          </cell>
          <cell r="N36">
            <v>13</v>
          </cell>
          <cell r="O36">
            <v>8.3139534883720927</v>
          </cell>
          <cell r="P36">
            <v>32.200000000000003</v>
          </cell>
          <cell r="Q36">
            <v>40.6</v>
          </cell>
          <cell r="R36">
            <v>34</v>
          </cell>
          <cell r="T36">
            <v>40.299999999999997</v>
          </cell>
          <cell r="U36">
            <v>12</v>
          </cell>
        </row>
        <row r="37">
          <cell r="A37" t="str">
            <v>Чебуреки Мясные вес 2,7 кг Кулинарные изделия мясосодержащие рубленые в тесте жарен  ПОКОМ</v>
          </cell>
          <cell r="B37" t="str">
            <v>кг</v>
          </cell>
          <cell r="C37">
            <v>2.7</v>
          </cell>
          <cell r="F37">
            <v>2.7</v>
          </cell>
          <cell r="G37">
            <v>1</v>
          </cell>
          <cell r="L37">
            <v>0</v>
          </cell>
          <cell r="M37">
            <v>50</v>
          </cell>
          <cell r="N37" t="e">
            <v>#DIV/0!</v>
          </cell>
          <cell r="O37" t="e">
            <v>#DIV/0!</v>
          </cell>
          <cell r="P37">
            <v>0</v>
          </cell>
          <cell r="Q37">
            <v>2.7</v>
          </cell>
          <cell r="R37">
            <v>9.18</v>
          </cell>
          <cell r="T37">
            <v>50</v>
          </cell>
          <cell r="U37">
            <v>2.7</v>
          </cell>
        </row>
        <row r="38">
          <cell r="A38" t="str">
            <v>Чебуреки сочные, ВЕС, куриные жарен. зам  ПОКОМ</v>
          </cell>
          <cell r="B38" t="str">
            <v>кг</v>
          </cell>
          <cell r="C38">
            <v>70</v>
          </cell>
          <cell r="F38">
            <v>65</v>
          </cell>
          <cell r="G38">
            <v>1</v>
          </cell>
          <cell r="L38">
            <v>0</v>
          </cell>
          <cell r="N38" t="e">
            <v>#DIV/0!</v>
          </cell>
          <cell r="O38" t="e">
            <v>#DIV/0!</v>
          </cell>
          <cell r="P38">
            <v>32</v>
          </cell>
          <cell r="Q38">
            <v>2</v>
          </cell>
          <cell r="R38">
            <v>0</v>
          </cell>
          <cell r="T38">
            <v>0</v>
          </cell>
          <cell r="U38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30,08</v>
          </cell>
          <cell r="Q3" t="str">
            <v>ср 06,09</v>
          </cell>
          <cell r="R3" t="str">
            <v>ср 14,09</v>
          </cell>
          <cell r="S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3365.5</v>
          </cell>
          <cell r="F5">
            <v>7397.9999999999991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673.1</v>
          </cell>
          <cell r="M5">
            <v>1925.4999999999998</v>
          </cell>
          <cell r="P5">
            <v>461.43600000000004</v>
          </cell>
          <cell r="Q5">
            <v>572.5200000000001</v>
          </cell>
          <cell r="R5">
            <v>798.70000000000016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478</v>
          </cell>
          <cell r="E6">
            <v>145</v>
          </cell>
          <cell r="F6">
            <v>322</v>
          </cell>
          <cell r="G6">
            <v>0.3</v>
          </cell>
          <cell r="L6">
            <v>29</v>
          </cell>
          <cell r="M6">
            <v>55</v>
          </cell>
          <cell r="N6">
            <v>13</v>
          </cell>
          <cell r="O6">
            <v>11.103448275862069</v>
          </cell>
          <cell r="P6">
            <v>21.2</v>
          </cell>
          <cell r="Q6">
            <v>38.4</v>
          </cell>
          <cell r="R6">
            <v>33.200000000000003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347</v>
          </cell>
          <cell r="D7">
            <v>216</v>
          </cell>
          <cell r="E7">
            <v>241</v>
          </cell>
          <cell r="F7">
            <v>303</v>
          </cell>
          <cell r="G7">
            <v>0.3</v>
          </cell>
          <cell r="L7">
            <v>48.2</v>
          </cell>
          <cell r="M7">
            <v>323.60000000000002</v>
          </cell>
          <cell r="N7">
            <v>13</v>
          </cell>
          <cell r="O7">
            <v>6.2863070539419086</v>
          </cell>
          <cell r="P7">
            <v>29</v>
          </cell>
          <cell r="Q7">
            <v>35.6</v>
          </cell>
          <cell r="R7">
            <v>41.4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100.8</v>
          </cell>
          <cell r="F8">
            <v>100.8</v>
          </cell>
          <cell r="G8">
            <v>1</v>
          </cell>
          <cell r="L8">
            <v>0</v>
          </cell>
          <cell r="N8" t="e">
            <v>#DIV/0!</v>
          </cell>
          <cell r="O8" t="e">
            <v>#DIV/0!</v>
          </cell>
          <cell r="P8">
            <v>0.89600000000000013</v>
          </cell>
          <cell r="Q8">
            <v>0</v>
          </cell>
          <cell r="R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84.5</v>
          </cell>
          <cell r="E9">
            <v>29.6</v>
          </cell>
          <cell r="F9">
            <v>54.9</v>
          </cell>
          <cell r="G9">
            <v>1</v>
          </cell>
          <cell r="L9">
            <v>5.92</v>
          </cell>
          <cell r="M9">
            <v>22.059999999999995</v>
          </cell>
          <cell r="N9">
            <v>12.999999999999998</v>
          </cell>
          <cell r="O9">
            <v>9.2736486486486491</v>
          </cell>
          <cell r="P9">
            <v>0</v>
          </cell>
          <cell r="Q9">
            <v>2.96</v>
          </cell>
          <cell r="R9">
            <v>4.7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175</v>
          </cell>
          <cell r="E10">
            <v>48</v>
          </cell>
          <cell r="F10">
            <v>121</v>
          </cell>
          <cell r="G10">
            <v>0.25</v>
          </cell>
          <cell r="L10">
            <v>9.6</v>
          </cell>
          <cell r="M10">
            <v>3.7999999999999972</v>
          </cell>
          <cell r="N10">
            <v>13</v>
          </cell>
          <cell r="O10">
            <v>12.604166666666668</v>
          </cell>
          <cell r="P10">
            <v>10.6</v>
          </cell>
          <cell r="Q10">
            <v>13</v>
          </cell>
          <cell r="R10">
            <v>5.8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163.69999999999999</v>
          </cell>
          <cell r="E11">
            <v>39.6</v>
          </cell>
          <cell r="F11">
            <v>118.7</v>
          </cell>
          <cell r="G11">
            <v>1</v>
          </cell>
          <cell r="L11">
            <v>7.92</v>
          </cell>
          <cell r="N11">
            <v>14.987373737373737</v>
          </cell>
          <cell r="O11">
            <v>14.987373737373737</v>
          </cell>
          <cell r="P11">
            <v>0.36</v>
          </cell>
          <cell r="Q11">
            <v>3.6</v>
          </cell>
          <cell r="R11">
            <v>2.16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33.1</v>
          </cell>
          <cell r="D12">
            <v>107.3</v>
          </cell>
          <cell r="E12">
            <v>25.9</v>
          </cell>
          <cell r="F12">
            <v>107.1</v>
          </cell>
          <cell r="G12">
            <v>1</v>
          </cell>
          <cell r="L12">
            <v>5.18</v>
          </cell>
          <cell r="N12">
            <v>20.675675675675677</v>
          </cell>
          <cell r="O12">
            <v>20.675675675675677</v>
          </cell>
          <cell r="P12">
            <v>16.22</v>
          </cell>
          <cell r="Q12">
            <v>14.8</v>
          </cell>
          <cell r="R12">
            <v>16.28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-2</v>
          </cell>
          <cell r="D13">
            <v>2</v>
          </cell>
          <cell r="G13">
            <v>0</v>
          </cell>
          <cell r="L13">
            <v>0</v>
          </cell>
          <cell r="N13" t="e">
            <v>#DIV/0!</v>
          </cell>
          <cell r="O13" t="e">
            <v>#DIV/0!</v>
          </cell>
          <cell r="P13">
            <v>0.4</v>
          </cell>
          <cell r="Q13">
            <v>0</v>
          </cell>
          <cell r="R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260</v>
          </cell>
          <cell r="D14">
            <v>444</v>
          </cell>
          <cell r="E14">
            <v>238</v>
          </cell>
          <cell r="F14">
            <v>425</v>
          </cell>
          <cell r="G14">
            <v>0.25</v>
          </cell>
          <cell r="L14">
            <v>47.6</v>
          </cell>
          <cell r="M14">
            <v>193.80000000000007</v>
          </cell>
          <cell r="N14">
            <v>13.000000000000002</v>
          </cell>
          <cell r="O14">
            <v>8.9285714285714288</v>
          </cell>
          <cell r="P14">
            <v>31.8</v>
          </cell>
          <cell r="Q14">
            <v>35.200000000000003</v>
          </cell>
          <cell r="R14">
            <v>52.6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461</v>
          </cell>
          <cell r="D15">
            <v>432</v>
          </cell>
          <cell r="E15">
            <v>274</v>
          </cell>
          <cell r="F15">
            <v>576</v>
          </cell>
          <cell r="G15">
            <v>0.25</v>
          </cell>
          <cell r="L15">
            <v>54.8</v>
          </cell>
          <cell r="M15">
            <v>136.39999999999998</v>
          </cell>
          <cell r="N15">
            <v>13</v>
          </cell>
          <cell r="O15">
            <v>10.51094890510949</v>
          </cell>
          <cell r="P15">
            <v>35.4</v>
          </cell>
          <cell r="Q15">
            <v>49.6</v>
          </cell>
          <cell r="R15">
            <v>66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147</v>
          </cell>
          <cell r="E16">
            <v>18</v>
          </cell>
          <cell r="F16">
            <v>123</v>
          </cell>
          <cell r="G16">
            <v>1</v>
          </cell>
          <cell r="L16">
            <v>3.6</v>
          </cell>
          <cell r="N16">
            <v>34.166666666666664</v>
          </cell>
          <cell r="O16">
            <v>34.166666666666664</v>
          </cell>
          <cell r="P16">
            <v>15.6</v>
          </cell>
          <cell r="Q16">
            <v>9.6</v>
          </cell>
          <cell r="R16">
            <v>8.4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16</v>
          </cell>
          <cell r="E17">
            <v>5</v>
          </cell>
          <cell r="F17">
            <v>8</v>
          </cell>
          <cell r="G17">
            <v>0.75</v>
          </cell>
          <cell r="L17">
            <v>1</v>
          </cell>
          <cell r="M17">
            <v>5</v>
          </cell>
          <cell r="N17">
            <v>13</v>
          </cell>
          <cell r="O17">
            <v>8</v>
          </cell>
          <cell r="P17">
            <v>0</v>
          </cell>
          <cell r="Q17">
            <v>1</v>
          </cell>
          <cell r="R17">
            <v>0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94</v>
          </cell>
          <cell r="D18">
            <v>112</v>
          </cell>
          <cell r="E18">
            <v>45</v>
          </cell>
          <cell r="F18">
            <v>147</v>
          </cell>
          <cell r="G18">
            <v>0.9</v>
          </cell>
          <cell r="L18">
            <v>9</v>
          </cell>
          <cell r="N18">
            <v>16.333333333333332</v>
          </cell>
          <cell r="O18">
            <v>16.333333333333332</v>
          </cell>
          <cell r="P18">
            <v>13.2</v>
          </cell>
          <cell r="Q18">
            <v>4.5999999999999996</v>
          </cell>
          <cell r="R18">
            <v>15.6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455</v>
          </cell>
          <cell r="D19">
            <v>568</v>
          </cell>
          <cell r="E19">
            <v>323</v>
          </cell>
          <cell r="F19">
            <v>656</v>
          </cell>
          <cell r="G19">
            <v>0.9</v>
          </cell>
          <cell r="L19">
            <v>64.599999999999994</v>
          </cell>
          <cell r="M19">
            <v>183.79999999999995</v>
          </cell>
          <cell r="N19">
            <v>13</v>
          </cell>
          <cell r="O19">
            <v>10.154798761609907</v>
          </cell>
          <cell r="P19">
            <v>13.2</v>
          </cell>
          <cell r="Q19">
            <v>48.2</v>
          </cell>
          <cell r="R19">
            <v>74.599999999999994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188</v>
          </cell>
          <cell r="F20">
            <v>114</v>
          </cell>
          <cell r="G20">
            <v>0.43</v>
          </cell>
          <cell r="L20">
            <v>37.6</v>
          </cell>
          <cell r="M20">
            <v>299.60000000000002</v>
          </cell>
          <cell r="N20">
            <v>11</v>
          </cell>
          <cell r="O20">
            <v>3.0319148936170213</v>
          </cell>
          <cell r="P20">
            <v>7.2</v>
          </cell>
          <cell r="Q20">
            <v>17.2</v>
          </cell>
          <cell r="R20">
            <v>20.6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295</v>
          </cell>
          <cell r="D21">
            <v>1840</v>
          </cell>
          <cell r="E21">
            <v>540</v>
          </cell>
          <cell r="F21">
            <v>1580</v>
          </cell>
          <cell r="G21">
            <v>1</v>
          </cell>
          <cell r="L21">
            <v>108</v>
          </cell>
          <cell r="N21">
            <v>14.62962962962963</v>
          </cell>
          <cell r="O21">
            <v>14.62962962962963</v>
          </cell>
          <cell r="P21">
            <v>81</v>
          </cell>
          <cell r="Q21">
            <v>36</v>
          </cell>
          <cell r="R21">
            <v>189</v>
          </cell>
          <cell r="S21" t="str">
            <v>+600кг для оптовиков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359</v>
          </cell>
          <cell r="D22">
            <v>688</v>
          </cell>
          <cell r="E22">
            <v>273</v>
          </cell>
          <cell r="F22">
            <v>717</v>
          </cell>
          <cell r="G22">
            <v>0.9</v>
          </cell>
          <cell r="L22">
            <v>54.6</v>
          </cell>
          <cell r="N22">
            <v>13.131868131868131</v>
          </cell>
          <cell r="O22">
            <v>13.131868131868131</v>
          </cell>
          <cell r="P22">
            <v>38.200000000000003</v>
          </cell>
          <cell r="Q22">
            <v>43</v>
          </cell>
          <cell r="R22">
            <v>75.8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121</v>
          </cell>
          <cell r="D23">
            <v>224</v>
          </cell>
          <cell r="E23">
            <v>121</v>
          </cell>
          <cell r="F23">
            <v>212</v>
          </cell>
          <cell r="G23">
            <v>0.43</v>
          </cell>
          <cell r="L23">
            <v>24.2</v>
          </cell>
          <cell r="M23">
            <v>102.59999999999997</v>
          </cell>
          <cell r="N23">
            <v>12.999999999999998</v>
          </cell>
          <cell r="O23">
            <v>8.7603305785123968</v>
          </cell>
          <cell r="P23">
            <v>15</v>
          </cell>
          <cell r="Q23">
            <v>14.8</v>
          </cell>
          <cell r="R23">
            <v>25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25</v>
          </cell>
          <cell r="D24">
            <v>56</v>
          </cell>
          <cell r="E24">
            <v>7</v>
          </cell>
          <cell r="F24">
            <v>57</v>
          </cell>
          <cell r="G24">
            <v>0.7</v>
          </cell>
          <cell r="L24">
            <v>1.4</v>
          </cell>
          <cell r="N24">
            <v>40.714285714285715</v>
          </cell>
          <cell r="O24">
            <v>40.714285714285715</v>
          </cell>
          <cell r="P24">
            <v>0.2</v>
          </cell>
          <cell r="Q24">
            <v>4.4000000000000004</v>
          </cell>
          <cell r="R24">
            <v>6.4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</v>
          </cell>
          <cell r="E25">
            <v>5</v>
          </cell>
          <cell r="F25">
            <v>3</v>
          </cell>
          <cell r="G25">
            <v>0.9</v>
          </cell>
          <cell r="L25">
            <v>1</v>
          </cell>
          <cell r="M25">
            <v>8</v>
          </cell>
          <cell r="N25">
            <v>11</v>
          </cell>
          <cell r="O25">
            <v>3</v>
          </cell>
          <cell r="P25">
            <v>0.4</v>
          </cell>
          <cell r="Q25">
            <v>0.6</v>
          </cell>
          <cell r="R25">
            <v>0.6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325</v>
          </cell>
          <cell r="E26">
            <v>120</v>
          </cell>
          <cell r="F26">
            <v>190</v>
          </cell>
          <cell r="G26">
            <v>1</v>
          </cell>
          <cell r="L26">
            <v>24</v>
          </cell>
          <cell r="M26">
            <v>122</v>
          </cell>
          <cell r="N26">
            <v>13</v>
          </cell>
          <cell r="O26">
            <v>7.916666666666667</v>
          </cell>
          <cell r="P26">
            <v>15</v>
          </cell>
          <cell r="Q26">
            <v>27</v>
          </cell>
          <cell r="R26">
            <v>13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20</v>
          </cell>
          <cell r="E27">
            <v>5</v>
          </cell>
          <cell r="F27">
            <v>15</v>
          </cell>
          <cell r="G27">
            <v>1</v>
          </cell>
          <cell r="L27">
            <v>1</v>
          </cell>
          <cell r="N27">
            <v>15</v>
          </cell>
          <cell r="O27">
            <v>15</v>
          </cell>
          <cell r="P27">
            <v>1.6</v>
          </cell>
          <cell r="Q27">
            <v>0</v>
          </cell>
          <cell r="R27">
            <v>0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234</v>
          </cell>
          <cell r="D28">
            <v>22</v>
          </cell>
          <cell r="E28">
            <v>82.5</v>
          </cell>
          <cell r="F28">
            <v>168</v>
          </cell>
          <cell r="G28">
            <v>1</v>
          </cell>
          <cell r="L28">
            <v>16.5</v>
          </cell>
          <cell r="M28">
            <v>46.5</v>
          </cell>
          <cell r="N28">
            <v>13</v>
          </cell>
          <cell r="O28">
            <v>10.181818181818182</v>
          </cell>
          <cell r="P28">
            <v>19.8</v>
          </cell>
          <cell r="Q28">
            <v>22</v>
          </cell>
          <cell r="R28">
            <v>19.7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C29">
            <v>48</v>
          </cell>
          <cell r="F29">
            <v>48</v>
          </cell>
          <cell r="G29">
            <v>0.33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C30">
            <v>45</v>
          </cell>
          <cell r="E30">
            <v>6</v>
          </cell>
          <cell r="F30">
            <v>39</v>
          </cell>
          <cell r="G30">
            <v>1</v>
          </cell>
          <cell r="L30">
            <v>1.2</v>
          </cell>
          <cell r="N30">
            <v>32.5</v>
          </cell>
          <cell r="O30">
            <v>32.5</v>
          </cell>
          <cell r="P30">
            <v>1.8</v>
          </cell>
          <cell r="Q30">
            <v>3</v>
          </cell>
          <cell r="R30">
            <v>0.6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292</v>
          </cell>
          <cell r="D31">
            <v>108</v>
          </cell>
          <cell r="E31">
            <v>175</v>
          </cell>
          <cell r="F31">
            <v>217</v>
          </cell>
          <cell r="G31">
            <v>0.25</v>
          </cell>
          <cell r="L31">
            <v>35</v>
          </cell>
          <cell r="M31">
            <v>238</v>
          </cell>
          <cell r="N31">
            <v>13</v>
          </cell>
          <cell r="O31">
            <v>6.2</v>
          </cell>
          <cell r="P31">
            <v>24.6</v>
          </cell>
          <cell r="Q31">
            <v>28.6</v>
          </cell>
          <cell r="R31">
            <v>30.2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5.4</v>
          </cell>
          <cell r="F32">
            <v>5.4</v>
          </cell>
          <cell r="G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5.4</v>
          </cell>
          <cell r="F33">
            <v>5.4</v>
          </cell>
          <cell r="G33">
            <v>1</v>
          </cell>
          <cell r="L33">
            <v>0</v>
          </cell>
          <cell r="M33">
            <v>20</v>
          </cell>
          <cell r="N33" t="e">
            <v>#DIV/0!</v>
          </cell>
          <cell r="O33" t="e">
            <v>#DIV/0!</v>
          </cell>
          <cell r="P33">
            <v>0</v>
          </cell>
          <cell r="Q33">
            <v>0.36</v>
          </cell>
          <cell r="R33">
            <v>0.36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55</v>
          </cell>
          <cell r="E34">
            <v>12</v>
          </cell>
          <cell r="F34">
            <v>43</v>
          </cell>
          <cell r="G34">
            <v>0.2</v>
          </cell>
          <cell r="L34">
            <v>2.4</v>
          </cell>
          <cell r="N34">
            <v>17.916666666666668</v>
          </cell>
          <cell r="O34">
            <v>17.916666666666668</v>
          </cell>
          <cell r="P34">
            <v>6</v>
          </cell>
          <cell r="Q34">
            <v>2</v>
          </cell>
          <cell r="R34">
            <v>4.4000000000000004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63</v>
          </cell>
          <cell r="D35">
            <v>6</v>
          </cell>
          <cell r="E35">
            <v>12</v>
          </cell>
          <cell r="F35">
            <v>57</v>
          </cell>
          <cell r="G35">
            <v>0.2</v>
          </cell>
          <cell r="L35">
            <v>2.4</v>
          </cell>
          <cell r="N35">
            <v>23.75</v>
          </cell>
          <cell r="O35">
            <v>23.75</v>
          </cell>
          <cell r="P35">
            <v>7</v>
          </cell>
          <cell r="Q35">
            <v>3.2</v>
          </cell>
          <cell r="R35">
            <v>5.2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>
            <v>620</v>
          </cell>
          <cell r="E36">
            <v>171</v>
          </cell>
          <cell r="F36">
            <v>430</v>
          </cell>
          <cell r="G36">
            <v>0.25</v>
          </cell>
          <cell r="L36">
            <v>34.200000000000003</v>
          </cell>
          <cell r="M36">
            <v>14.600000000000023</v>
          </cell>
          <cell r="N36">
            <v>13</v>
          </cell>
          <cell r="O36">
            <v>12.573099415204677</v>
          </cell>
          <cell r="P36">
            <v>26</v>
          </cell>
          <cell r="Q36">
            <v>49.6</v>
          </cell>
          <cell r="R36">
            <v>41.8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>
            <v>285</v>
          </cell>
          <cell r="D37">
            <v>264</v>
          </cell>
          <cell r="E37">
            <v>170</v>
          </cell>
          <cell r="F37">
            <v>362</v>
          </cell>
          <cell r="G37">
            <v>0.25</v>
          </cell>
          <cell r="L37">
            <v>34</v>
          </cell>
          <cell r="M37">
            <v>80</v>
          </cell>
          <cell r="N37">
            <v>13</v>
          </cell>
          <cell r="O37">
            <v>10.647058823529411</v>
          </cell>
          <cell r="P37">
            <v>27.6</v>
          </cell>
          <cell r="Q37">
            <v>32.200000000000003</v>
          </cell>
          <cell r="R37">
            <v>40.6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70.2</v>
          </cell>
          <cell r="E38">
            <v>45.9</v>
          </cell>
          <cell r="F38">
            <v>2.7</v>
          </cell>
          <cell r="G38">
            <v>1</v>
          </cell>
          <cell r="L38">
            <v>9.18</v>
          </cell>
          <cell r="M38">
            <v>70.739999999999995</v>
          </cell>
          <cell r="N38">
            <v>8</v>
          </cell>
          <cell r="O38">
            <v>0.29411764705882354</v>
          </cell>
          <cell r="P38">
            <v>2.16</v>
          </cell>
          <cell r="Q38">
            <v>0</v>
          </cell>
          <cell r="R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70</v>
          </cell>
          <cell r="F39">
            <v>70</v>
          </cell>
          <cell r="G39">
            <v>1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32</v>
          </cell>
          <cell r="R39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Z41"/>
  <sheetViews>
    <sheetView tabSelected="1" topLeftCell="A4" workbookViewId="0">
      <selection activeCell="U31" sqref="U31"/>
    </sheetView>
  </sheetViews>
  <sheetFormatPr defaultColWidth="10.5" defaultRowHeight="11.45" customHeight="1" outlineLevelRow="2" x14ac:dyDescent="0.2"/>
  <cols>
    <col min="1" max="1" width="70.83203125" style="33" customWidth="1"/>
    <col min="2" max="2" width="8.83203125" style="1" customWidth="1"/>
    <col min="3" max="3" width="4.1640625" style="1" customWidth="1"/>
    <col min="4" max="7" width="7.5" style="1" customWidth="1"/>
    <col min="8" max="8" width="4.33203125" style="17" customWidth="1"/>
    <col min="9" max="9" width="1.1640625" style="2" customWidth="1"/>
    <col min="10" max="10" width="1.5" style="2" customWidth="1"/>
    <col min="11" max="12" width="1.33203125" style="2" customWidth="1"/>
    <col min="13" max="13" width="7" style="2" customWidth="1"/>
    <col min="14" max="15" width="14.33203125" style="2" customWidth="1"/>
    <col min="16" max="17" width="6" style="2" customWidth="1"/>
    <col min="18" max="20" width="8" style="2" customWidth="1"/>
    <col min="21" max="21" width="21" style="2" customWidth="1"/>
    <col min="22" max="22" width="9.1640625" style="2" customWidth="1"/>
    <col min="23" max="23" width="9.1640625" style="17" customWidth="1"/>
    <col min="24" max="24" width="9.1640625" style="18" customWidth="1"/>
    <col min="25" max="25" width="9.1640625" style="2" customWidth="1"/>
    <col min="26" max="26" width="2" style="24" customWidth="1"/>
    <col min="27" max="16384" width="10.5" style="2"/>
  </cols>
  <sheetData>
    <row r="1" spans="1:26" ht="12.95" customHeight="1" outlineLevel="1" x14ac:dyDescent="0.2">
      <c r="A1" s="29" t="s">
        <v>0</v>
      </c>
      <c r="B1" s="3"/>
    </row>
    <row r="2" spans="1:26" ht="12.95" customHeight="1" outlineLevel="1" x14ac:dyDescent="0.2">
      <c r="A2" s="29"/>
      <c r="B2" s="3"/>
    </row>
    <row r="3" spans="1:26" ht="26.1" customHeight="1" x14ac:dyDescent="0.2">
      <c r="A3" s="30" t="s">
        <v>1</v>
      </c>
      <c r="B3" s="4" t="s">
        <v>62</v>
      </c>
      <c r="C3" s="4" t="s">
        <v>2</v>
      </c>
      <c r="D3" s="4" t="s">
        <v>3</v>
      </c>
      <c r="E3" s="4"/>
      <c r="F3" s="4"/>
      <c r="G3" s="4"/>
      <c r="H3" s="11" t="s">
        <v>45</v>
      </c>
      <c r="I3" s="12" t="s">
        <v>46</v>
      </c>
      <c r="J3" s="12" t="s">
        <v>47</v>
      </c>
      <c r="K3" s="12" t="s">
        <v>48</v>
      </c>
      <c r="L3" s="12" t="s">
        <v>48</v>
      </c>
      <c r="M3" s="12" t="s">
        <v>49</v>
      </c>
      <c r="N3" s="12" t="s">
        <v>48</v>
      </c>
      <c r="O3" s="12" t="s">
        <v>48</v>
      </c>
      <c r="P3" s="12" t="s">
        <v>50</v>
      </c>
      <c r="Q3" s="12" t="s">
        <v>51</v>
      </c>
      <c r="R3" s="13" t="s">
        <v>52</v>
      </c>
      <c r="S3" s="13" t="s">
        <v>53</v>
      </c>
      <c r="T3" s="13" t="s">
        <v>59</v>
      </c>
      <c r="U3" s="12" t="s">
        <v>54</v>
      </c>
      <c r="V3" s="12" t="s">
        <v>55</v>
      </c>
      <c r="W3" s="11"/>
      <c r="X3" s="14" t="s">
        <v>56</v>
      </c>
      <c r="Y3" s="12" t="s">
        <v>57</v>
      </c>
      <c r="Z3" s="25" t="s">
        <v>55</v>
      </c>
    </row>
    <row r="4" spans="1:26" ht="26.1" customHeight="1" x14ac:dyDescent="0.2">
      <c r="A4" s="30" t="s">
        <v>1</v>
      </c>
      <c r="B4" s="4" t="s">
        <v>62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22" t="s">
        <v>60</v>
      </c>
      <c r="O4" s="22" t="s">
        <v>61</v>
      </c>
      <c r="P4" s="12"/>
      <c r="Q4" s="12"/>
      <c r="R4" s="12"/>
      <c r="S4" s="12"/>
      <c r="T4" s="12"/>
      <c r="U4" s="12"/>
      <c r="V4" s="12"/>
      <c r="W4" s="11"/>
      <c r="X4" s="14"/>
      <c r="Y4" s="12"/>
      <c r="Z4" s="25"/>
    </row>
    <row r="5" spans="1:26" ht="11.1" customHeight="1" thickBot="1" x14ac:dyDescent="0.25">
      <c r="A5" s="31"/>
      <c r="B5" s="5"/>
      <c r="C5" s="5"/>
      <c r="D5" s="6"/>
      <c r="E5" s="6"/>
      <c r="F5" s="15">
        <f t="shared" ref="F5:G5" si="0">SUM(F6:F78)</f>
        <v>3137.3760000000002</v>
      </c>
      <c r="G5" s="15">
        <f t="shared" si="0"/>
        <v>5439.5599999999995</v>
      </c>
      <c r="H5" s="11"/>
      <c r="I5" s="15">
        <f t="shared" ref="I5:O5" si="1">SUM(I6:I78)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627.47519999999997</v>
      </c>
      <c r="N5" s="15">
        <f t="shared" ref="N5" si="2">SUM(N6:N78)</f>
        <v>3520.14</v>
      </c>
      <c r="O5" s="15">
        <f t="shared" si="1"/>
        <v>3620.14</v>
      </c>
      <c r="P5" s="12"/>
      <c r="Q5" s="12"/>
      <c r="R5" s="15">
        <f>SUM(R6:R78)</f>
        <v>798.70000000000016</v>
      </c>
      <c r="S5" s="15">
        <f>SUM(S6:S78)</f>
        <v>673.1</v>
      </c>
      <c r="T5" s="15">
        <f>SUM(T6:T78)</f>
        <v>701.44800000000009</v>
      </c>
      <c r="U5" s="12"/>
      <c r="V5" s="15">
        <f>SUM(V6:V78)</f>
        <v>1869.2939999999999</v>
      </c>
      <c r="W5" s="11" t="s">
        <v>58</v>
      </c>
      <c r="X5" s="16">
        <f>SUM(X6:X78)</f>
        <v>480</v>
      </c>
      <c r="Y5" s="15">
        <f>SUM(Y6:Y78)</f>
        <v>1796.2200000000003</v>
      </c>
      <c r="Z5" s="15">
        <f>SUM(Z6:Z78)</f>
        <v>1769.2939999999999</v>
      </c>
    </row>
    <row r="6" spans="1:26" ht="11.1" customHeight="1" outlineLevel="2" x14ac:dyDescent="0.2">
      <c r="A6" s="32" t="s">
        <v>11</v>
      </c>
      <c r="B6" s="34" t="str">
        <f>VLOOKUP(A6,[3]TDSheet!$A:$B,2,0)</f>
        <v>Окт</v>
      </c>
      <c r="C6" s="7" t="s">
        <v>9</v>
      </c>
      <c r="D6" s="8">
        <v>279</v>
      </c>
      <c r="E6" s="8">
        <v>192</v>
      </c>
      <c r="F6" s="8">
        <v>166</v>
      </c>
      <c r="G6" s="8">
        <v>217</v>
      </c>
      <c r="H6" s="17">
        <f>VLOOKUP(A6,[1]TDSheet!$A:$G,7,0)</f>
        <v>0.3</v>
      </c>
      <c r="M6" s="2">
        <f>F6/5</f>
        <v>33.200000000000003</v>
      </c>
      <c r="N6" s="20">
        <f>O6</f>
        <v>214.60000000000002</v>
      </c>
      <c r="O6" s="20">
        <f>13*M6-G6</f>
        <v>214.60000000000002</v>
      </c>
      <c r="P6" s="2">
        <f>(G6+O6)/M6</f>
        <v>13</v>
      </c>
      <c r="Q6" s="2">
        <f>G6/M6</f>
        <v>6.5361445783132526</v>
      </c>
      <c r="R6" s="2">
        <f>VLOOKUP(A6,[1]TDSheet!$A:$Q,17,0)</f>
        <v>33.200000000000003</v>
      </c>
      <c r="S6" s="2">
        <f>VLOOKUP(A6,[1]TDSheet!$A:$R,18,0)</f>
        <v>29</v>
      </c>
      <c r="T6" s="2">
        <f>VLOOKUP(A6,[1]TDSheet!$A:$L,12,0)</f>
        <v>33.6</v>
      </c>
      <c r="V6" s="2">
        <f>O6*H6</f>
        <v>64.38000000000001</v>
      </c>
      <c r="W6" s="17">
        <f>VLOOKUP(A6,[1]TDSheet!$A:$U,21,0)</f>
        <v>12</v>
      </c>
      <c r="X6" s="18">
        <v>18</v>
      </c>
      <c r="Y6" s="2">
        <f>X6*W6*H6</f>
        <v>64.8</v>
      </c>
      <c r="Z6" s="26">
        <f>N6*H6</f>
        <v>64.38000000000001</v>
      </c>
    </row>
    <row r="7" spans="1:26" ht="11.1" customHeight="1" outlineLevel="2" x14ac:dyDescent="0.2">
      <c r="A7" s="32" t="s">
        <v>12</v>
      </c>
      <c r="B7" s="34" t="str">
        <f>VLOOKUP(A7,[3]TDSheet!$A:$B,2,0)</f>
        <v>Окт</v>
      </c>
      <c r="C7" s="7" t="s">
        <v>9</v>
      </c>
      <c r="D7" s="8">
        <v>483</v>
      </c>
      <c r="E7" s="8">
        <v>108</v>
      </c>
      <c r="F7" s="8">
        <v>232</v>
      </c>
      <c r="G7" s="10">
        <f>334+G39</f>
        <v>324</v>
      </c>
      <c r="H7" s="17">
        <f>VLOOKUP(A7,[1]TDSheet!$A:$G,7,0)</f>
        <v>0.3</v>
      </c>
      <c r="M7" s="2">
        <f t="shared" ref="M7:M40" si="3">F7/5</f>
        <v>46.4</v>
      </c>
      <c r="N7" s="20">
        <f>O7</f>
        <v>279.19999999999993</v>
      </c>
      <c r="O7" s="20">
        <f t="shared" ref="O7:O34" si="4">13*M7-G7</f>
        <v>279.19999999999993</v>
      </c>
      <c r="P7" s="2">
        <f t="shared" ref="P7:P40" si="5">(G7+O7)/M7</f>
        <v>12.999999999999998</v>
      </c>
      <c r="Q7" s="2">
        <f t="shared" ref="Q7:Q40" si="6">G7/M7</f>
        <v>6.9827586206896557</v>
      </c>
      <c r="R7" s="2">
        <f>VLOOKUP(A7,[1]TDSheet!$A:$Q,17,0)</f>
        <v>41.4</v>
      </c>
      <c r="S7" s="2">
        <f>VLOOKUP(A7,[1]TDSheet!$A:$R,18,0)</f>
        <v>48.2</v>
      </c>
      <c r="T7" s="2">
        <f>VLOOKUP(A7,[1]TDSheet!$A:$L,12,0)</f>
        <v>40.799999999999997</v>
      </c>
      <c r="V7" s="2">
        <f t="shared" ref="V7:V40" si="7">O7*H7</f>
        <v>83.759999999999977</v>
      </c>
      <c r="W7" s="17">
        <f>VLOOKUP(A7,[1]TDSheet!$A:$U,21,0)</f>
        <v>12</v>
      </c>
      <c r="X7" s="18">
        <v>24</v>
      </c>
      <c r="Y7" s="2">
        <f t="shared" ref="Y7:Y40" si="8">X7*W7*H7</f>
        <v>86.399999999999991</v>
      </c>
      <c r="Z7" s="27">
        <f t="shared" ref="Z7:Z40" si="9">N7*H7</f>
        <v>83.759999999999977</v>
      </c>
    </row>
    <row r="8" spans="1:26" ht="11.1" customHeight="1" outlineLevel="2" x14ac:dyDescent="0.2">
      <c r="A8" s="32" t="s">
        <v>13</v>
      </c>
      <c r="B8" s="7"/>
      <c r="C8" s="7" t="s">
        <v>14</v>
      </c>
      <c r="D8" s="8">
        <v>78.400000000000006</v>
      </c>
      <c r="E8" s="8"/>
      <c r="F8" s="8">
        <v>56</v>
      </c>
      <c r="G8" s="8">
        <v>8.9600000000000009</v>
      </c>
      <c r="H8" s="17">
        <f>VLOOKUP(A8,[1]TDSheet!$A:$G,7,0)</f>
        <v>1</v>
      </c>
      <c r="M8" s="2">
        <f t="shared" si="3"/>
        <v>11.2</v>
      </c>
      <c r="N8" s="20">
        <f>O8</f>
        <v>91.84</v>
      </c>
      <c r="O8" s="20">
        <f>9*M8-G8</f>
        <v>91.84</v>
      </c>
      <c r="P8" s="2">
        <f t="shared" si="5"/>
        <v>9.0000000000000018</v>
      </c>
      <c r="Q8" s="2">
        <f t="shared" si="6"/>
        <v>0.80000000000000016</v>
      </c>
      <c r="R8" s="2">
        <f>VLOOKUP(A8,[1]TDSheet!$A:$Q,17,0)</f>
        <v>0</v>
      </c>
      <c r="S8" s="2">
        <f>VLOOKUP(A8,[1]TDSheet!$A:$R,18,0)</f>
        <v>0</v>
      </c>
      <c r="T8" s="2">
        <f>VLOOKUP(A8,[1]TDSheet!$A:$L,12,0)</f>
        <v>7.168000000000001</v>
      </c>
      <c r="V8" s="2">
        <f t="shared" si="7"/>
        <v>91.84</v>
      </c>
      <c r="W8" s="17">
        <f>VLOOKUP(A8,[1]TDSheet!$A:$U,21,0)</f>
        <v>2.2400000000000002</v>
      </c>
      <c r="X8" s="18">
        <v>41</v>
      </c>
      <c r="Y8" s="2">
        <f t="shared" si="8"/>
        <v>91.84</v>
      </c>
      <c r="Z8" s="27">
        <f t="shared" si="9"/>
        <v>91.84</v>
      </c>
    </row>
    <row r="9" spans="1:26" ht="11.1" customHeight="1" outlineLevel="2" x14ac:dyDescent="0.2">
      <c r="A9" s="32" t="s">
        <v>15</v>
      </c>
      <c r="B9" s="7"/>
      <c r="C9" s="7" t="s">
        <v>14</v>
      </c>
      <c r="D9" s="8">
        <v>51.2</v>
      </c>
      <c r="E9" s="8">
        <v>0.6</v>
      </c>
      <c r="F9" s="8"/>
      <c r="G9" s="8">
        <v>51.8</v>
      </c>
      <c r="H9" s="17">
        <f>VLOOKUP(A9,[1]TDSheet!$A:$G,7,0)</f>
        <v>1</v>
      </c>
      <c r="M9" s="2">
        <f t="shared" si="3"/>
        <v>0</v>
      </c>
      <c r="N9" s="23"/>
      <c r="O9" s="20"/>
      <c r="P9" s="2" t="e">
        <f t="shared" si="5"/>
        <v>#DIV/0!</v>
      </c>
      <c r="Q9" s="2" t="e">
        <f t="shared" si="6"/>
        <v>#DIV/0!</v>
      </c>
      <c r="R9" s="2">
        <f>VLOOKUP(A9,[1]TDSheet!$A:$Q,17,0)</f>
        <v>4.7</v>
      </c>
      <c r="S9" s="2">
        <f>VLOOKUP(A9,[1]TDSheet!$A:$R,18,0)</f>
        <v>5.92</v>
      </c>
      <c r="T9" s="2">
        <f>VLOOKUP(A9,[1]TDSheet!$A:$L,12,0)</f>
        <v>0.74</v>
      </c>
      <c r="V9" s="2">
        <f t="shared" si="7"/>
        <v>0</v>
      </c>
      <c r="W9" s="17">
        <f>VLOOKUP(A9,[1]TDSheet!$A:$U,21,0)</f>
        <v>3.7</v>
      </c>
      <c r="X9" s="18">
        <f t="shared" ref="X9:X37" si="10">N9/W9</f>
        <v>0</v>
      </c>
      <c r="Y9" s="2">
        <f t="shared" si="8"/>
        <v>0</v>
      </c>
      <c r="Z9" s="27">
        <f t="shared" si="9"/>
        <v>0</v>
      </c>
    </row>
    <row r="10" spans="1:26" ht="11.1" customHeight="1" outlineLevel="2" x14ac:dyDescent="0.2">
      <c r="A10" s="32" t="s">
        <v>16</v>
      </c>
      <c r="B10" s="7"/>
      <c r="C10" s="7" t="s">
        <v>9</v>
      </c>
      <c r="D10" s="8">
        <v>104</v>
      </c>
      <c r="E10" s="8"/>
      <c r="F10" s="8">
        <v>90</v>
      </c>
      <c r="G10" s="8">
        <v>-2</v>
      </c>
      <c r="H10" s="17">
        <f>VLOOKUP(A10,[1]TDSheet!$A:$G,7,0)</f>
        <v>0.25</v>
      </c>
      <c r="M10" s="2">
        <f t="shared" si="3"/>
        <v>18</v>
      </c>
      <c r="N10" s="20">
        <f t="shared" ref="N10:N30" si="11">O10</f>
        <v>146</v>
      </c>
      <c r="O10" s="20">
        <f>8*M10-G10</f>
        <v>146</v>
      </c>
      <c r="P10" s="2">
        <f t="shared" si="5"/>
        <v>8</v>
      </c>
      <c r="Q10" s="2">
        <f t="shared" si="6"/>
        <v>-0.1111111111111111</v>
      </c>
      <c r="R10" s="2">
        <f>VLOOKUP(A10,[1]TDSheet!$A:$Q,17,0)</f>
        <v>5.8</v>
      </c>
      <c r="S10" s="2">
        <f>VLOOKUP(A10,[1]TDSheet!$A:$R,18,0)</f>
        <v>9.6</v>
      </c>
      <c r="T10" s="2">
        <f>VLOOKUP(A10,[1]TDSheet!$A:$L,12,0)</f>
        <v>7.4</v>
      </c>
      <c r="V10" s="2">
        <f t="shared" si="7"/>
        <v>36.5</v>
      </c>
      <c r="W10" s="17">
        <f>VLOOKUP(A10,[1]TDSheet!$A:$U,21,0)</f>
        <v>12</v>
      </c>
      <c r="X10" s="18">
        <v>13</v>
      </c>
      <c r="Y10" s="2">
        <f t="shared" si="8"/>
        <v>39</v>
      </c>
      <c r="Z10" s="27">
        <f t="shared" si="9"/>
        <v>36.5</v>
      </c>
    </row>
    <row r="11" spans="1:26" ht="11.1" customHeight="1" outlineLevel="2" x14ac:dyDescent="0.2">
      <c r="A11" s="32" t="s">
        <v>17</v>
      </c>
      <c r="B11" s="7"/>
      <c r="C11" s="7" t="s">
        <v>14</v>
      </c>
      <c r="D11" s="8">
        <v>113.3</v>
      </c>
      <c r="E11" s="8"/>
      <c r="F11" s="8"/>
      <c r="G11" s="8"/>
      <c r="H11" s="17">
        <f>VLOOKUP(A11,[1]TDSheet!$A:$G,7,0)</f>
        <v>1</v>
      </c>
      <c r="M11" s="2">
        <f t="shared" si="3"/>
        <v>0</v>
      </c>
      <c r="N11" s="20">
        <f t="shared" si="11"/>
        <v>50</v>
      </c>
      <c r="O11" s="21">
        <v>50</v>
      </c>
      <c r="P11" s="2" t="e">
        <f t="shared" si="5"/>
        <v>#DIV/0!</v>
      </c>
      <c r="Q11" s="2" t="e">
        <f t="shared" si="6"/>
        <v>#DIV/0!</v>
      </c>
      <c r="R11" s="2">
        <f>VLOOKUP(A11,[1]TDSheet!$A:$Q,17,0)</f>
        <v>2.16</v>
      </c>
      <c r="S11" s="2">
        <f>VLOOKUP(A11,[1]TDSheet!$A:$R,18,0)</f>
        <v>7.92</v>
      </c>
      <c r="T11" s="2">
        <f>VLOOKUP(A11,[1]TDSheet!$A:$L,12,0)</f>
        <v>1.08</v>
      </c>
      <c r="V11" s="2">
        <f t="shared" si="7"/>
        <v>50</v>
      </c>
      <c r="W11" s="17">
        <f>VLOOKUP(A11,[1]TDSheet!$A:$U,21,0)</f>
        <v>1.8</v>
      </c>
      <c r="X11" s="18">
        <v>28</v>
      </c>
      <c r="Y11" s="2">
        <f t="shared" si="8"/>
        <v>50.4</v>
      </c>
      <c r="Z11" s="27">
        <f t="shared" si="9"/>
        <v>50</v>
      </c>
    </row>
    <row r="12" spans="1:26" ht="11.1" customHeight="1" outlineLevel="2" x14ac:dyDescent="0.2">
      <c r="A12" s="32" t="s">
        <v>18</v>
      </c>
      <c r="B12" s="7"/>
      <c r="C12" s="7" t="s">
        <v>14</v>
      </c>
      <c r="D12" s="8">
        <v>47.9</v>
      </c>
      <c r="E12" s="8">
        <v>48.3</v>
      </c>
      <c r="F12" s="8">
        <v>55.5</v>
      </c>
      <c r="G12" s="8">
        <v>25.9</v>
      </c>
      <c r="H12" s="17">
        <f>VLOOKUP(A12,[1]TDSheet!$A:$G,7,0)</f>
        <v>1</v>
      </c>
      <c r="M12" s="2">
        <f t="shared" si="3"/>
        <v>11.1</v>
      </c>
      <c r="N12" s="20">
        <f t="shared" si="11"/>
        <v>85.1</v>
      </c>
      <c r="O12" s="20">
        <f>10*M12-G12</f>
        <v>85.1</v>
      </c>
      <c r="P12" s="2">
        <f t="shared" si="5"/>
        <v>10</v>
      </c>
      <c r="Q12" s="2">
        <f t="shared" si="6"/>
        <v>2.3333333333333335</v>
      </c>
      <c r="R12" s="2">
        <f>VLOOKUP(A12,[1]TDSheet!$A:$Q,17,0)</f>
        <v>16.28</v>
      </c>
      <c r="S12" s="2">
        <f>VLOOKUP(A12,[1]TDSheet!$A:$R,18,0)</f>
        <v>5.18</v>
      </c>
      <c r="T12" s="2">
        <f>VLOOKUP(A12,[1]TDSheet!$A:$L,12,0)</f>
        <v>14.059999999999999</v>
      </c>
      <c r="V12" s="2">
        <f t="shared" si="7"/>
        <v>85.1</v>
      </c>
      <c r="W12" s="17">
        <f>VLOOKUP(A12,[1]TDSheet!$A:$U,21,0)</f>
        <v>3.7</v>
      </c>
      <c r="X12" s="18">
        <v>23</v>
      </c>
      <c r="Y12" s="2">
        <f t="shared" si="8"/>
        <v>85.100000000000009</v>
      </c>
      <c r="Z12" s="27">
        <f t="shared" si="9"/>
        <v>85.1</v>
      </c>
    </row>
    <row r="13" spans="1:26" ht="11.1" customHeight="1" outlineLevel="2" x14ac:dyDescent="0.2">
      <c r="A13" s="32" t="s">
        <v>19</v>
      </c>
      <c r="B13" s="34" t="str">
        <f>VLOOKUP(A13,[3]TDSheet!$A:$B,2,0)</f>
        <v>Окт</v>
      </c>
      <c r="C13" s="7" t="s">
        <v>9</v>
      </c>
      <c r="D13" s="8">
        <v>475</v>
      </c>
      <c r="E13" s="8">
        <v>45</v>
      </c>
      <c r="F13" s="8">
        <v>245</v>
      </c>
      <c r="G13" s="8">
        <v>246</v>
      </c>
      <c r="H13" s="17">
        <f>VLOOKUP(A13,[1]TDSheet!$A:$G,7,0)</f>
        <v>0.25</v>
      </c>
      <c r="M13" s="2">
        <f t="shared" si="3"/>
        <v>49</v>
      </c>
      <c r="N13" s="20">
        <f t="shared" si="11"/>
        <v>391</v>
      </c>
      <c r="O13" s="20">
        <f t="shared" si="4"/>
        <v>391</v>
      </c>
      <c r="P13" s="2">
        <f t="shared" si="5"/>
        <v>13</v>
      </c>
      <c r="Q13" s="2">
        <f t="shared" si="6"/>
        <v>5.0204081632653059</v>
      </c>
      <c r="R13" s="2">
        <f>VLOOKUP(A13,[1]TDSheet!$A:$Q,17,0)</f>
        <v>52.6</v>
      </c>
      <c r="S13" s="2">
        <f>VLOOKUP(A13,[1]TDSheet!$A:$R,18,0)</f>
        <v>47.6</v>
      </c>
      <c r="T13" s="2">
        <f>VLOOKUP(A13,[1]TDSheet!$A:$L,12,0)</f>
        <v>36</v>
      </c>
      <c r="V13" s="2">
        <f t="shared" si="7"/>
        <v>97.75</v>
      </c>
      <c r="W13" s="17">
        <f>VLOOKUP(A13,[1]TDSheet!$A:$U,21,0)</f>
        <v>6</v>
      </c>
      <c r="X13" s="18">
        <v>66</v>
      </c>
      <c r="Y13" s="2">
        <f t="shared" si="8"/>
        <v>99</v>
      </c>
      <c r="Z13" s="27">
        <f t="shared" si="9"/>
        <v>97.75</v>
      </c>
    </row>
    <row r="14" spans="1:26" ht="11.1" customHeight="1" outlineLevel="2" x14ac:dyDescent="0.2">
      <c r="A14" s="32" t="s">
        <v>20</v>
      </c>
      <c r="B14" s="7"/>
      <c r="C14" s="7" t="s">
        <v>9</v>
      </c>
      <c r="D14" s="8">
        <v>595</v>
      </c>
      <c r="E14" s="8"/>
      <c r="F14" s="8">
        <v>221</v>
      </c>
      <c r="G14" s="8">
        <v>281</v>
      </c>
      <c r="H14" s="17">
        <f>VLOOKUP(A14,[1]TDSheet!$A:$G,7,0)</f>
        <v>0.25</v>
      </c>
      <c r="M14" s="2">
        <f t="shared" si="3"/>
        <v>44.2</v>
      </c>
      <c r="N14" s="20">
        <f t="shared" si="11"/>
        <v>293.60000000000002</v>
      </c>
      <c r="O14" s="20">
        <f t="shared" si="4"/>
        <v>293.60000000000002</v>
      </c>
      <c r="P14" s="2">
        <f t="shared" si="5"/>
        <v>13</v>
      </c>
      <c r="Q14" s="2">
        <f t="shared" si="6"/>
        <v>6.3574660633484159</v>
      </c>
      <c r="R14" s="2">
        <f>VLOOKUP(A14,[1]TDSheet!$A:$Q,17,0)</f>
        <v>66</v>
      </c>
      <c r="S14" s="2">
        <f>VLOOKUP(A14,[1]TDSheet!$A:$R,18,0)</f>
        <v>54.8</v>
      </c>
      <c r="T14" s="2">
        <f>VLOOKUP(A14,[1]TDSheet!$A:$L,12,0)</f>
        <v>35.6</v>
      </c>
      <c r="V14" s="2">
        <f t="shared" si="7"/>
        <v>73.400000000000006</v>
      </c>
      <c r="W14" s="17">
        <f>VLOOKUP(A14,[1]TDSheet!$A:$U,21,0)</f>
        <v>12</v>
      </c>
      <c r="X14" s="18">
        <v>25</v>
      </c>
      <c r="Y14" s="2">
        <f t="shared" si="8"/>
        <v>75</v>
      </c>
      <c r="Z14" s="27">
        <f t="shared" si="9"/>
        <v>73.400000000000006</v>
      </c>
    </row>
    <row r="15" spans="1:26" ht="11.1" customHeight="1" outlineLevel="2" x14ac:dyDescent="0.2">
      <c r="A15" s="32" t="s">
        <v>21</v>
      </c>
      <c r="B15" s="7"/>
      <c r="C15" s="7" t="s">
        <v>14</v>
      </c>
      <c r="D15" s="8">
        <v>105</v>
      </c>
      <c r="E15" s="8"/>
      <c r="F15" s="8">
        <v>48</v>
      </c>
      <c r="G15" s="8">
        <v>48</v>
      </c>
      <c r="H15" s="17">
        <f>VLOOKUP(A15,[1]TDSheet!$A:$G,7,0)</f>
        <v>1</v>
      </c>
      <c r="M15" s="2">
        <f t="shared" si="3"/>
        <v>9.6</v>
      </c>
      <c r="N15" s="20">
        <f t="shared" si="11"/>
        <v>76.8</v>
      </c>
      <c r="O15" s="20">
        <f t="shared" si="4"/>
        <v>76.8</v>
      </c>
      <c r="P15" s="2">
        <f t="shared" si="5"/>
        <v>13</v>
      </c>
      <c r="Q15" s="2">
        <f t="shared" si="6"/>
        <v>5</v>
      </c>
      <c r="R15" s="2">
        <f>VLOOKUP(A15,[1]TDSheet!$A:$Q,17,0)</f>
        <v>8.4</v>
      </c>
      <c r="S15" s="2">
        <f>VLOOKUP(A15,[1]TDSheet!$A:$R,18,0)</f>
        <v>3.6</v>
      </c>
      <c r="T15" s="2">
        <f>VLOOKUP(A15,[1]TDSheet!$A:$L,12,0)</f>
        <v>3.6</v>
      </c>
      <c r="V15" s="2">
        <f t="shared" si="7"/>
        <v>76.8</v>
      </c>
      <c r="W15" s="17">
        <f>VLOOKUP(A15,[1]TDSheet!$A:$U,21,0)</f>
        <v>6</v>
      </c>
      <c r="X15" s="18">
        <v>13</v>
      </c>
      <c r="Y15" s="2">
        <f t="shared" si="8"/>
        <v>78</v>
      </c>
      <c r="Z15" s="27">
        <f t="shared" si="9"/>
        <v>76.8</v>
      </c>
    </row>
    <row r="16" spans="1:26" ht="11.1" customHeight="1" outlineLevel="2" x14ac:dyDescent="0.2">
      <c r="A16" s="32" t="s">
        <v>22</v>
      </c>
      <c r="B16" s="7"/>
      <c r="C16" s="7" t="s">
        <v>9</v>
      </c>
      <c r="D16" s="8">
        <v>16</v>
      </c>
      <c r="E16" s="8">
        <v>7</v>
      </c>
      <c r="F16" s="8"/>
      <c r="G16" s="8">
        <v>23</v>
      </c>
      <c r="H16" s="17">
        <f>VLOOKUP(A16,[1]TDSheet!$A:$G,7,0)</f>
        <v>0.75</v>
      </c>
      <c r="M16" s="2">
        <f t="shared" si="3"/>
        <v>0</v>
      </c>
      <c r="N16" s="20"/>
      <c r="O16" s="20"/>
      <c r="P16" s="2" t="e">
        <f t="shared" si="5"/>
        <v>#DIV/0!</v>
      </c>
      <c r="Q16" s="2" t="e">
        <f t="shared" si="6"/>
        <v>#DIV/0!</v>
      </c>
      <c r="R16" s="2">
        <f>VLOOKUP(A16,[1]TDSheet!$A:$Q,17,0)</f>
        <v>0</v>
      </c>
      <c r="S16" s="2">
        <f>VLOOKUP(A16,[1]TDSheet!$A:$R,18,0)</f>
        <v>1</v>
      </c>
      <c r="T16" s="2">
        <f>VLOOKUP(A16,[1]TDSheet!$A:$L,12,0)</f>
        <v>0</v>
      </c>
      <c r="V16" s="2">
        <f t="shared" si="7"/>
        <v>0</v>
      </c>
      <c r="W16" s="17">
        <f>VLOOKUP(A16,[1]TDSheet!$A:$U,21,0)</f>
        <v>8</v>
      </c>
      <c r="X16" s="18">
        <f t="shared" si="10"/>
        <v>0</v>
      </c>
      <c r="Y16" s="2">
        <f t="shared" si="8"/>
        <v>0</v>
      </c>
      <c r="Z16" s="27">
        <f t="shared" si="9"/>
        <v>0</v>
      </c>
    </row>
    <row r="17" spans="1:26" ht="11.1" customHeight="1" outlineLevel="2" x14ac:dyDescent="0.2">
      <c r="A17" s="32" t="s">
        <v>23</v>
      </c>
      <c r="B17" s="34" t="str">
        <f>VLOOKUP(A17,[3]TDSheet!$A:$B,2,0)</f>
        <v>Окт</v>
      </c>
      <c r="C17" s="7" t="s">
        <v>9</v>
      </c>
      <c r="D17" s="8">
        <v>99</v>
      </c>
      <c r="E17" s="8">
        <v>100</v>
      </c>
      <c r="F17" s="8">
        <v>55</v>
      </c>
      <c r="G17" s="8">
        <v>79</v>
      </c>
      <c r="H17" s="17">
        <f>VLOOKUP(A17,[1]TDSheet!$A:$G,7,0)</f>
        <v>0.9</v>
      </c>
      <c r="M17" s="2">
        <f t="shared" si="3"/>
        <v>11</v>
      </c>
      <c r="N17" s="20">
        <f t="shared" si="11"/>
        <v>64</v>
      </c>
      <c r="O17" s="20">
        <f t="shared" si="4"/>
        <v>64</v>
      </c>
      <c r="P17" s="2">
        <f t="shared" si="5"/>
        <v>13</v>
      </c>
      <c r="Q17" s="2">
        <f t="shared" si="6"/>
        <v>7.1818181818181817</v>
      </c>
      <c r="R17" s="2">
        <f>VLOOKUP(A17,[1]TDSheet!$A:$Q,17,0)</f>
        <v>15.6</v>
      </c>
      <c r="S17" s="2">
        <f>VLOOKUP(A17,[1]TDSheet!$A:$R,18,0)</f>
        <v>9</v>
      </c>
      <c r="T17" s="2">
        <f>VLOOKUP(A17,[1]TDSheet!$A:$L,12,0)</f>
        <v>13.6</v>
      </c>
      <c r="V17" s="2">
        <f t="shared" si="7"/>
        <v>57.6</v>
      </c>
      <c r="W17" s="17">
        <f>VLOOKUP(A17,[1]TDSheet!$A:$U,21,0)</f>
        <v>8</v>
      </c>
      <c r="X17" s="18">
        <v>8</v>
      </c>
      <c r="Y17" s="2">
        <f t="shared" si="8"/>
        <v>57.6</v>
      </c>
      <c r="Z17" s="27">
        <f t="shared" si="9"/>
        <v>57.6</v>
      </c>
    </row>
    <row r="18" spans="1:26" ht="11.1" customHeight="1" outlineLevel="2" x14ac:dyDescent="0.2">
      <c r="A18" s="32" t="s">
        <v>24</v>
      </c>
      <c r="B18" s="34" t="str">
        <f>VLOOKUP(A18,[3]TDSheet!$A:$B,2,0)</f>
        <v>Окт</v>
      </c>
      <c r="C18" s="7" t="s">
        <v>9</v>
      </c>
      <c r="D18" s="8">
        <v>691</v>
      </c>
      <c r="E18" s="8"/>
      <c r="F18" s="8">
        <v>188</v>
      </c>
      <c r="G18" s="8">
        <v>395</v>
      </c>
      <c r="H18" s="17">
        <f>VLOOKUP(A18,[1]TDSheet!$A:$G,7,0)</f>
        <v>0.9</v>
      </c>
      <c r="M18" s="2">
        <f t="shared" si="3"/>
        <v>37.6</v>
      </c>
      <c r="N18" s="20">
        <f t="shared" si="11"/>
        <v>93.800000000000011</v>
      </c>
      <c r="O18" s="20">
        <f t="shared" si="4"/>
        <v>93.800000000000011</v>
      </c>
      <c r="P18" s="2">
        <f t="shared" si="5"/>
        <v>13</v>
      </c>
      <c r="Q18" s="2">
        <f t="shared" si="6"/>
        <v>10.50531914893617</v>
      </c>
      <c r="R18" s="2">
        <f>VLOOKUP(A18,[1]TDSheet!$A:$Q,17,0)</f>
        <v>74.599999999999994</v>
      </c>
      <c r="S18" s="2">
        <f>VLOOKUP(A18,[1]TDSheet!$A:$R,18,0)</f>
        <v>64.599999999999994</v>
      </c>
      <c r="T18" s="2">
        <f>VLOOKUP(A18,[1]TDSheet!$A:$L,12,0)</f>
        <v>39</v>
      </c>
      <c r="V18" s="2">
        <f t="shared" si="7"/>
        <v>84.420000000000016</v>
      </c>
      <c r="W18" s="17">
        <f>VLOOKUP(A18,[1]TDSheet!$A:$U,21,0)</f>
        <v>8</v>
      </c>
      <c r="X18" s="18">
        <v>12</v>
      </c>
      <c r="Y18" s="2">
        <f t="shared" si="8"/>
        <v>86.4</v>
      </c>
      <c r="Z18" s="27">
        <f t="shared" si="9"/>
        <v>84.420000000000016</v>
      </c>
    </row>
    <row r="19" spans="1:26" ht="11.1" customHeight="1" outlineLevel="2" x14ac:dyDescent="0.2">
      <c r="A19" s="32" t="s">
        <v>25</v>
      </c>
      <c r="B19" s="7"/>
      <c r="C19" s="7" t="s">
        <v>9</v>
      </c>
      <c r="D19" s="8">
        <v>393</v>
      </c>
      <c r="E19" s="8"/>
      <c r="F19" s="8">
        <v>75</v>
      </c>
      <c r="G19" s="8">
        <v>294</v>
      </c>
      <c r="H19" s="17">
        <f>VLOOKUP(A19,[1]TDSheet!$A:$G,7,0)</f>
        <v>0.43</v>
      </c>
      <c r="M19" s="2">
        <f t="shared" si="3"/>
        <v>15</v>
      </c>
      <c r="N19" s="20"/>
      <c r="O19" s="20"/>
      <c r="P19" s="2">
        <f t="shared" si="5"/>
        <v>19.600000000000001</v>
      </c>
      <c r="Q19" s="2">
        <f t="shared" si="6"/>
        <v>19.600000000000001</v>
      </c>
      <c r="R19" s="2">
        <f>VLOOKUP(A19,[1]TDSheet!$A:$Q,17,0)</f>
        <v>20.6</v>
      </c>
      <c r="S19" s="2">
        <f>VLOOKUP(A19,[1]TDSheet!$A:$R,18,0)</f>
        <v>37.6</v>
      </c>
      <c r="T19" s="2">
        <f>VLOOKUP(A19,[1]TDSheet!$A:$L,12,0)</f>
        <v>17.600000000000001</v>
      </c>
      <c r="V19" s="2">
        <f t="shared" si="7"/>
        <v>0</v>
      </c>
      <c r="W19" s="17">
        <f>VLOOKUP(A19,[1]TDSheet!$A:$U,21,0)</f>
        <v>16</v>
      </c>
      <c r="X19" s="18">
        <f t="shared" si="10"/>
        <v>0</v>
      </c>
      <c r="Y19" s="2">
        <f t="shared" si="8"/>
        <v>0</v>
      </c>
      <c r="Z19" s="27">
        <f t="shared" si="9"/>
        <v>0</v>
      </c>
    </row>
    <row r="20" spans="1:26" ht="21.95" customHeight="1" outlineLevel="2" x14ac:dyDescent="0.2">
      <c r="A20" s="32" t="s">
        <v>26</v>
      </c>
      <c r="B20" s="7"/>
      <c r="C20" s="7" t="s">
        <v>14</v>
      </c>
      <c r="D20" s="8">
        <v>965</v>
      </c>
      <c r="E20" s="8">
        <v>2380</v>
      </c>
      <c r="F20" s="8">
        <v>608.87599999999998</v>
      </c>
      <c r="G20" s="8">
        <v>2420</v>
      </c>
      <c r="H20" s="17">
        <f>VLOOKUP(A20,[1]TDSheet!$A:$G,7,0)</f>
        <v>1</v>
      </c>
      <c r="M20" s="2">
        <f t="shared" si="3"/>
        <v>121.7752</v>
      </c>
      <c r="N20" s="20"/>
      <c r="O20" s="20"/>
      <c r="P20" s="2">
        <f t="shared" si="5"/>
        <v>19.87268343636471</v>
      </c>
      <c r="Q20" s="2">
        <f t="shared" si="6"/>
        <v>19.87268343636471</v>
      </c>
      <c r="R20" s="2">
        <f>VLOOKUP(A20,[1]TDSheet!$A:$Q,17,0)</f>
        <v>189</v>
      </c>
      <c r="S20" s="2">
        <f>VLOOKUP(A20,[1]TDSheet!$A:$R,18,0)</f>
        <v>108</v>
      </c>
      <c r="T20" s="2">
        <f>VLOOKUP(A20,[1]TDSheet!$A:$L,12,0)</f>
        <v>236</v>
      </c>
      <c r="U20" s="19" t="str">
        <f>VLOOKUP(A20,[2]TDSheet!$A:$S,19,0)</f>
        <v>+600кг для оптовиков</v>
      </c>
      <c r="V20" s="2">
        <f t="shared" si="7"/>
        <v>0</v>
      </c>
      <c r="W20" s="17">
        <f>VLOOKUP(A20,[1]TDSheet!$A:$U,21,0)</f>
        <v>5</v>
      </c>
      <c r="X20" s="18">
        <f t="shared" si="10"/>
        <v>0</v>
      </c>
      <c r="Y20" s="2">
        <f t="shared" si="8"/>
        <v>0</v>
      </c>
      <c r="Z20" s="27">
        <f t="shared" si="9"/>
        <v>0</v>
      </c>
    </row>
    <row r="21" spans="1:26" ht="11.1" customHeight="1" outlineLevel="2" x14ac:dyDescent="0.2">
      <c r="A21" s="32" t="s">
        <v>27</v>
      </c>
      <c r="B21" s="34" t="str">
        <f>VLOOKUP(A21,[3]TDSheet!$A:$B,2,0)</f>
        <v>Окт</v>
      </c>
      <c r="C21" s="7" t="s">
        <v>9</v>
      </c>
      <c r="D21" s="8">
        <v>554</v>
      </c>
      <c r="E21" s="8">
        <v>136</v>
      </c>
      <c r="F21" s="8">
        <v>279</v>
      </c>
      <c r="G21" s="10">
        <f>244+G40</f>
        <v>227</v>
      </c>
      <c r="H21" s="17">
        <f>VLOOKUP(A21,[1]TDSheet!$A:$G,7,0)</f>
        <v>0.9</v>
      </c>
      <c r="M21" s="2">
        <f t="shared" si="3"/>
        <v>55.8</v>
      </c>
      <c r="N21" s="20">
        <f t="shared" si="11"/>
        <v>442.59999999999991</v>
      </c>
      <c r="O21" s="20">
        <f>12*M21-G21</f>
        <v>442.59999999999991</v>
      </c>
      <c r="P21" s="2">
        <f t="shared" si="5"/>
        <v>11.999999999999998</v>
      </c>
      <c r="Q21" s="2">
        <f t="shared" si="6"/>
        <v>4.0681003584229396</v>
      </c>
      <c r="R21" s="2">
        <f>VLOOKUP(A21,[1]TDSheet!$A:$Q,17,0)</f>
        <v>75.8</v>
      </c>
      <c r="S21" s="2">
        <f>VLOOKUP(A21,[1]TDSheet!$A:$R,18,0)</f>
        <v>54.6</v>
      </c>
      <c r="T21" s="2">
        <f>VLOOKUP(A21,[1]TDSheet!$A:$L,12,0)</f>
        <v>48.4</v>
      </c>
      <c r="V21" s="2">
        <f t="shared" si="7"/>
        <v>398.33999999999992</v>
      </c>
      <c r="W21" s="17">
        <f>VLOOKUP(A21,[1]TDSheet!$A:$U,21,0)</f>
        <v>8</v>
      </c>
      <c r="X21" s="18">
        <v>56</v>
      </c>
      <c r="Y21" s="2">
        <f t="shared" si="8"/>
        <v>403.2</v>
      </c>
      <c r="Z21" s="27">
        <f t="shared" si="9"/>
        <v>398.33999999999992</v>
      </c>
    </row>
    <row r="22" spans="1:26" ht="11.1" customHeight="1" outlineLevel="2" x14ac:dyDescent="0.2">
      <c r="A22" s="32" t="s">
        <v>28</v>
      </c>
      <c r="B22" s="7"/>
      <c r="C22" s="7" t="s">
        <v>9</v>
      </c>
      <c r="D22" s="8">
        <v>258</v>
      </c>
      <c r="E22" s="8">
        <v>118</v>
      </c>
      <c r="F22" s="8">
        <v>98</v>
      </c>
      <c r="G22" s="8">
        <v>239</v>
      </c>
      <c r="H22" s="17">
        <f>VLOOKUP(A22,[1]TDSheet!$A:$G,7,0)</f>
        <v>0.43</v>
      </c>
      <c r="M22" s="2">
        <f t="shared" si="3"/>
        <v>19.600000000000001</v>
      </c>
      <c r="N22" s="20">
        <f t="shared" si="11"/>
        <v>15.800000000000011</v>
      </c>
      <c r="O22" s="20">
        <f t="shared" si="4"/>
        <v>15.800000000000011</v>
      </c>
      <c r="P22" s="2">
        <f t="shared" si="5"/>
        <v>13</v>
      </c>
      <c r="Q22" s="2">
        <f t="shared" si="6"/>
        <v>12.193877551020407</v>
      </c>
      <c r="R22" s="2">
        <f>VLOOKUP(A22,[1]TDSheet!$A:$Q,17,0)</f>
        <v>25</v>
      </c>
      <c r="S22" s="2">
        <f>VLOOKUP(A22,[1]TDSheet!$A:$R,18,0)</f>
        <v>24.2</v>
      </c>
      <c r="T22" s="2">
        <f>VLOOKUP(A22,[1]TDSheet!$A:$L,12,0)</f>
        <v>20.6</v>
      </c>
      <c r="V22" s="2">
        <f t="shared" si="7"/>
        <v>6.7940000000000049</v>
      </c>
      <c r="W22" s="17">
        <f>VLOOKUP(A22,[1]TDSheet!$A:$U,21,0)</f>
        <v>16</v>
      </c>
      <c r="X22" s="18">
        <v>1</v>
      </c>
      <c r="Y22" s="2">
        <f t="shared" si="8"/>
        <v>6.88</v>
      </c>
      <c r="Z22" s="27">
        <f t="shared" si="9"/>
        <v>6.7940000000000049</v>
      </c>
    </row>
    <row r="23" spans="1:26" ht="11.1" customHeight="1" outlineLevel="2" x14ac:dyDescent="0.2">
      <c r="A23" s="32" t="s">
        <v>29</v>
      </c>
      <c r="B23" s="34" t="str">
        <f>VLOOKUP(A23,[3]TDSheet!$A:$B,2,0)</f>
        <v>Окт</v>
      </c>
      <c r="C23" s="7" t="s">
        <v>9</v>
      </c>
      <c r="D23" s="8">
        <v>44</v>
      </c>
      <c r="E23" s="8"/>
      <c r="F23" s="8">
        <v>30</v>
      </c>
      <c r="G23" s="8">
        <v>5</v>
      </c>
      <c r="H23" s="17">
        <f>VLOOKUP(A23,[1]TDSheet!$A:$G,7,0)</f>
        <v>0.7</v>
      </c>
      <c r="M23" s="2">
        <f t="shared" si="3"/>
        <v>6</v>
      </c>
      <c r="N23" s="20">
        <f t="shared" si="11"/>
        <v>49</v>
      </c>
      <c r="O23" s="20">
        <f>9*M23-G23</f>
        <v>49</v>
      </c>
      <c r="P23" s="2">
        <f t="shared" si="5"/>
        <v>9</v>
      </c>
      <c r="Q23" s="2">
        <f t="shared" si="6"/>
        <v>0.83333333333333337</v>
      </c>
      <c r="R23" s="2">
        <f>VLOOKUP(A23,[1]TDSheet!$A:$Q,17,0)</f>
        <v>6.4</v>
      </c>
      <c r="S23" s="2">
        <f>VLOOKUP(A23,[1]TDSheet!$A:$R,18,0)</f>
        <v>1.4</v>
      </c>
      <c r="T23" s="2">
        <f>VLOOKUP(A23,[1]TDSheet!$A:$L,12,0)</f>
        <v>3.2</v>
      </c>
      <c r="V23" s="2">
        <f t="shared" si="7"/>
        <v>34.299999999999997</v>
      </c>
      <c r="W23" s="17">
        <f>VLOOKUP(A23,[1]TDSheet!$A:$U,21,0)</f>
        <v>8</v>
      </c>
      <c r="X23" s="18">
        <v>7</v>
      </c>
      <c r="Y23" s="2">
        <f t="shared" si="8"/>
        <v>39.199999999999996</v>
      </c>
      <c r="Z23" s="27">
        <f t="shared" si="9"/>
        <v>34.299999999999997</v>
      </c>
    </row>
    <row r="24" spans="1:26" ht="21.95" customHeight="1" outlineLevel="2" x14ac:dyDescent="0.2">
      <c r="A24" s="32" t="s">
        <v>30</v>
      </c>
      <c r="B24" s="7"/>
      <c r="C24" s="7" t="s">
        <v>9</v>
      </c>
      <c r="D24" s="8">
        <v>11</v>
      </c>
      <c r="E24" s="8">
        <v>23</v>
      </c>
      <c r="F24" s="8">
        <v>2</v>
      </c>
      <c r="G24" s="8">
        <v>32</v>
      </c>
      <c r="H24" s="17">
        <f>VLOOKUP(A24,[1]TDSheet!$A:$G,7,0)</f>
        <v>0.9</v>
      </c>
      <c r="M24" s="2">
        <f t="shared" si="3"/>
        <v>0.4</v>
      </c>
      <c r="N24" s="20"/>
      <c r="O24" s="20"/>
      <c r="P24" s="2">
        <f t="shared" si="5"/>
        <v>80</v>
      </c>
      <c r="Q24" s="2">
        <f t="shared" si="6"/>
        <v>80</v>
      </c>
      <c r="R24" s="2">
        <f>VLOOKUP(A24,[1]TDSheet!$A:$Q,17,0)</f>
        <v>0.6</v>
      </c>
      <c r="S24" s="2">
        <f>VLOOKUP(A24,[1]TDSheet!$A:$R,18,0)</f>
        <v>1</v>
      </c>
      <c r="T24" s="2">
        <f>VLOOKUP(A24,[1]TDSheet!$A:$L,12,0)</f>
        <v>0</v>
      </c>
      <c r="V24" s="2">
        <f t="shared" si="7"/>
        <v>0</v>
      </c>
      <c r="W24" s="17">
        <f>VLOOKUP(A24,[1]TDSheet!$A:$U,21,0)</f>
        <v>8</v>
      </c>
      <c r="X24" s="18">
        <f t="shared" si="10"/>
        <v>0</v>
      </c>
      <c r="Y24" s="2">
        <f t="shared" si="8"/>
        <v>0</v>
      </c>
      <c r="Z24" s="27">
        <f t="shared" si="9"/>
        <v>0</v>
      </c>
    </row>
    <row r="25" spans="1:26" ht="11.1" customHeight="1" outlineLevel="2" x14ac:dyDescent="0.2">
      <c r="A25" s="32" t="s">
        <v>31</v>
      </c>
      <c r="B25" s="7"/>
      <c r="C25" s="7" t="s">
        <v>14</v>
      </c>
      <c r="D25" s="8">
        <v>240</v>
      </c>
      <c r="E25" s="8">
        <v>10</v>
      </c>
      <c r="F25" s="8">
        <v>65</v>
      </c>
      <c r="G25" s="8">
        <v>170</v>
      </c>
      <c r="H25" s="17">
        <f>VLOOKUP(A25,[1]TDSheet!$A:$G,7,0)</f>
        <v>1</v>
      </c>
      <c r="M25" s="2">
        <f t="shared" si="3"/>
        <v>13</v>
      </c>
      <c r="N25" s="20"/>
      <c r="O25" s="20"/>
      <c r="P25" s="2">
        <f t="shared" si="5"/>
        <v>13.076923076923077</v>
      </c>
      <c r="Q25" s="2">
        <f t="shared" si="6"/>
        <v>13.076923076923077</v>
      </c>
      <c r="R25" s="2">
        <f>VLOOKUP(A25,[1]TDSheet!$A:$Q,17,0)</f>
        <v>13</v>
      </c>
      <c r="S25" s="2">
        <f>VLOOKUP(A25,[1]TDSheet!$A:$R,18,0)</f>
        <v>24</v>
      </c>
      <c r="T25" s="2">
        <f>VLOOKUP(A25,[1]TDSheet!$A:$L,12,0)</f>
        <v>17</v>
      </c>
      <c r="V25" s="2">
        <f t="shared" si="7"/>
        <v>0</v>
      </c>
      <c r="W25" s="17">
        <f>VLOOKUP(A25,[1]TDSheet!$A:$U,21,0)</f>
        <v>5</v>
      </c>
      <c r="X25" s="18">
        <f t="shared" si="10"/>
        <v>0</v>
      </c>
      <c r="Y25" s="2">
        <f t="shared" si="8"/>
        <v>0</v>
      </c>
      <c r="Z25" s="27">
        <f t="shared" si="9"/>
        <v>0</v>
      </c>
    </row>
    <row r="26" spans="1:26" ht="11.1" customHeight="1" outlineLevel="2" x14ac:dyDescent="0.2">
      <c r="A26" s="32" t="s">
        <v>32</v>
      </c>
      <c r="B26" s="7"/>
      <c r="C26" s="7" t="s">
        <v>9</v>
      </c>
      <c r="D26" s="8">
        <v>15</v>
      </c>
      <c r="E26" s="8"/>
      <c r="F26" s="8"/>
      <c r="G26" s="8">
        <v>14</v>
      </c>
      <c r="H26" s="17">
        <f>VLOOKUP(A26,[1]TDSheet!$A:$G,7,0)</f>
        <v>1</v>
      </c>
      <c r="M26" s="2">
        <f t="shared" si="3"/>
        <v>0</v>
      </c>
      <c r="N26" s="20"/>
      <c r="O26" s="20"/>
      <c r="P26" s="2" t="e">
        <f t="shared" si="5"/>
        <v>#DIV/0!</v>
      </c>
      <c r="Q26" s="2" t="e">
        <f t="shared" si="6"/>
        <v>#DIV/0!</v>
      </c>
      <c r="R26" s="2">
        <f>VLOOKUP(A26,[1]TDSheet!$A:$Q,17,0)</f>
        <v>0</v>
      </c>
      <c r="S26" s="2">
        <f>VLOOKUP(A26,[1]TDSheet!$A:$R,18,0)</f>
        <v>1</v>
      </c>
      <c r="T26" s="2">
        <f>VLOOKUP(A26,[1]TDSheet!$A:$L,12,0)</f>
        <v>0</v>
      </c>
      <c r="V26" s="2">
        <f t="shared" si="7"/>
        <v>0</v>
      </c>
      <c r="W26" s="17">
        <f>VLOOKUP(A26,[1]TDSheet!$A:$U,21,0)</f>
        <v>5</v>
      </c>
      <c r="X26" s="18">
        <f t="shared" si="10"/>
        <v>0</v>
      </c>
      <c r="Y26" s="2">
        <f t="shared" si="8"/>
        <v>0</v>
      </c>
      <c r="Z26" s="27">
        <f t="shared" si="9"/>
        <v>0</v>
      </c>
    </row>
    <row r="27" spans="1:26" ht="11.1" customHeight="1" outlineLevel="2" x14ac:dyDescent="0.2">
      <c r="A27" s="32" t="s">
        <v>33</v>
      </c>
      <c r="B27" s="7"/>
      <c r="C27" s="7" t="s">
        <v>14</v>
      </c>
      <c r="D27" s="8">
        <v>63.5</v>
      </c>
      <c r="E27" s="8"/>
      <c r="F27" s="8"/>
      <c r="G27" s="8">
        <v>5.5</v>
      </c>
      <c r="H27" s="17">
        <f>VLOOKUP(A27,[1]TDSheet!$A:$G,7,0)</f>
        <v>1</v>
      </c>
      <c r="M27" s="2">
        <f t="shared" si="3"/>
        <v>0</v>
      </c>
      <c r="N27" s="20"/>
      <c r="O27" s="20"/>
      <c r="P27" s="2" t="e">
        <f t="shared" si="5"/>
        <v>#DIV/0!</v>
      </c>
      <c r="Q27" s="2" t="e">
        <f t="shared" si="6"/>
        <v>#DIV/0!</v>
      </c>
      <c r="R27" s="2">
        <f>VLOOKUP(A27,[1]TDSheet!$A:$Q,17,0)</f>
        <v>19.7</v>
      </c>
      <c r="S27" s="2">
        <f>VLOOKUP(A27,[1]TDSheet!$A:$R,18,0)</f>
        <v>16.5</v>
      </c>
      <c r="T27" s="2">
        <f>VLOOKUP(A27,[1]TDSheet!$A:$L,12,0)</f>
        <v>22</v>
      </c>
      <c r="V27" s="2">
        <f t="shared" si="7"/>
        <v>0</v>
      </c>
      <c r="W27" s="17">
        <f>VLOOKUP(A27,[1]TDSheet!$A:$U,21,0)</f>
        <v>5.5</v>
      </c>
      <c r="X27" s="18">
        <f t="shared" si="10"/>
        <v>0</v>
      </c>
      <c r="Y27" s="2">
        <f t="shared" si="8"/>
        <v>0</v>
      </c>
      <c r="Z27" s="27">
        <f t="shared" si="9"/>
        <v>0</v>
      </c>
    </row>
    <row r="28" spans="1:26" ht="11.1" customHeight="1" outlineLevel="2" x14ac:dyDescent="0.2">
      <c r="A28" s="32" t="s">
        <v>34</v>
      </c>
      <c r="B28" s="7"/>
      <c r="C28" s="7" t="s">
        <v>9</v>
      </c>
      <c r="D28" s="8">
        <v>48</v>
      </c>
      <c r="E28" s="8"/>
      <c r="F28" s="8"/>
      <c r="G28" s="8">
        <v>48</v>
      </c>
      <c r="H28" s="17">
        <f>VLOOKUP(A28,[1]TDSheet!$A:$G,7,0)</f>
        <v>0.33</v>
      </c>
      <c r="M28" s="2">
        <f t="shared" si="3"/>
        <v>0</v>
      </c>
      <c r="N28" s="20"/>
      <c r="O28" s="20"/>
      <c r="P28" s="2" t="e">
        <f t="shared" si="5"/>
        <v>#DIV/0!</v>
      </c>
      <c r="Q28" s="2" t="e">
        <f t="shared" si="6"/>
        <v>#DIV/0!</v>
      </c>
      <c r="R28" s="2">
        <f>VLOOKUP(A28,[1]TDSheet!$A:$Q,17,0)</f>
        <v>0</v>
      </c>
      <c r="S28" s="2">
        <f>VLOOKUP(A28,[1]TDSheet!$A:$R,18,0)</f>
        <v>0</v>
      </c>
      <c r="T28" s="2">
        <f>VLOOKUP(A28,[1]TDSheet!$A:$L,12,0)</f>
        <v>0</v>
      </c>
      <c r="V28" s="2">
        <f t="shared" si="7"/>
        <v>0</v>
      </c>
      <c r="W28" s="17">
        <f>VLOOKUP(A28,[1]TDSheet!$A:$U,21,0)</f>
        <v>6</v>
      </c>
      <c r="X28" s="18">
        <f t="shared" si="10"/>
        <v>0</v>
      </c>
      <c r="Y28" s="2">
        <f t="shared" si="8"/>
        <v>0</v>
      </c>
      <c r="Z28" s="27">
        <f t="shared" si="9"/>
        <v>0</v>
      </c>
    </row>
    <row r="29" spans="1:26" ht="11.1" customHeight="1" outlineLevel="2" x14ac:dyDescent="0.2">
      <c r="A29" s="32" t="s">
        <v>35</v>
      </c>
      <c r="B29" s="7"/>
      <c r="C29" s="7" t="s">
        <v>14</v>
      </c>
      <c r="D29" s="8">
        <v>39</v>
      </c>
      <c r="E29" s="8"/>
      <c r="F29" s="8">
        <v>9</v>
      </c>
      <c r="G29" s="8">
        <v>27</v>
      </c>
      <c r="H29" s="17">
        <f>VLOOKUP(A29,[1]TDSheet!$A:$G,7,0)</f>
        <v>1</v>
      </c>
      <c r="M29" s="2">
        <f t="shared" si="3"/>
        <v>1.8</v>
      </c>
      <c r="N29" s="20"/>
      <c r="O29" s="20"/>
      <c r="P29" s="2">
        <f t="shared" si="5"/>
        <v>15</v>
      </c>
      <c r="Q29" s="2">
        <f t="shared" si="6"/>
        <v>15</v>
      </c>
      <c r="R29" s="2">
        <f>VLOOKUP(A29,[1]TDSheet!$A:$Q,17,0)</f>
        <v>0.6</v>
      </c>
      <c r="S29" s="2">
        <f>VLOOKUP(A29,[1]TDSheet!$A:$R,18,0)</f>
        <v>1.2</v>
      </c>
      <c r="T29" s="2">
        <f>VLOOKUP(A29,[1]TDSheet!$A:$L,12,0)</f>
        <v>0</v>
      </c>
      <c r="V29" s="2">
        <f t="shared" si="7"/>
        <v>0</v>
      </c>
      <c r="W29" s="17">
        <f>VLOOKUP(A29,[1]TDSheet!$A:$U,21,0)</f>
        <v>3</v>
      </c>
      <c r="X29" s="18">
        <f t="shared" si="10"/>
        <v>0</v>
      </c>
      <c r="Y29" s="2">
        <f t="shared" si="8"/>
        <v>0</v>
      </c>
      <c r="Z29" s="27">
        <f t="shared" si="9"/>
        <v>0</v>
      </c>
    </row>
    <row r="30" spans="1:26" ht="11.1" customHeight="1" outlineLevel="2" x14ac:dyDescent="0.2">
      <c r="A30" s="32" t="s">
        <v>36</v>
      </c>
      <c r="B30" s="7"/>
      <c r="C30" s="7" t="s">
        <v>9</v>
      </c>
      <c r="D30" s="8">
        <v>363</v>
      </c>
      <c r="E30" s="8"/>
      <c r="F30" s="8">
        <v>191</v>
      </c>
      <c r="G30" s="8">
        <v>94</v>
      </c>
      <c r="H30" s="17">
        <f>VLOOKUP(A30,[1]TDSheet!$A:$G,7,0)</f>
        <v>0.25</v>
      </c>
      <c r="M30" s="2">
        <f t="shared" si="3"/>
        <v>38.200000000000003</v>
      </c>
      <c r="N30" s="20">
        <f t="shared" si="11"/>
        <v>288</v>
      </c>
      <c r="O30" s="20">
        <f>10*M30-G30</f>
        <v>288</v>
      </c>
      <c r="P30" s="2">
        <f t="shared" si="5"/>
        <v>10</v>
      </c>
      <c r="Q30" s="2">
        <f t="shared" si="6"/>
        <v>2.4607329842931933</v>
      </c>
      <c r="R30" s="2">
        <f>VLOOKUP(A30,[1]TDSheet!$A:$Q,17,0)</f>
        <v>30.2</v>
      </c>
      <c r="S30" s="2">
        <f>VLOOKUP(A30,[1]TDSheet!$A:$R,18,0)</f>
        <v>35</v>
      </c>
      <c r="T30" s="2">
        <f>VLOOKUP(A30,[1]TDSheet!$A:$L,12,0)</f>
        <v>33.6</v>
      </c>
      <c r="V30" s="2">
        <f t="shared" si="7"/>
        <v>72</v>
      </c>
      <c r="W30" s="17">
        <f>VLOOKUP(A30,[1]TDSheet!$A:$U,21,0)</f>
        <v>12</v>
      </c>
      <c r="X30" s="18">
        <v>24</v>
      </c>
      <c r="Y30" s="2">
        <f t="shared" si="8"/>
        <v>72</v>
      </c>
      <c r="Z30" s="27">
        <f t="shared" si="9"/>
        <v>72</v>
      </c>
    </row>
    <row r="31" spans="1:26" ht="11.1" customHeight="1" outlineLevel="2" x14ac:dyDescent="0.2">
      <c r="A31" s="32" t="s">
        <v>37</v>
      </c>
      <c r="B31" s="7"/>
      <c r="C31" s="7" t="s">
        <v>9</v>
      </c>
      <c r="D31" s="8">
        <v>5.4</v>
      </c>
      <c r="E31" s="8"/>
      <c r="F31" s="8"/>
      <c r="G31" s="8"/>
      <c r="H31" s="17">
        <f>VLOOKUP(A31,[1]TDSheet!$A:$G,7,0)</f>
        <v>0</v>
      </c>
      <c r="M31" s="2">
        <f t="shared" si="3"/>
        <v>0</v>
      </c>
      <c r="N31" s="20"/>
      <c r="O31" s="20"/>
      <c r="P31" s="2" t="e">
        <f t="shared" si="5"/>
        <v>#DIV/0!</v>
      </c>
      <c r="Q31" s="2" t="e">
        <f t="shared" si="6"/>
        <v>#DIV/0!</v>
      </c>
      <c r="R31" s="2">
        <f>VLOOKUP(A31,[1]TDSheet!$A:$Q,17,0)</f>
        <v>0</v>
      </c>
      <c r="S31" s="2">
        <f>VLOOKUP(A31,[1]TDSheet!$A:$R,18,0)</f>
        <v>0</v>
      </c>
      <c r="T31" s="2">
        <f>VLOOKUP(A31,[1]TDSheet!$A:$L,12,0)</f>
        <v>0</v>
      </c>
      <c r="V31" s="2">
        <f t="shared" si="7"/>
        <v>0</v>
      </c>
      <c r="W31" s="17">
        <f>VLOOKUP(A31,[1]TDSheet!$A:$U,21,0)</f>
        <v>0</v>
      </c>
      <c r="X31" s="18">
        <v>0</v>
      </c>
      <c r="Y31" s="2">
        <f t="shared" si="8"/>
        <v>0</v>
      </c>
      <c r="Z31" s="27">
        <f t="shared" si="9"/>
        <v>0</v>
      </c>
    </row>
    <row r="32" spans="1:26" ht="11.1" customHeight="1" outlineLevel="2" x14ac:dyDescent="0.2">
      <c r="A32" s="32" t="s">
        <v>38</v>
      </c>
      <c r="B32" s="7"/>
      <c r="C32" s="7" t="s">
        <v>14</v>
      </c>
      <c r="D32" s="8">
        <v>25.2</v>
      </c>
      <c r="E32" s="8"/>
      <c r="F32" s="8"/>
      <c r="G32" s="8">
        <v>23.4</v>
      </c>
      <c r="H32" s="17">
        <f>VLOOKUP(A32,[1]TDSheet!$A:$G,7,0)</f>
        <v>1</v>
      </c>
      <c r="M32" s="2">
        <f t="shared" si="3"/>
        <v>0</v>
      </c>
      <c r="N32" s="23"/>
      <c r="O32" s="20"/>
      <c r="P32" s="2" t="e">
        <f t="shared" si="5"/>
        <v>#DIV/0!</v>
      </c>
      <c r="Q32" s="2" t="e">
        <f t="shared" si="6"/>
        <v>#DIV/0!</v>
      </c>
      <c r="R32" s="2">
        <f>VLOOKUP(A32,[1]TDSheet!$A:$Q,17,0)</f>
        <v>0.36</v>
      </c>
      <c r="S32" s="2">
        <f>VLOOKUP(A32,[1]TDSheet!$A:$R,18,0)</f>
        <v>0</v>
      </c>
      <c r="T32" s="2">
        <f>VLOOKUP(A32,[1]TDSheet!$A:$L,12,0)</f>
        <v>0</v>
      </c>
      <c r="V32" s="2">
        <f t="shared" si="7"/>
        <v>0</v>
      </c>
      <c r="W32" s="17">
        <f>VLOOKUP(A32,[1]TDSheet!$A:$U,21,0)</f>
        <v>1.8</v>
      </c>
      <c r="X32" s="18">
        <f t="shared" si="10"/>
        <v>0</v>
      </c>
      <c r="Y32" s="2">
        <f t="shared" si="8"/>
        <v>0</v>
      </c>
      <c r="Z32" s="27">
        <f t="shared" si="9"/>
        <v>0</v>
      </c>
    </row>
    <row r="33" spans="1:26" ht="11.1" customHeight="1" outlineLevel="2" x14ac:dyDescent="0.2">
      <c r="A33" s="32" t="s">
        <v>39</v>
      </c>
      <c r="B33" s="7"/>
      <c r="C33" s="7" t="s">
        <v>9</v>
      </c>
      <c r="D33" s="8">
        <v>38</v>
      </c>
      <c r="E33" s="8"/>
      <c r="F33" s="8">
        <v>21</v>
      </c>
      <c r="G33" s="8">
        <v>12</v>
      </c>
      <c r="H33" s="17">
        <f>VLOOKUP(A33,[1]TDSheet!$A:$G,7,0)</f>
        <v>0.2</v>
      </c>
      <c r="M33" s="2">
        <f t="shared" si="3"/>
        <v>4.2</v>
      </c>
      <c r="N33" s="20">
        <f t="shared" ref="N33:N38" si="12">O33</f>
        <v>34.200000000000003</v>
      </c>
      <c r="O33" s="20">
        <f>11*M33-G33</f>
        <v>34.200000000000003</v>
      </c>
      <c r="P33" s="2">
        <f t="shared" si="5"/>
        <v>11</v>
      </c>
      <c r="Q33" s="2">
        <f t="shared" si="6"/>
        <v>2.8571428571428572</v>
      </c>
      <c r="R33" s="2">
        <f>VLOOKUP(A33,[1]TDSheet!$A:$Q,17,0)</f>
        <v>4.4000000000000004</v>
      </c>
      <c r="S33" s="2">
        <f>VLOOKUP(A33,[1]TDSheet!$A:$R,18,0)</f>
        <v>2.4</v>
      </c>
      <c r="T33" s="2">
        <f>VLOOKUP(A33,[1]TDSheet!$A:$L,12,0)</f>
        <v>1.6</v>
      </c>
      <c r="V33" s="2">
        <f t="shared" si="7"/>
        <v>6.8400000000000007</v>
      </c>
      <c r="W33" s="17">
        <f>VLOOKUP(A33,[1]TDSheet!$A:$U,21,0)</f>
        <v>6</v>
      </c>
      <c r="X33" s="18">
        <v>6</v>
      </c>
      <c r="Y33" s="2">
        <f t="shared" si="8"/>
        <v>7.2</v>
      </c>
      <c r="Z33" s="27">
        <f t="shared" si="9"/>
        <v>6.8400000000000007</v>
      </c>
    </row>
    <row r="34" spans="1:26" ht="11.1" customHeight="1" outlineLevel="2" x14ac:dyDescent="0.2">
      <c r="A34" s="32" t="s">
        <v>40</v>
      </c>
      <c r="B34" s="7"/>
      <c r="C34" s="7" t="s">
        <v>9</v>
      </c>
      <c r="D34" s="8">
        <v>51</v>
      </c>
      <c r="E34" s="8"/>
      <c r="F34" s="8">
        <v>21</v>
      </c>
      <c r="G34" s="8">
        <v>21</v>
      </c>
      <c r="H34" s="17">
        <f>VLOOKUP(A34,[1]TDSheet!$A:$G,7,0)</f>
        <v>0.2</v>
      </c>
      <c r="M34" s="2">
        <f t="shared" si="3"/>
        <v>4.2</v>
      </c>
      <c r="N34" s="20">
        <f t="shared" si="12"/>
        <v>33.6</v>
      </c>
      <c r="O34" s="20">
        <f t="shared" si="4"/>
        <v>33.6</v>
      </c>
      <c r="P34" s="2">
        <f t="shared" si="5"/>
        <v>13</v>
      </c>
      <c r="Q34" s="2">
        <f t="shared" si="6"/>
        <v>5</v>
      </c>
      <c r="R34" s="2">
        <f>VLOOKUP(A34,[1]TDSheet!$A:$Q,17,0)</f>
        <v>5.2</v>
      </c>
      <c r="S34" s="2">
        <f>VLOOKUP(A34,[1]TDSheet!$A:$R,18,0)</f>
        <v>2.4</v>
      </c>
      <c r="T34" s="2">
        <f>VLOOKUP(A34,[1]TDSheet!$A:$L,12,0)</f>
        <v>2.6</v>
      </c>
      <c r="V34" s="2">
        <f t="shared" si="7"/>
        <v>6.7200000000000006</v>
      </c>
      <c r="W34" s="17">
        <f>VLOOKUP(A34,[1]TDSheet!$A:$U,21,0)</f>
        <v>6</v>
      </c>
      <c r="X34" s="18">
        <v>6</v>
      </c>
      <c r="Y34" s="2">
        <f t="shared" si="8"/>
        <v>7.2</v>
      </c>
      <c r="Z34" s="27">
        <f t="shared" si="9"/>
        <v>6.7200000000000006</v>
      </c>
    </row>
    <row r="35" spans="1:26" ht="11.1" customHeight="1" outlineLevel="2" x14ac:dyDescent="0.2">
      <c r="A35" s="32" t="s">
        <v>41</v>
      </c>
      <c r="B35" s="34" t="str">
        <f>VLOOKUP(A35,[3]TDSheet!$A:$B,2,0)</f>
        <v>Окт</v>
      </c>
      <c r="C35" s="7" t="s">
        <v>9</v>
      </c>
      <c r="D35" s="8">
        <v>308</v>
      </c>
      <c r="E35" s="8"/>
      <c r="F35" s="8">
        <v>204</v>
      </c>
      <c r="G35" s="8">
        <v>81</v>
      </c>
      <c r="H35" s="17">
        <f>VLOOKUP(A35,[1]TDSheet!$A:$G,7,0)</f>
        <v>0.25</v>
      </c>
      <c r="M35" s="2">
        <f t="shared" si="3"/>
        <v>40.799999999999997</v>
      </c>
      <c r="N35" s="20">
        <f t="shared" si="12"/>
        <v>327</v>
      </c>
      <c r="O35" s="20">
        <f>10*M35-G35</f>
        <v>327</v>
      </c>
      <c r="P35" s="2">
        <f t="shared" si="5"/>
        <v>10</v>
      </c>
      <c r="Q35" s="2">
        <f t="shared" si="6"/>
        <v>1.9852941176470589</v>
      </c>
      <c r="R35" s="2">
        <f>VLOOKUP(A35,[1]TDSheet!$A:$Q,17,0)</f>
        <v>41.8</v>
      </c>
      <c r="S35" s="2">
        <f>VLOOKUP(A35,[1]TDSheet!$A:$R,18,0)</f>
        <v>34.200000000000003</v>
      </c>
      <c r="T35" s="2">
        <f>VLOOKUP(A35,[1]TDSheet!$A:$L,12,0)</f>
        <v>31.8</v>
      </c>
      <c r="V35" s="2">
        <f t="shared" si="7"/>
        <v>81.75</v>
      </c>
      <c r="W35" s="17">
        <f>VLOOKUP(A35,[1]TDSheet!$A:$U,21,0)</f>
        <v>12</v>
      </c>
      <c r="X35" s="18">
        <v>28</v>
      </c>
      <c r="Y35" s="2">
        <f t="shared" si="8"/>
        <v>84</v>
      </c>
      <c r="Z35" s="27">
        <f t="shared" si="9"/>
        <v>81.75</v>
      </c>
    </row>
    <row r="36" spans="1:26" ht="11.1" customHeight="1" outlineLevel="2" x14ac:dyDescent="0.2">
      <c r="A36" s="32" t="s">
        <v>42</v>
      </c>
      <c r="B36" s="34" t="str">
        <f>VLOOKUP(A36,[3]TDSheet!$A:$B,2,0)</f>
        <v>Окт</v>
      </c>
      <c r="C36" s="7" t="s">
        <v>9</v>
      </c>
      <c r="D36" s="8">
        <v>301</v>
      </c>
      <c r="E36" s="8"/>
      <c r="F36" s="8">
        <v>150</v>
      </c>
      <c r="G36" s="8">
        <v>56</v>
      </c>
      <c r="H36" s="17">
        <f>VLOOKUP(A36,[1]TDSheet!$A:$G,7,0)</f>
        <v>0.25</v>
      </c>
      <c r="M36" s="2">
        <f t="shared" si="3"/>
        <v>30</v>
      </c>
      <c r="N36" s="20">
        <f t="shared" si="12"/>
        <v>244</v>
      </c>
      <c r="O36" s="20">
        <f>10*M36-G36</f>
        <v>244</v>
      </c>
      <c r="P36" s="2">
        <f t="shared" si="5"/>
        <v>10</v>
      </c>
      <c r="Q36" s="2">
        <f t="shared" si="6"/>
        <v>1.8666666666666667</v>
      </c>
      <c r="R36" s="2">
        <f>VLOOKUP(A36,[1]TDSheet!$A:$Q,17,0)</f>
        <v>40.6</v>
      </c>
      <c r="S36" s="2">
        <f>VLOOKUP(A36,[1]TDSheet!$A:$R,18,0)</f>
        <v>34</v>
      </c>
      <c r="T36" s="2">
        <f>VLOOKUP(A36,[1]TDSheet!$A:$L,12,0)</f>
        <v>34.4</v>
      </c>
      <c r="V36" s="2">
        <f t="shared" si="7"/>
        <v>61</v>
      </c>
      <c r="W36" s="17">
        <f>VLOOKUP(A36,[1]TDSheet!$A:$U,21,0)</f>
        <v>12</v>
      </c>
      <c r="X36" s="18">
        <v>21</v>
      </c>
      <c r="Y36" s="2">
        <f t="shared" si="8"/>
        <v>63</v>
      </c>
      <c r="Z36" s="27">
        <f t="shared" si="9"/>
        <v>61</v>
      </c>
    </row>
    <row r="37" spans="1:26" ht="21.95" customHeight="1" outlineLevel="2" x14ac:dyDescent="0.2">
      <c r="A37" s="32" t="s">
        <v>43</v>
      </c>
      <c r="B37" s="7"/>
      <c r="C37" s="7" t="s">
        <v>14</v>
      </c>
      <c r="D37" s="8">
        <v>2.7</v>
      </c>
      <c r="E37" s="8"/>
      <c r="F37" s="8"/>
      <c r="G37" s="8"/>
      <c r="H37" s="17">
        <f>VLOOKUP(A37,[1]TDSheet!$A:$G,7,0)</f>
        <v>1</v>
      </c>
      <c r="M37" s="2">
        <f t="shared" si="3"/>
        <v>0</v>
      </c>
      <c r="N37" s="23"/>
      <c r="O37" s="21">
        <v>100</v>
      </c>
      <c r="P37" s="2" t="e">
        <f t="shared" si="5"/>
        <v>#DIV/0!</v>
      </c>
      <c r="Q37" s="2" t="e">
        <f t="shared" si="6"/>
        <v>#DIV/0!</v>
      </c>
      <c r="R37" s="2">
        <f>VLOOKUP(A37,[1]TDSheet!$A:$Q,17,0)</f>
        <v>2.7</v>
      </c>
      <c r="S37" s="2">
        <f>VLOOKUP(A37,[1]TDSheet!$A:$R,18,0)</f>
        <v>9.18</v>
      </c>
      <c r="T37" s="2">
        <f>VLOOKUP(A37,[1]TDSheet!$A:$L,12,0)</f>
        <v>0</v>
      </c>
      <c r="V37" s="2">
        <f t="shared" si="7"/>
        <v>100</v>
      </c>
      <c r="W37" s="17">
        <f>VLOOKUP(A37,[1]TDSheet!$A:$U,21,0)</f>
        <v>2.7</v>
      </c>
      <c r="X37" s="18">
        <f t="shared" si="10"/>
        <v>0</v>
      </c>
      <c r="Y37" s="2">
        <f t="shared" si="8"/>
        <v>0</v>
      </c>
      <c r="Z37" s="27">
        <f t="shared" si="9"/>
        <v>0</v>
      </c>
    </row>
    <row r="38" spans="1:26" ht="11.1" customHeight="1" outlineLevel="2" x14ac:dyDescent="0.2">
      <c r="A38" s="32" t="s">
        <v>44</v>
      </c>
      <c r="B38" s="7"/>
      <c r="C38" s="7" t="s">
        <v>14</v>
      </c>
      <c r="D38" s="8">
        <v>65</v>
      </c>
      <c r="E38" s="8"/>
      <c r="F38" s="8"/>
      <c r="G38" s="8"/>
      <c r="H38" s="17">
        <f>VLOOKUP(A38,[1]TDSheet!$A:$G,7,0)</f>
        <v>1</v>
      </c>
      <c r="M38" s="2">
        <f t="shared" si="3"/>
        <v>0</v>
      </c>
      <c r="N38" s="20">
        <f t="shared" si="12"/>
        <v>300</v>
      </c>
      <c r="O38" s="21">
        <v>300</v>
      </c>
      <c r="P38" s="2" t="e">
        <f t="shared" si="5"/>
        <v>#DIV/0!</v>
      </c>
      <c r="Q38" s="2" t="e">
        <f t="shared" si="6"/>
        <v>#DIV/0!</v>
      </c>
      <c r="R38" s="2">
        <f>VLOOKUP(A38,[1]TDSheet!$A:$Q,17,0)</f>
        <v>2</v>
      </c>
      <c r="S38" s="2">
        <f>VLOOKUP(A38,[1]TDSheet!$A:$R,18,0)</f>
        <v>0</v>
      </c>
      <c r="T38" s="2">
        <f>VLOOKUP(A38,[1]TDSheet!$A:$L,12,0)</f>
        <v>0</v>
      </c>
      <c r="V38" s="2">
        <f t="shared" si="7"/>
        <v>300</v>
      </c>
      <c r="W38" s="17">
        <f>VLOOKUP(A38,[1]TDSheet!$A:$U,21,0)</f>
        <v>5</v>
      </c>
      <c r="X38" s="18">
        <v>60</v>
      </c>
      <c r="Y38" s="2">
        <f t="shared" si="8"/>
        <v>300</v>
      </c>
      <c r="Z38" s="27">
        <f t="shared" si="9"/>
        <v>300</v>
      </c>
    </row>
    <row r="39" spans="1:26" ht="11.1" customHeight="1" outlineLevel="2" x14ac:dyDescent="0.2">
      <c r="A39" s="32" t="s">
        <v>8</v>
      </c>
      <c r="B39" s="7"/>
      <c r="C39" s="7" t="s">
        <v>9</v>
      </c>
      <c r="D39" s="8"/>
      <c r="E39" s="8"/>
      <c r="F39" s="8">
        <v>10</v>
      </c>
      <c r="G39" s="9">
        <v>-10</v>
      </c>
      <c r="H39" s="17">
        <v>0</v>
      </c>
      <c r="M39" s="2">
        <f t="shared" si="3"/>
        <v>2</v>
      </c>
      <c r="N39" s="20"/>
      <c r="O39" s="20"/>
      <c r="P39" s="2">
        <f t="shared" si="5"/>
        <v>-5</v>
      </c>
      <c r="Q39" s="2">
        <f t="shared" si="6"/>
        <v>-5</v>
      </c>
      <c r="R39" s="2">
        <v>0</v>
      </c>
      <c r="S39" s="2">
        <v>0</v>
      </c>
      <c r="T39" s="2">
        <v>0</v>
      </c>
      <c r="V39" s="2">
        <f t="shared" si="7"/>
        <v>0</v>
      </c>
      <c r="W39" s="17">
        <v>0</v>
      </c>
      <c r="X39" s="18">
        <v>0</v>
      </c>
      <c r="Y39" s="2">
        <f t="shared" si="8"/>
        <v>0</v>
      </c>
      <c r="Z39" s="27">
        <f t="shared" si="9"/>
        <v>0</v>
      </c>
    </row>
    <row r="40" spans="1:26" ht="11.1" customHeight="1" outlineLevel="2" thickBot="1" x14ac:dyDescent="0.25">
      <c r="A40" s="32" t="s">
        <v>10</v>
      </c>
      <c r="B40" s="7"/>
      <c r="C40" s="7" t="s">
        <v>9</v>
      </c>
      <c r="D40" s="8"/>
      <c r="E40" s="8"/>
      <c r="F40" s="8">
        <v>17</v>
      </c>
      <c r="G40" s="9">
        <v>-17</v>
      </c>
      <c r="H40" s="17">
        <v>0</v>
      </c>
      <c r="M40" s="2">
        <f t="shared" si="3"/>
        <v>3.4</v>
      </c>
      <c r="N40" s="20"/>
      <c r="O40" s="20"/>
      <c r="P40" s="2">
        <f t="shared" si="5"/>
        <v>-5</v>
      </c>
      <c r="Q40" s="2">
        <f t="shared" si="6"/>
        <v>-5</v>
      </c>
      <c r="R40" s="2">
        <v>0</v>
      </c>
      <c r="S40" s="2">
        <v>0</v>
      </c>
      <c r="T40" s="2">
        <v>0</v>
      </c>
      <c r="V40" s="2">
        <f t="shared" si="7"/>
        <v>0</v>
      </c>
      <c r="W40" s="17">
        <v>0</v>
      </c>
      <c r="X40" s="18">
        <v>0</v>
      </c>
      <c r="Y40" s="2">
        <f t="shared" si="8"/>
        <v>0</v>
      </c>
      <c r="Z40" s="28">
        <f t="shared" si="9"/>
        <v>0</v>
      </c>
    </row>
    <row r="41" spans="1:26" ht="11.45" customHeight="1" x14ac:dyDescent="0.2">
      <c r="A41" s="32" t="s">
        <v>63</v>
      </c>
      <c r="B41" s="34" t="s">
        <v>64</v>
      </c>
      <c r="C41" s="7" t="s">
        <v>9</v>
      </c>
      <c r="U41" s="35" t="s">
        <v>65</v>
      </c>
    </row>
  </sheetData>
  <autoFilter ref="A3:Z40" xr:uid="{C1B9B5E3-4417-4BA2-9322-3ACCD4CD8D97}"/>
  <pageMargins left="0.35433070866141736" right="0.39370078740157483" top="0.74803149606299213" bottom="0.98425196850393704" header="0.51181102362204722" footer="0.51181102362204722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2023-10-06T10:48:58Z</cp:lastPrinted>
  <dcterms:modified xsi:type="dcterms:W3CDTF">2023-10-06T13:21:10Z</dcterms:modified>
</cp:coreProperties>
</file>