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10,23 Патяка\"/>
    </mc:Choice>
  </mc:AlternateContent>
  <xr:revisionPtr revIDLastSave="0" documentId="13_ncr:1_{7AC048FF-82FD-428D-AF0E-210934D1BC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61" i="1" s="1"/>
  <c r="U457" i="1"/>
  <c r="U456" i="1"/>
  <c r="V455" i="1"/>
  <c r="M455" i="1"/>
  <c r="U452" i="1"/>
  <c r="U451" i="1"/>
  <c r="V450" i="1"/>
  <c r="W450" i="1" s="1"/>
  <c r="M450" i="1"/>
  <c r="V449" i="1"/>
  <c r="V451" i="1" s="1"/>
  <c r="M449" i="1"/>
  <c r="U447" i="1"/>
  <c r="U446" i="1"/>
  <c r="V445" i="1"/>
  <c r="W445" i="1" s="1"/>
  <c r="M445" i="1"/>
  <c r="V444" i="1"/>
  <c r="M444" i="1"/>
  <c r="U442" i="1"/>
  <c r="U441" i="1"/>
  <c r="V440" i="1"/>
  <c r="W440" i="1" s="1"/>
  <c r="M440" i="1"/>
  <c r="V439" i="1"/>
  <c r="W439" i="1" s="1"/>
  <c r="W441" i="1" s="1"/>
  <c r="M439" i="1"/>
  <c r="U437" i="1"/>
  <c r="U436" i="1"/>
  <c r="V435" i="1"/>
  <c r="W435" i="1" s="1"/>
  <c r="M435" i="1"/>
  <c r="V434" i="1"/>
  <c r="V436" i="1" s="1"/>
  <c r="M434" i="1"/>
  <c r="U430" i="1"/>
  <c r="U429" i="1"/>
  <c r="V428" i="1"/>
  <c r="W428" i="1" s="1"/>
  <c r="M428" i="1"/>
  <c r="V427" i="1"/>
  <c r="W427" i="1" s="1"/>
  <c r="W429" i="1" s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W419" i="1" s="1"/>
  <c r="M419" i="1"/>
  <c r="V418" i="1"/>
  <c r="W418" i="1" s="1"/>
  <c r="M418" i="1"/>
  <c r="U416" i="1"/>
  <c r="U415" i="1"/>
  <c r="V414" i="1"/>
  <c r="W414" i="1" s="1"/>
  <c r="M414" i="1"/>
  <c r="V413" i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W402" i="1"/>
  <c r="V402" i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V386" i="1"/>
  <c r="W386" i="1" s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V388" i="1" s="1"/>
  <c r="M381" i="1"/>
  <c r="U379" i="1"/>
  <c r="U378" i="1"/>
  <c r="W377" i="1"/>
  <c r="V377" i="1"/>
  <c r="M377" i="1"/>
  <c r="V376" i="1"/>
  <c r="M376" i="1"/>
  <c r="U373" i="1"/>
  <c r="U372" i="1"/>
  <c r="V371" i="1"/>
  <c r="U369" i="1"/>
  <c r="U368" i="1"/>
  <c r="V367" i="1"/>
  <c r="W367" i="1" s="1"/>
  <c r="M367" i="1"/>
  <c r="V366" i="1"/>
  <c r="W366" i="1" s="1"/>
  <c r="M366" i="1"/>
  <c r="W365" i="1"/>
  <c r="V365" i="1"/>
  <c r="M365" i="1"/>
  <c r="U363" i="1"/>
  <c r="V362" i="1"/>
  <c r="U362" i="1"/>
  <c r="W361" i="1"/>
  <c r="W362" i="1" s="1"/>
  <c r="V361" i="1"/>
  <c r="V363" i="1" s="1"/>
  <c r="M361" i="1"/>
  <c r="U359" i="1"/>
  <c r="U358" i="1"/>
  <c r="V357" i="1"/>
  <c r="W357" i="1" s="1"/>
  <c r="M357" i="1"/>
  <c r="V356" i="1"/>
  <c r="W356" i="1" s="1"/>
  <c r="M356" i="1"/>
  <c r="V355" i="1"/>
  <c r="W355" i="1" s="1"/>
  <c r="M355" i="1"/>
  <c r="V354" i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W344" i="1"/>
  <c r="V344" i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W339" i="1" s="1"/>
  <c r="M339" i="1"/>
  <c r="V338" i="1"/>
  <c r="M338" i="1"/>
  <c r="U336" i="1"/>
  <c r="U335" i="1"/>
  <c r="V334" i="1"/>
  <c r="W334" i="1" s="1"/>
  <c r="M334" i="1"/>
  <c r="V333" i="1"/>
  <c r="M333" i="1"/>
  <c r="U329" i="1"/>
  <c r="U328" i="1"/>
  <c r="V327" i="1"/>
  <c r="M327" i="1"/>
  <c r="U325" i="1"/>
  <c r="U324" i="1"/>
  <c r="V323" i="1"/>
  <c r="W323" i="1" s="1"/>
  <c r="M323" i="1"/>
  <c r="V322" i="1"/>
  <c r="W322" i="1" s="1"/>
  <c r="M322" i="1"/>
  <c r="V321" i="1"/>
  <c r="W321" i="1" s="1"/>
  <c r="M321" i="1"/>
  <c r="V320" i="1"/>
  <c r="W320" i="1" s="1"/>
  <c r="M320" i="1"/>
  <c r="U318" i="1"/>
  <c r="U317" i="1"/>
  <c r="V316" i="1"/>
  <c r="W316" i="1" s="1"/>
  <c r="M316" i="1"/>
  <c r="V315" i="1"/>
  <c r="M315" i="1"/>
  <c r="U313" i="1"/>
  <c r="U312" i="1"/>
  <c r="V311" i="1"/>
  <c r="W311" i="1" s="1"/>
  <c r="M311" i="1"/>
  <c r="V310" i="1"/>
  <c r="W310" i="1" s="1"/>
  <c r="M310" i="1"/>
  <c r="V309" i="1"/>
  <c r="W309" i="1" s="1"/>
  <c r="M309" i="1"/>
  <c r="V308" i="1"/>
  <c r="M308" i="1"/>
  <c r="U305" i="1"/>
  <c r="U304" i="1"/>
  <c r="V303" i="1"/>
  <c r="V305" i="1" s="1"/>
  <c r="M303" i="1"/>
  <c r="U301" i="1"/>
  <c r="U300" i="1"/>
  <c r="V299" i="1"/>
  <c r="V300" i="1" s="1"/>
  <c r="M299" i="1"/>
  <c r="U297" i="1"/>
  <c r="U296" i="1"/>
  <c r="V295" i="1"/>
  <c r="W295" i="1" s="1"/>
  <c r="M295" i="1"/>
  <c r="V294" i="1"/>
  <c r="W294" i="1" s="1"/>
  <c r="W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W283" i="1" s="1"/>
  <c r="M283" i="1"/>
  <c r="U279" i="1"/>
  <c r="U278" i="1"/>
  <c r="V277" i="1"/>
  <c r="V279" i="1" s="1"/>
  <c r="M277" i="1"/>
  <c r="U275" i="1"/>
  <c r="U274" i="1"/>
  <c r="V273" i="1"/>
  <c r="V275" i="1" s="1"/>
  <c r="M273" i="1"/>
  <c r="U271" i="1"/>
  <c r="U270" i="1"/>
  <c r="V269" i="1"/>
  <c r="W269" i="1" s="1"/>
  <c r="M269" i="1"/>
  <c r="V268" i="1"/>
  <c r="W268" i="1" s="1"/>
  <c r="M268" i="1"/>
  <c r="V267" i="1"/>
  <c r="W267" i="1" s="1"/>
  <c r="M267" i="1"/>
  <c r="U265" i="1"/>
  <c r="U264" i="1"/>
  <c r="V263" i="1"/>
  <c r="V265" i="1" s="1"/>
  <c r="M263" i="1"/>
  <c r="U260" i="1"/>
  <c r="U259" i="1"/>
  <c r="V258" i="1"/>
  <c r="W258" i="1" s="1"/>
  <c r="M258" i="1"/>
  <c r="V257" i="1"/>
  <c r="V260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V232" i="1" s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V205" i="1" s="1"/>
  <c r="M189" i="1"/>
  <c r="U186" i="1"/>
  <c r="U185" i="1"/>
  <c r="V184" i="1"/>
  <c r="W184" i="1" s="1"/>
  <c r="M184" i="1"/>
  <c r="V183" i="1"/>
  <c r="W183" i="1" s="1"/>
  <c r="W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W156" i="1" s="1"/>
  <c r="M156" i="1"/>
  <c r="U154" i="1"/>
  <c r="U153" i="1"/>
  <c r="V152" i="1"/>
  <c r="W152" i="1" s="1"/>
  <c r="M152" i="1"/>
  <c r="V151" i="1"/>
  <c r="V153" i="1" s="1"/>
  <c r="U149" i="1"/>
  <c r="U148" i="1"/>
  <c r="V147" i="1"/>
  <c r="W147" i="1" s="1"/>
  <c r="M147" i="1"/>
  <c r="V146" i="1"/>
  <c r="V148" i="1" s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W134" i="1" s="1"/>
  <c r="M134" i="1"/>
  <c r="U131" i="1"/>
  <c r="U130" i="1"/>
  <c r="V129" i="1"/>
  <c r="W129" i="1" s="1"/>
  <c r="M129" i="1"/>
  <c r="V128" i="1"/>
  <c r="W128" i="1" s="1"/>
  <c r="M128" i="1"/>
  <c r="V127" i="1"/>
  <c r="W127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W99" i="1" s="1"/>
  <c r="M99" i="1"/>
  <c r="V98" i="1"/>
  <c r="W98" i="1" s="1"/>
  <c r="V97" i="1"/>
  <c r="W97" i="1" s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W77" i="1" s="1"/>
  <c r="M77" i="1"/>
  <c r="V76" i="1"/>
  <c r="W76" i="1" s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V47" i="1"/>
  <c r="W47" i="1" s="1"/>
  <c r="M47" i="1"/>
  <c r="V46" i="1"/>
  <c r="V48" i="1" s="1"/>
  <c r="M46" i="1"/>
  <c r="U42" i="1"/>
  <c r="U41" i="1"/>
  <c r="V40" i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M22" i="1"/>
  <c r="H10" i="1"/>
  <c r="A9" i="1"/>
  <c r="F10" i="1" s="1"/>
  <c r="D7" i="1"/>
  <c r="N6" i="1"/>
  <c r="M2" i="1"/>
  <c r="V415" i="1" l="1"/>
  <c r="U462" i="1"/>
  <c r="W263" i="1"/>
  <c r="W264" i="1" s="1"/>
  <c r="V264" i="1"/>
  <c r="V351" i="1"/>
  <c r="W82" i="1"/>
  <c r="W160" i="1"/>
  <c r="W273" i="1"/>
  <c r="W274" i="1" s="1"/>
  <c r="V274" i="1"/>
  <c r="W277" i="1"/>
  <c r="W278" i="1" s="1"/>
  <c r="V278" i="1"/>
  <c r="V312" i="1"/>
  <c r="W324" i="1"/>
  <c r="W73" i="1"/>
  <c r="W106" i="1"/>
  <c r="V130" i="1"/>
  <c r="W142" i="1"/>
  <c r="W243" i="1"/>
  <c r="W270" i="1"/>
  <c r="W424" i="1"/>
  <c r="W22" i="1"/>
  <c r="W23" i="1" s="1"/>
  <c r="V55" i="1"/>
  <c r="W55" i="1"/>
  <c r="V106" i="1"/>
  <c r="V160" i="1"/>
  <c r="V224" i="1"/>
  <c r="V238" i="1"/>
  <c r="V244" i="1"/>
  <c r="V271" i="1"/>
  <c r="V296" i="1"/>
  <c r="W308" i="1"/>
  <c r="W312" i="1" s="1"/>
  <c r="V324" i="1"/>
  <c r="W338" i="1"/>
  <c r="W351" i="1" s="1"/>
  <c r="V369" i="1"/>
  <c r="V368" i="1"/>
  <c r="W381" i="1"/>
  <c r="W388" i="1" s="1"/>
  <c r="V429" i="1"/>
  <c r="W449" i="1"/>
  <c r="W451" i="1" s="1"/>
  <c r="H9" i="1"/>
  <c r="A10" i="1"/>
  <c r="B468" i="1"/>
  <c r="V460" i="1"/>
  <c r="V459" i="1"/>
  <c r="V24" i="1"/>
  <c r="V33" i="1"/>
  <c r="W26" i="1"/>
  <c r="W32" i="1" s="1"/>
  <c r="V37" i="1"/>
  <c r="V82" i="1"/>
  <c r="V83" i="1"/>
  <c r="V94" i="1"/>
  <c r="W85" i="1"/>
  <c r="W94" i="1" s="1"/>
  <c r="V95" i="1"/>
  <c r="V107" i="1"/>
  <c r="V114" i="1"/>
  <c r="W109" i="1"/>
  <c r="W114" i="1" s="1"/>
  <c r="V115" i="1"/>
  <c r="F468" i="1"/>
  <c r="V123" i="1"/>
  <c r="W118" i="1"/>
  <c r="W122" i="1" s="1"/>
  <c r="V122" i="1"/>
  <c r="W130" i="1"/>
  <c r="V142" i="1"/>
  <c r="V143" i="1"/>
  <c r="I468" i="1"/>
  <c r="V149" i="1"/>
  <c r="W146" i="1"/>
  <c r="W148" i="1" s="1"/>
  <c r="V185" i="1"/>
  <c r="V208" i="1"/>
  <c r="W207" i="1"/>
  <c r="W208" i="1" s="1"/>
  <c r="V209" i="1"/>
  <c r="V216" i="1"/>
  <c r="W211" i="1"/>
  <c r="W215" i="1" s="1"/>
  <c r="V215" i="1"/>
  <c r="W219" i="1"/>
  <c r="W224" i="1" s="1"/>
  <c r="V225" i="1"/>
  <c r="W254" i="1"/>
  <c r="W291" i="1"/>
  <c r="F9" i="1"/>
  <c r="J9" i="1"/>
  <c r="V32" i="1"/>
  <c r="V38" i="1"/>
  <c r="V41" i="1"/>
  <c r="W40" i="1"/>
  <c r="W41" i="1" s="1"/>
  <c r="V42" i="1"/>
  <c r="C468" i="1"/>
  <c r="V49" i="1"/>
  <c r="W46" i="1"/>
  <c r="W48" i="1" s="1"/>
  <c r="V56" i="1"/>
  <c r="V74" i="1"/>
  <c r="V154" i="1"/>
  <c r="W151" i="1"/>
  <c r="W153" i="1" s="1"/>
  <c r="V161" i="1"/>
  <c r="V181" i="1"/>
  <c r="W163" i="1"/>
  <c r="W180" i="1" s="1"/>
  <c r="V180" i="1"/>
  <c r="V186" i="1"/>
  <c r="J468" i="1"/>
  <c r="V204" i="1"/>
  <c r="W189" i="1"/>
  <c r="W204" i="1" s="1"/>
  <c r="V231" i="1"/>
  <c r="V237" i="1"/>
  <c r="V243" i="1"/>
  <c r="V255" i="1"/>
  <c r="V259" i="1"/>
  <c r="V270" i="1"/>
  <c r="V291" i="1"/>
  <c r="V297" i="1"/>
  <c r="V301" i="1"/>
  <c r="V313" i="1"/>
  <c r="V318" i="1"/>
  <c r="W315" i="1"/>
  <c r="W317" i="1" s="1"/>
  <c r="V325" i="1"/>
  <c r="V328" i="1"/>
  <c r="W327" i="1"/>
  <c r="W328" i="1" s="1"/>
  <c r="V329" i="1"/>
  <c r="O468" i="1"/>
  <c r="V336" i="1"/>
  <c r="W333" i="1"/>
  <c r="W335" i="1" s="1"/>
  <c r="V372" i="1"/>
  <c r="W371" i="1"/>
  <c r="W372" i="1" s="1"/>
  <c r="V373" i="1"/>
  <c r="V379" i="1"/>
  <c r="W376" i="1"/>
  <c r="W378" i="1" s="1"/>
  <c r="V442" i="1"/>
  <c r="V447" i="1"/>
  <c r="W444" i="1"/>
  <c r="W446" i="1" s="1"/>
  <c r="D468" i="1"/>
  <c r="H468" i="1"/>
  <c r="L468" i="1"/>
  <c r="P468" i="1"/>
  <c r="U458" i="1"/>
  <c r="E468" i="1"/>
  <c r="V73" i="1"/>
  <c r="G468" i="1"/>
  <c r="V131" i="1"/>
  <c r="W227" i="1"/>
  <c r="W231" i="1" s="1"/>
  <c r="W234" i="1"/>
  <c r="W237" i="1" s="1"/>
  <c r="K468" i="1"/>
  <c r="V254" i="1"/>
  <c r="W257" i="1"/>
  <c r="W259" i="1" s="1"/>
  <c r="M468" i="1"/>
  <c r="V292" i="1"/>
  <c r="W299" i="1"/>
  <c r="W300" i="1" s="1"/>
  <c r="W303" i="1"/>
  <c r="W304" i="1" s="1"/>
  <c r="V304" i="1"/>
  <c r="V317" i="1"/>
  <c r="V335" i="1"/>
  <c r="V352" i="1"/>
  <c r="V359" i="1"/>
  <c r="W354" i="1"/>
  <c r="W358" i="1" s="1"/>
  <c r="V358" i="1"/>
  <c r="W368" i="1"/>
  <c r="V378" i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25" i="1"/>
  <c r="V424" i="1"/>
  <c r="V430" i="1"/>
  <c r="V437" i="1"/>
  <c r="W434" i="1"/>
  <c r="W436" i="1" s="1"/>
  <c r="V441" i="1"/>
  <c r="V446" i="1"/>
  <c r="V452" i="1"/>
  <c r="S468" i="1"/>
  <c r="V456" i="1"/>
  <c r="W455" i="1"/>
  <c r="W456" i="1" s="1"/>
  <c r="V457" i="1"/>
  <c r="N468" i="1"/>
  <c r="R468" i="1"/>
  <c r="W463" i="1" l="1"/>
  <c r="V462" i="1"/>
  <c r="V458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<sst xmlns="http://schemas.openxmlformats.org/spreadsheetml/2006/main" count="1653" uniqueCount="624">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</sst>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8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7" customFormat="1" ht="45" customHeight="1" x14ac:dyDescent="0.2">
      <c r="A1" s="42"/>
      <c r="B1" s="42"/>
      <c r="C1" s="42"/>
      <c r="D1" s="624" t="s">
        <v>0</v>
      </c>
      <c r="E1" s="587"/>
      <c r="F1" s="587"/>
      <c r="G1" s="13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29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29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7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/>
      <c r="I5" s="630"/>
      <c r="J5" s="630"/>
      <c r="K5" s="628"/>
      <c r="M5" s="25" t="s">
        <v>10</v>
      </c>
      <c r="N5" s="623">
        <v>45194</v>
      </c>
      <c r="O5" s="601"/>
      <c r="Q5" s="631" t="s">
        <v>11</v>
      </c>
      <c r="R5" s="327"/>
      <c r="S5" s="632" t="s">
        <v>12</v>
      </c>
      <c r="T5" s="601"/>
      <c r="Y5" s="52"/>
      <c r="Z5" s="52"/>
      <c r="AA5" s="52"/>
    </row>
    <row r="6" spans="1:28" s="297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5" t="s">
        <v>15</v>
      </c>
      <c r="N6" s="609" t="str">
        <f>IF(N5=0," ",CHOOSE(WEEKDAY(N5,2),"Понедельник","Вторник","Среда","Четверг","Пятница","Суббота","Воскресенье"))</f>
        <v>Понедельник</v>
      </c>
      <c r="O6" s="314"/>
      <c r="Q6" s="610" t="s">
        <v>16</v>
      </c>
      <c r="R6" s="327"/>
      <c r="S6" s="611" t="s">
        <v>17</v>
      </c>
      <c r="T6" s="603"/>
      <c r="Y6" s="52"/>
      <c r="Z6" s="52"/>
      <c r="AA6" s="52"/>
    </row>
    <row r="7" spans="1:28" s="297" customFormat="1" ht="21.75" hidden="1" customHeight="1" x14ac:dyDescent="0.2">
      <c r="A7" s="56"/>
      <c r="B7" s="56"/>
      <c r="C7" s="56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5"/>
      <c r="N7" s="43"/>
      <c r="O7" s="43"/>
      <c r="Q7" s="321"/>
      <c r="R7" s="327"/>
      <c r="S7" s="612"/>
      <c r="T7" s="613"/>
      <c r="Y7" s="52"/>
      <c r="Z7" s="52"/>
      <c r="AA7" s="52"/>
    </row>
    <row r="8" spans="1:28" s="297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5" t="s">
        <v>19</v>
      </c>
      <c r="N8" s="600">
        <v>0.33333333333333331</v>
      </c>
      <c r="O8" s="601"/>
      <c r="Q8" s="321"/>
      <c r="R8" s="327"/>
      <c r="S8" s="612"/>
      <c r="T8" s="613"/>
      <c r="Y8" s="52"/>
      <c r="Z8" s="52"/>
      <c r="AA8" s="52"/>
    </row>
    <row r="9" spans="1:28" s="29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7" t="s">
        <v>20</v>
      </c>
      <c r="N9" s="623"/>
      <c r="O9" s="601"/>
      <c r="Q9" s="321"/>
      <c r="R9" s="327"/>
      <c r="S9" s="614"/>
      <c r="T9" s="615"/>
      <c r="U9" s="44"/>
      <c r="V9" s="44"/>
      <c r="W9" s="44"/>
      <c r="X9" s="44"/>
      <c r="Y9" s="52"/>
      <c r="Z9" s="52"/>
      <c r="AA9" s="52"/>
    </row>
    <row r="10" spans="1:28" s="29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7" t="s">
        <v>21</v>
      </c>
      <c r="N10" s="600"/>
      <c r="O10" s="601"/>
      <c r="R10" s="25" t="s">
        <v>22</v>
      </c>
      <c r="S10" s="602" t="s">
        <v>23</v>
      </c>
      <c r="T10" s="603"/>
      <c r="U10" s="45"/>
      <c r="V10" s="45"/>
      <c r="W10" s="45"/>
      <c r="X10" s="45"/>
      <c r="Y10" s="52"/>
      <c r="Z10" s="52"/>
      <c r="AA10" s="52"/>
    </row>
    <row r="11" spans="1:28" s="29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0"/>
      <c r="O11" s="601"/>
      <c r="R11" s="25" t="s">
        <v>26</v>
      </c>
      <c r="S11" s="583" t="s">
        <v>27</v>
      </c>
      <c r="T11" s="584"/>
      <c r="U11" s="46"/>
      <c r="V11" s="46"/>
      <c r="W11" s="46"/>
      <c r="X11" s="46"/>
      <c r="Y11" s="52"/>
      <c r="Z11" s="52"/>
      <c r="AA11" s="52"/>
    </row>
    <row r="12" spans="1:28" s="297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5" t="s">
        <v>29</v>
      </c>
      <c r="N12" s="604"/>
      <c r="O12" s="605"/>
      <c r="P12" s="24"/>
      <c r="R12" s="25"/>
      <c r="S12" s="587"/>
      <c r="T12" s="321"/>
      <c r="Y12" s="52"/>
      <c r="Z12" s="52"/>
      <c r="AA12" s="52"/>
    </row>
    <row r="13" spans="1:28" s="297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7"/>
      <c r="M13" s="27" t="s">
        <v>31</v>
      </c>
      <c r="N13" s="583"/>
      <c r="O13" s="584"/>
      <c r="P13" s="24"/>
      <c r="U13" s="50"/>
      <c r="V13" s="50"/>
      <c r="W13" s="50"/>
      <c r="X13" s="50"/>
      <c r="Y13" s="52"/>
      <c r="Z13" s="52"/>
      <c r="AA13" s="52"/>
    </row>
    <row r="14" spans="1:28" s="297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51"/>
      <c r="V14" s="51"/>
      <c r="W14" s="51"/>
      <c r="X14" s="51"/>
      <c r="Y14" s="52"/>
      <c r="Z14" s="52"/>
      <c r="AA14" s="52"/>
    </row>
    <row r="15" spans="1:28" s="297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8"/>
      <c r="N16" s="588"/>
      <c r="O16" s="588"/>
      <c r="P16" s="588"/>
      <c r="Q16" s="58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298" t="s">
        <v>56</v>
      </c>
      <c r="S18" s="298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9"/>
      <c r="Y19" s="49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9"/>
      <c r="Y20" s="299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3">
        <v>4607091389258</v>
      </c>
      <c r="E22" s="314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3">
        <v>4607091383881</v>
      </c>
      <c r="E26" s="314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3">
        <v>4607091388237</v>
      </c>
      <c r="E27" s="314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3">
        <v>4607091383935</v>
      </c>
      <c r="E28" s="314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3">
        <v>4680115881853</v>
      </c>
      <c r="E29" s="314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3">
        <v>4607091383911</v>
      </c>
      <c r="E30" s="314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3">
        <v>4607091388244</v>
      </c>
      <c r="E31" s="314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3">
        <v>4607091388503</v>
      </c>
      <c r="E35" s="314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3">
        <v>4680115880139</v>
      </c>
      <c r="E36" s="314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3">
        <v>4607091388282</v>
      </c>
      <c r="E40" s="314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9"/>
      <c r="Y43" s="49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9"/>
      <c r="Y44" s="299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3">
        <v>4680115881440</v>
      </c>
      <c r="E46" s="314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3">
        <v>4680115881433</v>
      </c>
      <c r="E47" s="314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9"/>
      <c r="Y50" s="299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3">
        <v>4680115881426</v>
      </c>
      <c r="E52" s="314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3">
        <v>4680115881419</v>
      </c>
      <c r="E53" s="314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3">
        <v>4680115881525</v>
      </c>
      <c r="E54" s="314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555" t="s">
        <v>107</v>
      </c>
      <c r="N54" s="316"/>
      <c r="O54" s="316"/>
      <c r="P54" s="316"/>
      <c r="Q54" s="314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9"/>
      <c r="Y57" s="299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3">
        <v>4607091382945</v>
      </c>
      <c r="E59" s="314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549" t="s">
        <v>110</v>
      </c>
      <c r="N59" s="316"/>
      <c r="O59" s="316"/>
      <c r="P59" s="316"/>
      <c r="Q59" s="314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3">
        <v>4607091385670</v>
      </c>
      <c r="E60" s="314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3">
        <v>4680115881327</v>
      </c>
      <c r="E61" s="314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13">
        <v>4680115882133</v>
      </c>
      <c r="E62" s="314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13">
        <v>4607091382952</v>
      </c>
      <c r="E63" s="314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13">
        <v>4607091385687</v>
      </c>
      <c r="E64" s="314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13">
        <v>4680115882539</v>
      </c>
      <c r="E65" s="314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13">
        <v>4607091384604</v>
      </c>
      <c r="E66" s="314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13">
        <v>4680115880283</v>
      </c>
      <c r="E67" s="314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13">
        <v>4680115881518</v>
      </c>
      <c r="E68" s="314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13">
        <v>4680115881303</v>
      </c>
      <c r="E69" s="314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13">
        <v>4680115880269</v>
      </c>
      <c r="E70" s="314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13">
        <v>4680115880429</v>
      </c>
      <c r="E71" s="314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13">
        <v>4680115881457</v>
      </c>
      <c r="E72" s="314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8" t="s">
        <v>63</v>
      </c>
      <c r="U74" s="305">
        <f>IFERROR(SUM(U59:U72),"0")</f>
        <v>0</v>
      </c>
      <c r="V74" s="305">
        <f>IFERROR(SUM(V59:V72),"0")</f>
        <v>0</v>
      </c>
      <c r="W74" s="38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300"/>
      <c r="Y75" s="300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13">
        <v>4607091384789</v>
      </c>
      <c r="E76" s="314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536" t="s">
        <v>141</v>
      </c>
      <c r="N76" s="316"/>
      <c r="O76" s="316"/>
      <c r="P76" s="316"/>
      <c r="Q76" s="314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13">
        <v>4680115881488</v>
      </c>
      <c r="E77" s="314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13">
        <v>4607091384765</v>
      </c>
      <c r="E78" s="314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538" t="s">
        <v>146</v>
      </c>
      <c r="N78" s="316"/>
      <c r="O78" s="316"/>
      <c r="P78" s="316"/>
      <c r="Q78" s="314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13">
        <v>4680115882775</v>
      </c>
      <c r="E79" s="314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533" t="s">
        <v>149</v>
      </c>
      <c r="N79" s="316"/>
      <c r="O79" s="316"/>
      <c r="P79" s="316"/>
      <c r="Q79" s="314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13">
        <v>4680115880658</v>
      </c>
      <c r="E80" s="314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13">
        <v>4607091381962</v>
      </c>
      <c r="E81" s="314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300"/>
      <c r="Y84" s="300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13">
        <v>4607091387667</v>
      </c>
      <c r="E85" s="314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13">
        <v>4607091387636</v>
      </c>
      <c r="E86" s="314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13">
        <v>4607091384727</v>
      </c>
      <c r="E87" s="314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13">
        <v>4607091386745</v>
      </c>
      <c r="E88" s="314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13">
        <v>4607091382426</v>
      </c>
      <c r="E89" s="314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13">
        <v>4607091386547</v>
      </c>
      <c r="E90" s="314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13">
        <v>4607091384703</v>
      </c>
      <c r="E91" s="314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13">
        <v>4607091384734</v>
      </c>
      <c r="E92" s="314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13">
        <v>4607091382464</v>
      </c>
      <c r="E93" s="314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300"/>
      <c r="Y96" s="300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13">
        <v>4607091386967</v>
      </c>
      <c r="E97" s="314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521" t="s">
        <v>174</v>
      </c>
      <c r="N97" s="316"/>
      <c r="O97" s="316"/>
      <c r="P97" s="316"/>
      <c r="Q97" s="314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13">
        <v>4607091386967</v>
      </c>
      <c r="E98" s="314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522" t="s">
        <v>176</v>
      </c>
      <c r="N98" s="316"/>
      <c r="O98" s="316"/>
      <c r="P98" s="316"/>
      <c r="Q98" s="314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13">
        <v>4607091385304</v>
      </c>
      <c r="E99" s="314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13">
        <v>4607091386264</v>
      </c>
      <c r="E100" s="314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13">
        <v>4607091385731</v>
      </c>
      <c r="E101" s="314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517" t="s">
        <v>183</v>
      </c>
      <c r="N101" s="316"/>
      <c r="O101" s="316"/>
      <c r="P101" s="316"/>
      <c r="Q101" s="314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13">
        <v>4680115880214</v>
      </c>
      <c r="E102" s="314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518" t="s">
        <v>186</v>
      </c>
      <c r="N102" s="316"/>
      <c r="O102" s="316"/>
      <c r="P102" s="316"/>
      <c r="Q102" s="314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13">
        <v>4680115880894</v>
      </c>
      <c r="E103" s="314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519" t="s">
        <v>189</v>
      </c>
      <c r="N103" s="316"/>
      <c r="O103" s="316"/>
      <c r="P103" s="316"/>
      <c r="Q103" s="314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13">
        <v>4607091385427</v>
      </c>
      <c r="E104" s="314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13">
        <v>4680115882645</v>
      </c>
      <c r="E105" s="314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513" t="s">
        <v>194</v>
      </c>
      <c r="N105" s="316"/>
      <c r="O105" s="316"/>
      <c r="P105" s="316"/>
      <c r="Q105" s="314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0</v>
      </c>
      <c r="V106" s="305">
        <f>IFERROR(V97/H97,"0")+IFERROR(V98/H98,"0")+IFERROR(V99/H99,"0")+IFERROR(V100/H100,"0")+IFERROR(V101/H101,"0")+IFERROR(V102/H102,"0")+IFERROR(V103/H103,"0")+IFERROR(V104/H104,"0")+IFERROR(V105/H105,"0")</f>
        <v>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8" t="s">
        <v>63</v>
      </c>
      <c r="U107" s="305">
        <f>IFERROR(SUM(U97:U105),"0")</f>
        <v>0</v>
      </c>
      <c r="V107" s="305">
        <f>IFERROR(SUM(V97:V105),"0")</f>
        <v>0</v>
      </c>
      <c r="W107" s="38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300"/>
      <c r="Y108" s="300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13">
        <v>4607091383065</v>
      </c>
      <c r="E109" s="314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13">
        <v>4680115881532</v>
      </c>
      <c r="E110" s="314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13">
        <v>4680115882652</v>
      </c>
      <c r="E111" s="314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510" t="s">
        <v>202</v>
      </c>
      <c r="N111" s="316"/>
      <c r="O111" s="316"/>
      <c r="P111" s="316"/>
      <c r="Q111" s="314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13">
        <v>4680115880238</v>
      </c>
      <c r="E112" s="314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13">
        <v>4680115881464</v>
      </c>
      <c r="E113" s="314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512" t="s">
        <v>207</v>
      </c>
      <c r="N113" s="316"/>
      <c r="O113" s="316"/>
      <c r="P113" s="316"/>
      <c r="Q113" s="314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9"/>
      <c r="Y116" s="299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00"/>
      <c r="Y117" s="300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13">
        <v>4607091385168</v>
      </c>
      <c r="E118" s="314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13">
        <v>4607091383256</v>
      </c>
      <c r="E119" s="314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13">
        <v>4607091385748</v>
      </c>
      <c r="E120" s="314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13">
        <v>4607091384581</v>
      </c>
      <c r="E121" s="314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9"/>
      <c r="Y124" s="49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9"/>
      <c r="Y125" s="299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00"/>
      <c r="Y126" s="300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13">
        <v>4607091383423</v>
      </c>
      <c r="E127" s="314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13">
        <v>4607091381405</v>
      </c>
      <c r="E128" s="314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13">
        <v>4607091386516</v>
      </c>
      <c r="E129" s="314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9"/>
      <c r="Y132" s="299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00"/>
      <c r="Y133" s="300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13">
        <v>4680115880993</v>
      </c>
      <c r="E134" s="314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13">
        <v>4680115881761</v>
      </c>
      <c r="E135" s="314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13">
        <v>4680115881563</v>
      </c>
      <c r="E136" s="314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13">
        <v>4680115880986</v>
      </c>
      <c r="E137" s="314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13">
        <v>4680115880207</v>
      </c>
      <c r="E138" s="314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13">
        <v>4680115881785</v>
      </c>
      <c r="E139" s="314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13">
        <v>4680115881679</v>
      </c>
      <c r="E140" s="314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13">
        <v>4680115880191</v>
      </c>
      <c r="E141" s="314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8" t="s">
        <v>63</v>
      </c>
      <c r="U143" s="305">
        <f>IFERROR(SUM(U134:U141),"0")</f>
        <v>0</v>
      </c>
      <c r="V143" s="305">
        <f>IFERROR(SUM(V134:V141),"0")</f>
        <v>0</v>
      </c>
      <c r="W143" s="38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9"/>
      <c r="Y144" s="299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00"/>
      <c r="Y145" s="300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13">
        <v>4680115881402</v>
      </c>
      <c r="E146" s="314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13">
        <v>4680115881396</v>
      </c>
      <c r="E147" s="314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00"/>
      <c r="Y150" s="300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13">
        <v>4680115882935</v>
      </c>
      <c r="E151" s="314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94" t="s">
        <v>249</v>
      </c>
      <c r="N151" s="316"/>
      <c r="O151" s="316"/>
      <c r="P151" s="316"/>
      <c r="Q151" s="314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13">
        <v>4680115880764</v>
      </c>
      <c r="E152" s="314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00"/>
      <c r="Y155" s="300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13">
        <v>4680115882683</v>
      </c>
      <c r="E156" s="314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13">
        <v>4680115882690</v>
      </c>
      <c r="E157" s="314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13">
        <v>4680115882669</v>
      </c>
      <c r="E158" s="314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13">
        <v>4680115882676</v>
      </c>
      <c r="E159" s="314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00"/>
      <c r="Y162" s="300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13">
        <v>4680115881556</v>
      </c>
      <c r="E163" s="314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13">
        <v>4680115880573</v>
      </c>
      <c r="E164" s="314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13">
        <v>4680115880573</v>
      </c>
      <c r="E165" s="314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82" t="s">
        <v>265</v>
      </c>
      <c r="N165" s="316"/>
      <c r="O165" s="316"/>
      <c r="P165" s="316"/>
      <c r="Q165" s="314"/>
      <c r="R165" s="35"/>
      <c r="S165" s="35"/>
      <c r="T165" s="36" t="s">
        <v>63</v>
      </c>
      <c r="U165" s="303">
        <v>150</v>
      </c>
      <c r="V165" s="304">
        <f t="shared" si="8"/>
        <v>156.6</v>
      </c>
      <c r="W165" s="37">
        <f>IFERROR(IF(V165=0,"",ROUNDUP(V165/H165,0)*0.02175),"")</f>
        <v>0.39149999999999996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13">
        <v>4680115881594</v>
      </c>
      <c r="E166" s="314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13">
        <v>4680115881587</v>
      </c>
      <c r="E167" s="314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5"/>
      <c r="S167" s="35"/>
      <c r="T167" s="36" t="s">
        <v>63</v>
      </c>
      <c r="U167" s="303">
        <v>80</v>
      </c>
      <c r="V167" s="304">
        <f t="shared" si="8"/>
        <v>80</v>
      </c>
      <c r="W167" s="37">
        <f>IFERROR(IF(V167=0,"",ROUNDUP(V167/H167,0)*0.01196),"")</f>
        <v>0.2392</v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13">
        <v>4680115880962</v>
      </c>
      <c r="E168" s="314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5"/>
      <c r="S168" s="35"/>
      <c r="T168" s="36" t="s">
        <v>63</v>
      </c>
      <c r="U168" s="303">
        <v>80</v>
      </c>
      <c r="V168" s="304">
        <f t="shared" si="8"/>
        <v>85.8</v>
      </c>
      <c r="W168" s="37">
        <f>IFERROR(IF(V168=0,"",ROUNDUP(V168/H168,0)*0.02175),"")</f>
        <v>0.23924999999999999</v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13">
        <v>4680115881617</v>
      </c>
      <c r="E169" s="314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13">
        <v>4680115881228</v>
      </c>
      <c r="E170" s="314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5"/>
      <c r="S170" s="35"/>
      <c r="T170" s="36" t="s">
        <v>63</v>
      </c>
      <c r="U170" s="303">
        <v>36</v>
      </c>
      <c r="V170" s="304">
        <f t="shared" si="8"/>
        <v>36</v>
      </c>
      <c r="W170" s="37">
        <f>IFERROR(IF(V170=0,"",ROUNDUP(V170/H170,0)*0.00753),"")</f>
        <v>0.11295000000000001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13">
        <v>4680115881037</v>
      </c>
      <c r="E171" s="314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13">
        <v>4680115881211</v>
      </c>
      <c r="E172" s="314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5"/>
      <c r="S172" s="35"/>
      <c r="T172" s="36" t="s">
        <v>63</v>
      </c>
      <c r="U172" s="303">
        <v>24</v>
      </c>
      <c r="V172" s="304">
        <f t="shared" si="8"/>
        <v>24</v>
      </c>
      <c r="W172" s="37">
        <f>IFERROR(IF(V172=0,"",ROUNDUP(V172/H172,0)*0.00753),"")</f>
        <v>7.5300000000000006E-2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13">
        <v>4680115881020</v>
      </c>
      <c r="E173" s="314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13">
        <v>4680115882195</v>
      </c>
      <c r="E174" s="314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13">
        <v>4680115880092</v>
      </c>
      <c r="E175" s="314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5"/>
      <c r="S175" s="35"/>
      <c r="T175" s="36" t="s">
        <v>63</v>
      </c>
      <c r="U175" s="303">
        <v>48</v>
      </c>
      <c r="V175" s="304">
        <f t="shared" si="8"/>
        <v>48</v>
      </c>
      <c r="W175" s="37">
        <f t="shared" si="9"/>
        <v>0.15060000000000001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13">
        <v>4680115880221</v>
      </c>
      <c r="E176" s="314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5"/>
      <c r="S176" s="35"/>
      <c r="T176" s="36" t="s">
        <v>63</v>
      </c>
      <c r="U176" s="303">
        <v>36</v>
      </c>
      <c r="V176" s="304">
        <f t="shared" si="8"/>
        <v>36</v>
      </c>
      <c r="W176" s="37">
        <f t="shared" si="9"/>
        <v>0.11295000000000001</v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13">
        <v>4680115882942</v>
      </c>
      <c r="E177" s="314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13">
        <v>4680115880504</v>
      </c>
      <c r="E178" s="314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5"/>
      <c r="S178" s="35"/>
      <c r="T178" s="36" t="s">
        <v>63</v>
      </c>
      <c r="U178" s="303">
        <v>48</v>
      </c>
      <c r="V178" s="304">
        <f t="shared" si="8"/>
        <v>48</v>
      </c>
      <c r="W178" s="37">
        <f t="shared" si="9"/>
        <v>0.15060000000000001</v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13">
        <v>4680115882164</v>
      </c>
      <c r="E179" s="314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127.49778956675507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129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1.47235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8" t="s">
        <v>63</v>
      </c>
      <c r="U181" s="305">
        <f>IFERROR(SUM(U163:U179),"0")</f>
        <v>502</v>
      </c>
      <c r="V181" s="305">
        <f>IFERROR(SUM(V163:V179),"0")</f>
        <v>514.4</v>
      </c>
      <c r="W181" s="38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00"/>
      <c r="Y182" s="300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13">
        <v>4680115880801</v>
      </c>
      <c r="E183" s="314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13">
        <v>4680115880818</v>
      </c>
      <c r="E184" s="314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5"/>
      <c r="S184" s="35"/>
      <c r="T184" s="36" t="s">
        <v>63</v>
      </c>
      <c r="U184" s="303">
        <v>48</v>
      </c>
      <c r="V184" s="304">
        <f>IFERROR(IF(U184="",0,CEILING((U184/$H184),1)*$H184),"")</f>
        <v>48</v>
      </c>
      <c r="W184" s="37">
        <f>IFERROR(IF(V184=0,"",ROUNDUP(V184/H184,0)*0.00753),"")</f>
        <v>0.15060000000000001</v>
      </c>
      <c r="X184" s="57"/>
      <c r="Y184" s="58"/>
      <c r="AC184" s="59"/>
      <c r="AZ184" s="159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8" t="s">
        <v>65</v>
      </c>
      <c r="U185" s="305">
        <f>IFERROR(U183/H183,"0")+IFERROR(U184/H184,"0")</f>
        <v>20</v>
      </c>
      <c r="V185" s="305">
        <f>IFERROR(V183/H183,"0")+IFERROR(V184/H184,"0")</f>
        <v>20</v>
      </c>
      <c r="W185" s="305">
        <f>IFERROR(IF(W183="",0,W183),"0")+IFERROR(IF(W184="",0,W184),"0")</f>
        <v>0.15060000000000001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8" t="s">
        <v>63</v>
      </c>
      <c r="U186" s="305">
        <f>IFERROR(SUM(U183:U184),"0")</f>
        <v>48</v>
      </c>
      <c r="V186" s="305">
        <f>IFERROR(SUM(V183:V184),"0")</f>
        <v>48</v>
      </c>
      <c r="W186" s="38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9"/>
      <c r="Y187" s="299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00"/>
      <c r="Y188" s="300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13">
        <v>4607091387445</v>
      </c>
      <c r="E189" s="314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13">
        <v>4607091386004</v>
      </c>
      <c r="E190" s="314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13">
        <v>4607091386004</v>
      </c>
      <c r="E191" s="314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13">
        <v>4607091386073</v>
      </c>
      <c r="E192" s="314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13">
        <v>4607091387322</v>
      </c>
      <c r="E193" s="314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13">
        <v>4607091387322</v>
      </c>
      <c r="E194" s="314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13">
        <v>4607091387377</v>
      </c>
      <c r="E195" s="314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13">
        <v>4607091387353</v>
      </c>
      <c r="E196" s="314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13">
        <v>4607091386011</v>
      </c>
      <c r="E197" s="314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13">
        <v>4607091387308</v>
      </c>
      <c r="E198" s="314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13">
        <v>4607091387339</v>
      </c>
      <c r="E199" s="314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13">
        <v>4680115882638</v>
      </c>
      <c r="E200" s="314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13">
        <v>4680115881938</v>
      </c>
      <c r="E201" s="314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13">
        <v>4607091387346</v>
      </c>
      <c r="E202" s="314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13">
        <v>4607091389807</v>
      </c>
      <c r="E203" s="314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00"/>
      <c r="Y206" s="300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13">
        <v>4680115881914</v>
      </c>
      <c r="E207" s="314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300"/>
      <c r="Y210" s="300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13">
        <v>4607091387193</v>
      </c>
      <c r="E211" s="314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5"/>
      <c r="S211" s="35"/>
      <c r="T211" s="36" t="s">
        <v>63</v>
      </c>
      <c r="U211" s="303">
        <v>300</v>
      </c>
      <c r="V211" s="304">
        <f>IFERROR(IF(U211="",0,CEILING((U211/$H211),1)*$H211),"")</f>
        <v>302.40000000000003</v>
      </c>
      <c r="W211" s="37">
        <f>IFERROR(IF(V211=0,"",ROUNDUP(V211/H211,0)*0.00753),"")</f>
        <v>0.54215999999999998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13">
        <v>4607091387230</v>
      </c>
      <c r="E212" s="314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5"/>
      <c r="S212" s="35"/>
      <c r="T212" s="36" t="s">
        <v>63</v>
      </c>
      <c r="U212" s="303">
        <v>100</v>
      </c>
      <c r="V212" s="304">
        <f>IFERROR(IF(U212="",0,CEILING((U212/$H212),1)*$H212),"")</f>
        <v>100.80000000000001</v>
      </c>
      <c r="W212" s="37">
        <f>IFERROR(IF(V212=0,"",ROUNDUP(V212/H212,0)*0.00753),"")</f>
        <v>0.18071999999999999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13">
        <v>4607091387285</v>
      </c>
      <c r="E213" s="314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13">
        <v>4607091389845</v>
      </c>
      <c r="E214" s="314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8" t="s">
        <v>65</v>
      </c>
      <c r="U215" s="305">
        <f>IFERROR(U211/H211,"0")+IFERROR(U212/H212,"0")+IFERROR(U213/H213,"0")+IFERROR(U214/H214,"0")</f>
        <v>95.238095238095241</v>
      </c>
      <c r="V215" s="305">
        <f>IFERROR(V211/H211,"0")+IFERROR(V212/H212,"0")+IFERROR(V213/H213,"0")+IFERROR(V214/H214,"0")</f>
        <v>96</v>
      </c>
      <c r="W215" s="305">
        <f>IFERROR(IF(W211="",0,W211),"0")+IFERROR(IF(W212="",0,W212),"0")+IFERROR(IF(W213="",0,W213),"0")+IFERROR(IF(W214="",0,W214),"0")</f>
        <v>0.72287999999999997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8" t="s">
        <v>63</v>
      </c>
      <c r="U216" s="305">
        <f>IFERROR(SUM(U211:U214),"0")</f>
        <v>400</v>
      </c>
      <c r="V216" s="305">
        <f>IFERROR(SUM(V211:V214),"0")</f>
        <v>403.20000000000005</v>
      </c>
      <c r="W216" s="38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300"/>
      <c r="Y217" s="300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13">
        <v>4607091387766</v>
      </c>
      <c r="E218" s="314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5"/>
      <c r="S218" s="35"/>
      <c r="T218" s="36" t="s">
        <v>63</v>
      </c>
      <c r="U218" s="303">
        <v>0</v>
      </c>
      <c r="V218" s="304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13">
        <v>4607091387957</v>
      </c>
      <c r="E219" s="314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13">
        <v>4607091387964</v>
      </c>
      <c r="E220" s="314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13">
        <v>4607091381672</v>
      </c>
      <c r="E221" s="314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13">
        <v>4607091387537</v>
      </c>
      <c r="E222" s="314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13">
        <v>4607091387513</v>
      </c>
      <c r="E223" s="314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8" t="s">
        <v>65</v>
      </c>
      <c r="U224" s="305">
        <f>IFERROR(U218/H218,"0")+IFERROR(U219/H219,"0")+IFERROR(U220/H220,"0")+IFERROR(U221/H221,"0")+IFERROR(U222/H222,"0")+IFERROR(U223/H223,"0")</f>
        <v>0</v>
      </c>
      <c r="V224" s="305">
        <f>IFERROR(V218/H218,"0")+IFERROR(V219/H219,"0")+IFERROR(V220/H220,"0")+IFERROR(V221/H221,"0")+IFERROR(V222/H222,"0")+IFERROR(V223/H223,"0")</f>
        <v>0</v>
      </c>
      <c r="W224" s="305">
        <f>IFERROR(IF(W218="",0,W218),"0")+IFERROR(IF(W219="",0,W219),"0")+IFERROR(IF(W220="",0,W220),"0")+IFERROR(IF(W221="",0,W221),"0")+IFERROR(IF(W222="",0,W222),"0")+IFERROR(IF(W223="",0,W223),"0")</f>
        <v>0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8" t="s">
        <v>63</v>
      </c>
      <c r="U225" s="305">
        <f>IFERROR(SUM(U218:U223),"0")</f>
        <v>0</v>
      </c>
      <c r="V225" s="305">
        <f>IFERROR(SUM(V218:V223),"0")</f>
        <v>0</v>
      </c>
      <c r="W225" s="38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00"/>
      <c r="Y226" s="300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13">
        <v>4607091380880</v>
      </c>
      <c r="E227" s="314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5"/>
      <c r="S227" s="35"/>
      <c r="T227" s="36" t="s">
        <v>63</v>
      </c>
      <c r="U227" s="303">
        <v>100</v>
      </c>
      <c r="V227" s="304">
        <f>IFERROR(IF(U227="",0,CEILING((U227/$H227),1)*$H227),"")</f>
        <v>100.80000000000001</v>
      </c>
      <c r="W227" s="37">
        <f>IFERROR(IF(V227=0,"",ROUNDUP(V227/H227,0)*0.02175),"")</f>
        <v>0.26100000000000001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13">
        <v>4607091384482</v>
      </c>
      <c r="E228" s="314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5"/>
      <c r="S228" s="35"/>
      <c r="T228" s="36" t="s">
        <v>63</v>
      </c>
      <c r="U228" s="303">
        <v>0</v>
      </c>
      <c r="V228" s="304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13">
        <v>4607091380897</v>
      </c>
      <c r="E229" s="314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5"/>
      <c r="S229" s="35"/>
      <c r="T229" s="36" t="s">
        <v>63</v>
      </c>
      <c r="U229" s="303">
        <v>100</v>
      </c>
      <c r="V229" s="304">
        <f>IFERROR(IF(U229="",0,CEILING((U229/$H229),1)*$H229),"")</f>
        <v>100.80000000000001</v>
      </c>
      <c r="W229" s="37">
        <f>IFERROR(IF(V229=0,"",ROUNDUP(V229/H229,0)*0.02175),"")</f>
        <v>0.26100000000000001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13">
        <v>4680115880368</v>
      </c>
      <c r="E230" s="314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8" t="s">
        <v>65</v>
      </c>
      <c r="U231" s="305">
        <f>IFERROR(U227/H227,"0")+IFERROR(U228/H228,"0")+IFERROR(U229/H229,"0")+IFERROR(U230/H230,"0")</f>
        <v>23.80952380952381</v>
      </c>
      <c r="V231" s="305">
        <f>IFERROR(V227/H227,"0")+IFERROR(V228/H228,"0")+IFERROR(V229/H229,"0")+IFERROR(V230/H230,"0")</f>
        <v>24</v>
      </c>
      <c r="W231" s="305">
        <f>IFERROR(IF(W227="",0,W227),"0")+IFERROR(IF(W228="",0,W228),"0")+IFERROR(IF(W229="",0,W229),"0")+IFERROR(IF(W230="",0,W230),"0")</f>
        <v>0.52200000000000002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8" t="s">
        <v>63</v>
      </c>
      <c r="U232" s="305">
        <f>IFERROR(SUM(U227:U230),"0")</f>
        <v>200</v>
      </c>
      <c r="V232" s="305">
        <f>IFERROR(SUM(V227:V230),"0")</f>
        <v>201.60000000000002</v>
      </c>
      <c r="W232" s="38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00"/>
      <c r="Y233" s="300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13">
        <v>4607091388374</v>
      </c>
      <c r="E234" s="314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435" t="s">
        <v>360</v>
      </c>
      <c r="N234" s="316"/>
      <c r="O234" s="316"/>
      <c r="P234" s="316"/>
      <c r="Q234" s="314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13">
        <v>4607091388381</v>
      </c>
      <c r="E235" s="314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436" t="s">
        <v>363</v>
      </c>
      <c r="N235" s="316"/>
      <c r="O235" s="316"/>
      <c r="P235" s="316"/>
      <c r="Q235" s="314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13">
        <v>4607091388404</v>
      </c>
      <c r="E236" s="314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00"/>
      <c r="Y239" s="300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13">
        <v>4680115881808</v>
      </c>
      <c r="E240" s="314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13">
        <v>4680115881822</v>
      </c>
      <c r="E241" s="314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13">
        <v>4680115880016</v>
      </c>
      <c r="E242" s="314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9"/>
      <c r="Y245" s="299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00"/>
      <c r="Y246" s="300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13">
        <v>4607091387421</v>
      </c>
      <c r="E247" s="314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13">
        <v>4607091387421</v>
      </c>
      <c r="E248" s="314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13">
        <v>4607091387452</v>
      </c>
      <c r="E249" s="314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13">
        <v>4607091387452</v>
      </c>
      <c r="E250" s="314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431" t="s">
        <v>381</v>
      </c>
      <c r="N250" s="316"/>
      <c r="O250" s="316"/>
      <c r="P250" s="316"/>
      <c r="Q250" s="314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13">
        <v>4607091385984</v>
      </c>
      <c r="E251" s="314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13">
        <v>4607091387438</v>
      </c>
      <c r="E252" s="314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13">
        <v>4607091387469</v>
      </c>
      <c r="E253" s="314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00"/>
      <c r="Y256" s="300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13">
        <v>4607091387292</v>
      </c>
      <c r="E257" s="314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13">
        <v>4607091387315</v>
      </c>
      <c r="E258" s="314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9"/>
      <c r="Y261" s="299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300"/>
      <c r="Y262" s="300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13">
        <v>4607091383836</v>
      </c>
      <c r="E263" s="314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300"/>
      <c r="Y266" s="300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13">
        <v>4607091387919</v>
      </c>
      <c r="E267" s="314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13">
        <v>4607091383942</v>
      </c>
      <c r="E268" s="314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13">
        <v>4607091383959</v>
      </c>
      <c r="E269" s="314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5"/>
      <c r="S269" s="35"/>
      <c r="T269" s="36" t="s">
        <v>63</v>
      </c>
      <c r="U269" s="303">
        <v>0</v>
      </c>
      <c r="V269" s="304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8" t="s">
        <v>65</v>
      </c>
      <c r="U270" s="305">
        <f>IFERROR(U267/H267,"0")+IFERROR(U268/H268,"0")+IFERROR(U269/H269,"0")</f>
        <v>0</v>
      </c>
      <c r="V270" s="305">
        <f>IFERROR(V267/H267,"0")+IFERROR(V268/H268,"0")+IFERROR(V269/H269,"0")</f>
        <v>0</v>
      </c>
      <c r="W270" s="305">
        <f>IFERROR(IF(W267="",0,W267),"0")+IFERROR(IF(W268="",0,W268),"0")+IFERROR(IF(W269="",0,W269),"0")</f>
        <v>0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8" t="s">
        <v>63</v>
      </c>
      <c r="U271" s="305">
        <f>IFERROR(SUM(U267:U269),"0")</f>
        <v>0</v>
      </c>
      <c r="V271" s="305">
        <f>IFERROR(SUM(V267:V269),"0")</f>
        <v>0</v>
      </c>
      <c r="W271" s="38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00"/>
      <c r="Y272" s="300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13">
        <v>4607091388831</v>
      </c>
      <c r="E273" s="314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300"/>
      <c r="Y276" s="300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13">
        <v>4607091383102</v>
      </c>
      <c r="E277" s="314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9"/>
      <c r="Y280" s="49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9"/>
      <c r="Y281" s="299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00"/>
      <c r="Y282" s="300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13">
        <v>4607091383997</v>
      </c>
      <c r="E283" s="314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5"/>
      <c r="S283" s="35"/>
      <c r="T283" s="36" t="s">
        <v>63</v>
      </c>
      <c r="U283" s="303">
        <v>8500</v>
      </c>
      <c r="V283" s="304">
        <f t="shared" ref="V283:V290" si="14">IFERROR(IF(U283="",0,CEILING((U283/$H283),1)*$H283),"")</f>
        <v>8505</v>
      </c>
      <c r="W283" s="37">
        <f>IFERROR(IF(V283=0,"",ROUNDUP(V283/H283,0)*0.02175),"")</f>
        <v>12.332249999999998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13">
        <v>4607091383997</v>
      </c>
      <c r="E284" s="314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13">
        <v>4607091384130</v>
      </c>
      <c r="E285" s="314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13">
        <v>4607091384130</v>
      </c>
      <c r="E286" s="314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13">
        <v>4607091384147</v>
      </c>
      <c r="E287" s="314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5"/>
      <c r="S287" s="35"/>
      <c r="T287" s="36" t="s">
        <v>63</v>
      </c>
      <c r="U287" s="303">
        <v>3000</v>
      </c>
      <c r="V287" s="304">
        <f t="shared" si="14"/>
        <v>3000</v>
      </c>
      <c r="W287" s="37">
        <f>IFERROR(IF(V287=0,"",ROUNDUP(V287/H287,0)*0.02175),"")</f>
        <v>4.3499999999999996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13">
        <v>4607091384147</v>
      </c>
      <c r="E288" s="314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411" t="s">
        <v>416</v>
      </c>
      <c r="N288" s="316"/>
      <c r="O288" s="316"/>
      <c r="P288" s="316"/>
      <c r="Q288" s="314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13">
        <v>4607091384154</v>
      </c>
      <c r="E289" s="314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5"/>
      <c r="S289" s="35"/>
      <c r="T289" s="36" t="s">
        <v>63</v>
      </c>
      <c r="U289" s="303">
        <v>60</v>
      </c>
      <c r="V289" s="304">
        <f t="shared" si="14"/>
        <v>60</v>
      </c>
      <c r="W289" s="37">
        <f>IFERROR(IF(V289=0,"",ROUNDUP(V289/H289,0)*0.00937),"")</f>
        <v>0.11244</v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13">
        <v>4607091384161</v>
      </c>
      <c r="E290" s="314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778.66666666666663</v>
      </c>
      <c r="V291" s="305">
        <f>IFERROR(V283/H283,"0")+IFERROR(V284/H284,"0")+IFERROR(V285/H285,"0")+IFERROR(V286/H286,"0")+IFERROR(V287/H287,"0")+IFERROR(V288/H288,"0")+IFERROR(V289/H289,"0")+IFERROR(V290/H290,"0")</f>
        <v>779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16.794689999999996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8" t="s">
        <v>63</v>
      </c>
      <c r="U292" s="305">
        <f>IFERROR(SUM(U283:U290),"0")</f>
        <v>11560</v>
      </c>
      <c r="V292" s="305">
        <f>IFERROR(SUM(V283:V290),"0")</f>
        <v>11565</v>
      </c>
      <c r="W292" s="38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300"/>
      <c r="Y293" s="300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13">
        <v>4607091383980</v>
      </c>
      <c r="E294" s="314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5"/>
      <c r="S294" s="35"/>
      <c r="T294" s="36" t="s">
        <v>63</v>
      </c>
      <c r="U294" s="303">
        <v>1000</v>
      </c>
      <c r="V294" s="304">
        <f>IFERROR(IF(U294="",0,CEILING((U294/$H294),1)*$H294),"")</f>
        <v>1005</v>
      </c>
      <c r="W294" s="37">
        <f>IFERROR(IF(V294=0,"",ROUNDUP(V294/H294,0)*0.02175),"")</f>
        <v>1.4572499999999999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13">
        <v>4607091384178</v>
      </c>
      <c r="E295" s="314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8" t="s">
        <v>65</v>
      </c>
      <c r="U296" s="305">
        <f>IFERROR(U294/H294,"0")+IFERROR(U295/H295,"0")</f>
        <v>66.666666666666671</v>
      </c>
      <c r="V296" s="305">
        <f>IFERROR(V294/H294,"0")+IFERROR(V295/H295,"0")</f>
        <v>67</v>
      </c>
      <c r="W296" s="305">
        <f>IFERROR(IF(W294="",0,W294),"0")+IFERROR(IF(W295="",0,W295),"0")</f>
        <v>1.4572499999999999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8" t="s">
        <v>63</v>
      </c>
      <c r="U297" s="305">
        <f>IFERROR(SUM(U294:U295),"0")</f>
        <v>1000</v>
      </c>
      <c r="V297" s="305">
        <f>IFERROR(SUM(V294:V295),"0")</f>
        <v>1005</v>
      </c>
      <c r="W297" s="38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00"/>
      <c r="Y298" s="300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13">
        <v>4607091384260</v>
      </c>
      <c r="E299" s="314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5"/>
      <c r="S299" s="35"/>
      <c r="T299" s="36" t="s">
        <v>63</v>
      </c>
      <c r="U299" s="303">
        <v>300</v>
      </c>
      <c r="V299" s="304">
        <f>IFERROR(IF(U299="",0,CEILING((U299/$H299),1)*$H299),"")</f>
        <v>304.2</v>
      </c>
      <c r="W299" s="37">
        <f>IFERROR(IF(V299=0,"",ROUNDUP(V299/H299,0)*0.02175),"")</f>
        <v>0.84824999999999995</v>
      </c>
      <c r="X299" s="57"/>
      <c r="Y299" s="58"/>
      <c r="AC299" s="59"/>
      <c r="AZ299" s="221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8" t="s">
        <v>65</v>
      </c>
      <c r="U300" s="305">
        <f>IFERROR(U299/H299,"0")</f>
        <v>38.46153846153846</v>
      </c>
      <c r="V300" s="305">
        <f>IFERROR(V299/H299,"0")</f>
        <v>39</v>
      </c>
      <c r="W300" s="305">
        <f>IFERROR(IF(W299="",0,W299),"0")</f>
        <v>0.84824999999999995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8" t="s">
        <v>63</v>
      </c>
      <c r="U301" s="305">
        <f>IFERROR(SUM(U299:U299),"0")</f>
        <v>300</v>
      </c>
      <c r="V301" s="305">
        <f>IFERROR(SUM(V299:V299),"0")</f>
        <v>304.2</v>
      </c>
      <c r="W301" s="38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300"/>
      <c r="Y302" s="300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13">
        <v>4607091384673</v>
      </c>
      <c r="E303" s="314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5"/>
      <c r="S303" s="35"/>
      <c r="T303" s="36" t="s">
        <v>63</v>
      </c>
      <c r="U303" s="303">
        <v>400</v>
      </c>
      <c r="V303" s="304">
        <f>IFERROR(IF(U303="",0,CEILING((U303/$H303),1)*$H303),"")</f>
        <v>405.59999999999997</v>
      </c>
      <c r="W303" s="37">
        <f>IFERROR(IF(V303=0,"",ROUNDUP(V303/H303,0)*0.02175),"")</f>
        <v>1.131</v>
      </c>
      <c r="X303" s="57"/>
      <c r="Y303" s="58"/>
      <c r="AC303" s="59"/>
      <c r="AZ303" s="222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8" t="s">
        <v>65</v>
      </c>
      <c r="U304" s="305">
        <f>IFERROR(U303/H303,"0")</f>
        <v>51.282051282051285</v>
      </c>
      <c r="V304" s="305">
        <f>IFERROR(V303/H303,"0")</f>
        <v>52</v>
      </c>
      <c r="W304" s="305">
        <f>IFERROR(IF(W303="",0,W303),"0")</f>
        <v>1.131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8" t="s">
        <v>63</v>
      </c>
      <c r="U305" s="305">
        <f>IFERROR(SUM(U303:U303),"0")</f>
        <v>400</v>
      </c>
      <c r="V305" s="305">
        <f>IFERROR(SUM(V303:V303),"0")</f>
        <v>405.59999999999997</v>
      </c>
      <c r="W305" s="38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9"/>
      <c r="Y306" s="299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300"/>
      <c r="Y307" s="300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13">
        <v>4607091384185</v>
      </c>
      <c r="E308" s="314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13">
        <v>4607091384192</v>
      </c>
      <c r="E309" s="314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13">
        <v>4680115881907</v>
      </c>
      <c r="E310" s="314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13">
        <v>4607091384680</v>
      </c>
      <c r="E311" s="314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300"/>
      <c r="Y314" s="300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13">
        <v>4607091384802</v>
      </c>
      <c r="E315" s="314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13">
        <v>4607091384826</v>
      </c>
      <c r="E316" s="314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300"/>
      <c r="Y319" s="300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13">
        <v>4607091384246</v>
      </c>
      <c r="E320" s="314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5"/>
      <c r="S320" s="35"/>
      <c r="T320" s="36" t="s">
        <v>63</v>
      </c>
      <c r="U320" s="303">
        <v>50</v>
      </c>
      <c r="V320" s="304">
        <f>IFERROR(IF(U320="",0,CEILING((U320/$H320),1)*$H320),"")</f>
        <v>54.6</v>
      </c>
      <c r="W320" s="37">
        <f>IFERROR(IF(V320=0,"",ROUNDUP(V320/H320,0)*0.02175),"")</f>
        <v>0.15225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13">
        <v>4680115881976</v>
      </c>
      <c r="E321" s="314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13">
        <v>4607091384253</v>
      </c>
      <c r="E322" s="314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13">
        <v>4680115881969</v>
      </c>
      <c r="E323" s="314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8" t="s">
        <v>65</v>
      </c>
      <c r="U324" s="305">
        <f>IFERROR(U320/H320,"0")+IFERROR(U321/H321,"0")+IFERROR(U322/H322,"0")+IFERROR(U323/H323,"0")</f>
        <v>6.4102564102564106</v>
      </c>
      <c r="V324" s="305">
        <f>IFERROR(V320/H320,"0")+IFERROR(V321/H321,"0")+IFERROR(V322/H322,"0")+IFERROR(V323/H323,"0")</f>
        <v>7</v>
      </c>
      <c r="W324" s="305">
        <f>IFERROR(IF(W320="",0,W320),"0")+IFERROR(IF(W321="",0,W321),"0")+IFERROR(IF(W322="",0,W322),"0")+IFERROR(IF(W323="",0,W323),"0")</f>
        <v>0.15225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8" t="s">
        <v>63</v>
      </c>
      <c r="U325" s="305">
        <f>IFERROR(SUM(U320:U323),"0")</f>
        <v>50</v>
      </c>
      <c r="V325" s="305">
        <f>IFERROR(SUM(V320:V323),"0")</f>
        <v>54.6</v>
      </c>
      <c r="W325" s="38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300"/>
      <c r="Y326" s="300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13">
        <v>4607091389357</v>
      </c>
      <c r="E327" s="314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9"/>
      <c r="Y330" s="49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9"/>
      <c r="Y331" s="299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00"/>
      <c r="Y332" s="300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13">
        <v>4607091389708</v>
      </c>
      <c r="E333" s="314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13">
        <v>4607091389692</v>
      </c>
      <c r="E334" s="314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00"/>
      <c r="Y337" s="300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13">
        <v>4607091389753</v>
      </c>
      <c r="E338" s="314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5"/>
      <c r="S338" s="35"/>
      <c r="T338" s="36" t="s">
        <v>63</v>
      </c>
      <c r="U338" s="303">
        <v>0</v>
      </c>
      <c r="V338" s="304">
        <f t="shared" ref="V338:V350" si="15"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13">
        <v>4607091389760</v>
      </c>
      <c r="E339" s="314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13">
        <v>4607091389746</v>
      </c>
      <c r="E340" s="314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5"/>
      <c r="S340" s="35"/>
      <c r="T340" s="36" t="s">
        <v>63</v>
      </c>
      <c r="U340" s="303">
        <v>700</v>
      </c>
      <c r="V340" s="304">
        <f t="shared" si="15"/>
        <v>701.4</v>
      </c>
      <c r="W340" s="37">
        <f>IFERROR(IF(V340=0,"",ROUNDUP(V340/H340,0)*0.00753),"")</f>
        <v>1.2575100000000001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13">
        <v>4680115882928</v>
      </c>
      <c r="E341" s="314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13">
        <v>4680115883147</v>
      </c>
      <c r="E342" s="314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13">
        <v>4607091384338</v>
      </c>
      <c r="E343" s="314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13">
        <v>4680115883154</v>
      </c>
      <c r="E344" s="314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13">
        <v>4607091389524</v>
      </c>
      <c r="E345" s="314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5"/>
      <c r="S345" s="35"/>
      <c r="T345" s="36" t="s">
        <v>63</v>
      </c>
      <c r="U345" s="303">
        <v>25.2</v>
      </c>
      <c r="V345" s="304">
        <f t="shared" si="15"/>
        <v>25.200000000000003</v>
      </c>
      <c r="W345" s="37">
        <f t="shared" si="16"/>
        <v>6.0240000000000002E-2</v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13">
        <v>4680115883161</v>
      </c>
      <c r="E346" s="314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13">
        <v>4607091384345</v>
      </c>
      <c r="E347" s="314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13">
        <v>4680115883178</v>
      </c>
      <c r="E348" s="314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13">
        <v>4607091389531</v>
      </c>
      <c r="E349" s="314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13">
        <v>4680115883185</v>
      </c>
      <c r="E350" s="314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383" t="s">
        <v>484</v>
      </c>
      <c r="N350" s="316"/>
      <c r="O350" s="316"/>
      <c r="P350" s="316"/>
      <c r="Q350" s="314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178.66666666666666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179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1.3177500000000002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8" t="s">
        <v>63</v>
      </c>
      <c r="U352" s="305">
        <f>IFERROR(SUM(U338:U350),"0")</f>
        <v>725.2</v>
      </c>
      <c r="V352" s="305">
        <f>IFERROR(SUM(V338:V350),"0")</f>
        <v>726.6</v>
      </c>
      <c r="W352" s="38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300"/>
      <c r="Y353" s="300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13">
        <v>4607091389685</v>
      </c>
      <c r="E354" s="314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13">
        <v>4607091389654</v>
      </c>
      <c r="E355" s="314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13">
        <v>4607091384352</v>
      </c>
      <c r="E356" s="314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13">
        <v>4607091389661</v>
      </c>
      <c r="E357" s="314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300"/>
      <c r="Y360" s="300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13">
        <v>4680115881648</v>
      </c>
      <c r="E361" s="314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00"/>
      <c r="Y364" s="300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13">
        <v>4680115883017</v>
      </c>
      <c r="E365" s="314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13">
        <v>4680115883031</v>
      </c>
      <c r="E366" s="314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13">
        <v>4680115883024</v>
      </c>
      <c r="E367" s="314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00"/>
      <c r="Y370" s="300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13">
        <v>4680115882997</v>
      </c>
      <c r="E371" s="314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369" t="s">
        <v>505</v>
      </c>
      <c r="N371" s="316"/>
      <c r="O371" s="316"/>
      <c r="P371" s="316"/>
      <c r="Q371" s="314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9"/>
      <c r="Y374" s="299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00"/>
      <c r="Y375" s="300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13">
        <v>4607091389388</v>
      </c>
      <c r="E376" s="314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13">
        <v>4607091389364</v>
      </c>
      <c r="E377" s="314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300"/>
      <c r="Y380" s="300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13">
        <v>4607091389739</v>
      </c>
      <c r="E381" s="314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5"/>
      <c r="S381" s="35"/>
      <c r="T381" s="36" t="s">
        <v>63</v>
      </c>
      <c r="U381" s="303">
        <v>600</v>
      </c>
      <c r="V381" s="304">
        <f t="shared" ref="V381:V387" si="17">IFERROR(IF(U381="",0,CEILING((U381/$H381),1)*$H381),"")</f>
        <v>600.6</v>
      </c>
      <c r="W381" s="37">
        <f>IFERROR(IF(V381=0,"",ROUNDUP(V381/H381,0)*0.00753),"")</f>
        <v>1.0767900000000001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13">
        <v>4680115883048</v>
      </c>
      <c r="E382" s="314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13">
        <v>4607091389425</v>
      </c>
      <c r="E383" s="314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5"/>
      <c r="S383" s="35"/>
      <c r="T383" s="36" t="s">
        <v>63</v>
      </c>
      <c r="U383" s="303">
        <v>42</v>
      </c>
      <c r="V383" s="304">
        <f t="shared" si="17"/>
        <v>42</v>
      </c>
      <c r="W383" s="37">
        <f>IFERROR(IF(V383=0,"",ROUNDUP(V383/H383,0)*0.00502),"")</f>
        <v>0.1004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13">
        <v>4680115882911</v>
      </c>
      <c r="E384" s="314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362" t="s">
        <v>519</v>
      </c>
      <c r="N384" s="316"/>
      <c r="O384" s="316"/>
      <c r="P384" s="316"/>
      <c r="Q384" s="314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13">
        <v>4680115880771</v>
      </c>
      <c r="E385" s="314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13">
        <v>4607091389500</v>
      </c>
      <c r="E386" s="314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13">
        <v>4680115881983</v>
      </c>
      <c r="E387" s="314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8" t="s">
        <v>65</v>
      </c>
      <c r="U388" s="305">
        <f>IFERROR(U381/H381,"0")+IFERROR(U382/H382,"0")+IFERROR(U383/H383,"0")+IFERROR(U384/H384,"0")+IFERROR(U385/H385,"0")+IFERROR(U386/H386,"0")+IFERROR(U387/H387,"0")</f>
        <v>162.85714285714286</v>
      </c>
      <c r="V388" s="305">
        <f>IFERROR(V381/H381,"0")+IFERROR(V382/H382,"0")+IFERROR(V383/H383,"0")+IFERROR(V384/H384,"0")+IFERROR(V385/H385,"0")+IFERROR(V386/H386,"0")+IFERROR(V387/H387,"0")</f>
        <v>163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1.1771900000000002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8" t="s">
        <v>63</v>
      </c>
      <c r="U389" s="305">
        <f>IFERROR(SUM(U381:U387),"0")</f>
        <v>642</v>
      </c>
      <c r="V389" s="305">
        <f>IFERROR(SUM(V381:V387),"0")</f>
        <v>642.6</v>
      </c>
      <c r="W389" s="38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300"/>
      <c r="Y390" s="300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13">
        <v>4680115883000</v>
      </c>
      <c r="E391" s="314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300"/>
      <c r="Y394" s="300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13">
        <v>4680115882980</v>
      </c>
      <c r="E395" s="314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9"/>
      <c r="Y398" s="49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9"/>
      <c r="Y399" s="299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00"/>
      <c r="Y400" s="300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13">
        <v>4607091389067</v>
      </c>
      <c r="E401" s="314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13">
        <v>4607091383522</v>
      </c>
      <c r="E402" s="314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13">
        <v>4607091384437</v>
      </c>
      <c r="E403" s="314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13">
        <v>4607091389104</v>
      </c>
      <c r="E404" s="314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13">
        <v>4680115880603</v>
      </c>
      <c r="E405" s="314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13">
        <v>4607091389999</v>
      </c>
      <c r="E406" s="314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13">
        <v>4680115882782</v>
      </c>
      <c r="E407" s="314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13">
        <v>4607091389098</v>
      </c>
      <c r="E408" s="314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13">
        <v>4607091389982</v>
      </c>
      <c r="E409" s="314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0</v>
      </c>
      <c r="V410" s="305">
        <f>IFERROR(V401/H401,"0")+IFERROR(V402/H402,"0")+IFERROR(V403/H403,"0")+IFERROR(V404/H404,"0")+IFERROR(V405/H405,"0")+IFERROR(V406/H406,"0")+IFERROR(V407/H407,"0")+IFERROR(V408/H408,"0")+IFERROR(V409/H409,"0")</f>
        <v>0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8" t="s">
        <v>63</v>
      </c>
      <c r="U411" s="305">
        <f>IFERROR(SUM(U401:U409),"0")</f>
        <v>0</v>
      </c>
      <c r="V411" s="305">
        <f>IFERROR(SUM(V401:V409),"0")</f>
        <v>0</v>
      </c>
      <c r="W411" s="38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300"/>
      <c r="Y412" s="300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13">
        <v>4607091388930</v>
      </c>
      <c r="E413" s="314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5"/>
      <c r="S413" s="35"/>
      <c r="T413" s="36" t="s">
        <v>63</v>
      </c>
      <c r="U413" s="303">
        <v>0</v>
      </c>
      <c r="V413" s="304">
        <f>IFERROR(IF(U413="",0,CEILING((U413/$H413),1)*$H413),"")</f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13">
        <v>4680115880054</v>
      </c>
      <c r="E414" s="314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8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8" t="s">
        <v>63</v>
      </c>
      <c r="U416" s="305">
        <f>IFERROR(SUM(U413:U414),"0")</f>
        <v>0</v>
      </c>
      <c r="V416" s="305">
        <f>IFERROR(SUM(V413:V414),"0")</f>
        <v>0</v>
      </c>
      <c r="W416" s="38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300"/>
      <c r="Y417" s="300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13">
        <v>4680115883116</v>
      </c>
      <c r="E418" s="314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5"/>
      <c r="S418" s="35"/>
      <c r="T418" s="36" t="s">
        <v>63</v>
      </c>
      <c r="U418" s="303">
        <v>270</v>
      </c>
      <c r="V418" s="304">
        <f t="shared" ref="V418:V423" si="19">IFERROR(IF(U418="",0,CEILING((U418/$H418),1)*$H418),"")</f>
        <v>274.56</v>
      </c>
      <c r="W418" s="37">
        <f>IFERROR(IF(V418=0,"",ROUNDUP(V418/H418,0)*0.01196),"")</f>
        <v>0.62192000000000003</v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13">
        <v>4680115883093</v>
      </c>
      <c r="E419" s="314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13">
        <v>4680115883109</v>
      </c>
      <c r="E420" s="314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5"/>
      <c r="S420" s="35"/>
      <c r="T420" s="36" t="s">
        <v>63</v>
      </c>
      <c r="U420" s="303">
        <v>0</v>
      </c>
      <c r="V420" s="304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13">
        <v>4680115882072</v>
      </c>
      <c r="E421" s="314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346" t="s">
        <v>561</v>
      </c>
      <c r="N421" s="316"/>
      <c r="O421" s="316"/>
      <c r="P421" s="316"/>
      <c r="Q421" s="314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13">
        <v>4680115882102</v>
      </c>
      <c r="E422" s="314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347" t="s">
        <v>564</v>
      </c>
      <c r="N422" s="316"/>
      <c r="O422" s="316"/>
      <c r="P422" s="316"/>
      <c r="Q422" s="314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13">
        <v>4680115882096</v>
      </c>
      <c r="E423" s="314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340" t="s">
        <v>567</v>
      </c>
      <c r="N423" s="316"/>
      <c r="O423" s="316"/>
      <c r="P423" s="316"/>
      <c r="Q423" s="314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8" t="s">
        <v>65</v>
      </c>
      <c r="U424" s="305">
        <f>IFERROR(U418/H418,"0")+IFERROR(U419/H419,"0")+IFERROR(U420/H420,"0")+IFERROR(U421/H421,"0")+IFERROR(U422/H422,"0")+IFERROR(U423/H423,"0")</f>
        <v>51.136363636363633</v>
      </c>
      <c r="V424" s="305">
        <f>IFERROR(V418/H418,"0")+IFERROR(V419/H419,"0")+IFERROR(V420/H420,"0")+IFERROR(V421/H421,"0")+IFERROR(V422/H422,"0")+IFERROR(V423/H423,"0")</f>
        <v>52</v>
      </c>
      <c r="W424" s="305">
        <f>IFERROR(IF(W418="",0,W418),"0")+IFERROR(IF(W419="",0,W419),"0")+IFERROR(IF(W420="",0,W420),"0")+IFERROR(IF(W421="",0,W421),"0")+IFERROR(IF(W422="",0,W422),"0")+IFERROR(IF(W423="",0,W423),"0")</f>
        <v>0.62192000000000003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8" t="s">
        <v>63</v>
      </c>
      <c r="U425" s="305">
        <f>IFERROR(SUM(U418:U423),"0")</f>
        <v>270</v>
      </c>
      <c r="V425" s="305">
        <f>IFERROR(SUM(V418:V423),"0")</f>
        <v>274.56</v>
      </c>
      <c r="W425" s="38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00"/>
      <c r="Y426" s="300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13">
        <v>4607091383409</v>
      </c>
      <c r="E427" s="314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13">
        <v>4607091383416</v>
      </c>
      <c r="E428" s="314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9"/>
      <c r="Y431" s="49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9"/>
      <c r="Y432" s="299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300"/>
      <c r="Y433" s="300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13">
        <v>4680115881099</v>
      </c>
      <c r="E434" s="314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13">
        <v>4680115881150</v>
      </c>
      <c r="E435" s="314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300"/>
      <c r="Y438" s="300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13">
        <v>4680115881129</v>
      </c>
      <c r="E439" s="314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13">
        <v>4680115881112</v>
      </c>
      <c r="E440" s="314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300"/>
      <c r="Y443" s="300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13">
        <v>4680115881167</v>
      </c>
      <c r="E444" s="314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5"/>
      <c r="S444" s="35"/>
      <c r="T444" s="36" t="s">
        <v>63</v>
      </c>
      <c r="U444" s="303">
        <v>300</v>
      </c>
      <c r="V444" s="304">
        <f>IFERROR(IF(U444="",0,CEILING((U444/$H444),1)*$H444),"")</f>
        <v>302.21999999999997</v>
      </c>
      <c r="W444" s="37">
        <f>IFERROR(IF(V444=0,"",ROUNDUP(V444/H444,0)*0.00753),"")</f>
        <v>0.51956999999999998</v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13">
        <v>4680115881136</v>
      </c>
      <c r="E445" s="314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8" t="s">
        <v>65</v>
      </c>
      <c r="U446" s="305">
        <f>IFERROR(U444/H444,"0")+IFERROR(U445/H445,"0")</f>
        <v>68.493150684931507</v>
      </c>
      <c r="V446" s="305">
        <f>IFERROR(V444/H444,"0")+IFERROR(V445/H445,"0")</f>
        <v>69</v>
      </c>
      <c r="W446" s="305">
        <f>IFERROR(IF(W444="",0,W444),"0")+IFERROR(IF(W445="",0,W445),"0")</f>
        <v>0.51956999999999998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8" t="s">
        <v>63</v>
      </c>
      <c r="U447" s="305">
        <f>IFERROR(SUM(U444:U445),"0")</f>
        <v>300</v>
      </c>
      <c r="V447" s="305">
        <f>IFERROR(SUM(V444:V445),"0")</f>
        <v>302.21999999999997</v>
      </c>
      <c r="W447" s="38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300"/>
      <c r="Y448" s="300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13">
        <v>4680115881068</v>
      </c>
      <c r="E449" s="314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13">
        <v>4680115881075</v>
      </c>
      <c r="E450" s="314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9"/>
      <c r="Y453" s="299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300"/>
      <c r="Y454" s="300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13">
        <v>4680115880870</v>
      </c>
      <c r="E455" s="314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16397.2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16447.580000000002</v>
      </c>
      <c r="W458" s="38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17052.777785014543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17106.223999999998</v>
      </c>
      <c r="W459" s="38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25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25</v>
      </c>
      <c r="W460" s="38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8" t="s">
        <v>63</v>
      </c>
      <c r="U461" s="305">
        <f>GrossWeightTotal+PalletQtyTotal*25</f>
        <v>17677.777785014543</v>
      </c>
      <c r="V461" s="305">
        <f>GrossWeightTotalR+PalletQtyTotalR*25</f>
        <v>17731.223999999998</v>
      </c>
      <c r="W461" s="38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1669.1859119466587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1676</v>
      </c>
      <c r="W462" s="38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26.887699999999995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301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301" t="s">
        <v>530</v>
      </c>
      <c r="R465" s="307" t="s">
        <v>572</v>
      </c>
      <c r="S465" s="309"/>
      <c r="T465" s="1"/>
      <c r="Y465" s="53"/>
      <c r="AB465" s="1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1"/>
      <c r="Y466" s="53"/>
      <c r="AB466" s="1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0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0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562.4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604.80000000000007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0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13279.800000000001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54.6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726.6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642.6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274.56</v>
      </c>
      <c r="R468" s="47">
        <f>IFERROR(V434*1,"0")+IFERROR(V435*1,"0")+IFERROR(V439*1,"0")+IFERROR(V440*1,"0")+IFERROR(V444*1,"0")+IFERROR(V445*1,"0")+IFERROR(V449*1,"0")+IFERROR(V450*1,"0")</f>
        <v>302.21999999999997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2023-10-05T09:28:04Z</dcterms:modified>
</cp:coreProperties>
</file>