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4ADA28C-6D08-4CB6-B4DA-92092ABA6F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68" i="1" s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W493" i="1"/>
  <c r="X492" i="1"/>
  <c r="W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W471" i="1"/>
  <c r="X470" i="1"/>
  <c r="W470" i="1"/>
  <c r="BO469" i="1"/>
  <c r="BN469" i="1"/>
  <c r="BM469" i="1"/>
  <c r="BL469" i="1"/>
  <c r="Y469" i="1"/>
  <c r="Y470" i="1" s="1"/>
  <c r="X469" i="1"/>
  <c r="X471" i="1" s="1"/>
  <c r="W467" i="1"/>
  <c r="W466" i="1"/>
  <c r="BN465" i="1"/>
  <c r="BL465" i="1"/>
  <c r="X465" i="1"/>
  <c r="O465" i="1"/>
  <c r="BO464" i="1"/>
  <c r="BN464" i="1"/>
  <c r="BM464" i="1"/>
  <c r="BL464" i="1"/>
  <c r="Y464" i="1"/>
  <c r="X464" i="1"/>
  <c r="W461" i="1"/>
  <c r="W460" i="1"/>
  <c r="BN459" i="1"/>
  <c r="BL459" i="1"/>
  <c r="X459" i="1"/>
  <c r="O459" i="1"/>
  <c r="BO458" i="1"/>
  <c r="BN458" i="1"/>
  <c r="BM458" i="1"/>
  <c r="BL458" i="1"/>
  <c r="Y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O443" i="1"/>
  <c r="BN443" i="1"/>
  <c r="BM443" i="1"/>
  <c r="BL443" i="1"/>
  <c r="Y443" i="1"/>
  <c r="X443" i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X410" i="1" s="1"/>
  <c r="O396" i="1"/>
  <c r="W394" i="1"/>
  <c r="W393" i="1"/>
  <c r="BO392" i="1"/>
  <c r="BN392" i="1"/>
  <c r="BM392" i="1"/>
  <c r="BL392" i="1"/>
  <c r="Y392" i="1"/>
  <c r="X392" i="1"/>
  <c r="O392" i="1"/>
  <c r="BN391" i="1"/>
  <c r="BL391" i="1"/>
  <c r="X391" i="1"/>
  <c r="X393" i="1" s="1"/>
  <c r="O391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W367" i="1"/>
  <c r="W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BO356" i="1"/>
  <c r="BN356" i="1"/>
  <c r="BM356" i="1"/>
  <c r="BL356" i="1"/>
  <c r="Y356" i="1"/>
  <c r="Y358" i="1" s="1"/>
  <c r="X356" i="1"/>
  <c r="X359" i="1" s="1"/>
  <c r="O356" i="1"/>
  <c r="W354" i="1"/>
  <c r="W353" i="1"/>
  <c r="BO352" i="1"/>
  <c r="BN352" i="1"/>
  <c r="BM352" i="1"/>
  <c r="BL352" i="1"/>
  <c r="Y352" i="1"/>
  <c r="X352" i="1"/>
  <c r="O352" i="1"/>
  <c r="BN351" i="1"/>
  <c r="BL351" i="1"/>
  <c r="X351" i="1"/>
  <c r="BN350" i="1"/>
  <c r="BL350" i="1"/>
  <c r="X350" i="1"/>
  <c r="O350" i="1"/>
  <c r="BO349" i="1"/>
  <c r="BN349" i="1"/>
  <c r="BM349" i="1"/>
  <c r="BL349" i="1"/>
  <c r="Y349" i="1"/>
  <c r="X349" i="1"/>
  <c r="X354" i="1" s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X317" i="1" s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N568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X289" i="1" s="1"/>
  <c r="O287" i="1"/>
  <c r="BO286" i="1"/>
  <c r="BN286" i="1"/>
  <c r="BM286" i="1"/>
  <c r="BL286" i="1"/>
  <c r="Y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X277" i="1" s="1"/>
  <c r="O274" i="1"/>
  <c r="BO273" i="1"/>
  <c r="BN273" i="1"/>
  <c r="BM273" i="1"/>
  <c r="BL273" i="1"/>
  <c r="Y273" i="1"/>
  <c r="X273" i="1"/>
  <c r="W271" i="1"/>
  <c r="W270" i="1"/>
  <c r="BN269" i="1"/>
  <c r="BL269" i="1"/>
  <c r="X269" i="1"/>
  <c r="BO269" i="1" s="1"/>
  <c r="O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X271" i="1" s="1"/>
  <c r="O261" i="1"/>
  <c r="BO260" i="1"/>
  <c r="BN260" i="1"/>
  <c r="BM260" i="1"/>
  <c r="BL260" i="1"/>
  <c r="Y260" i="1"/>
  <c r="X260" i="1"/>
  <c r="X270" i="1" s="1"/>
  <c r="O260" i="1"/>
  <c r="W258" i="1"/>
  <c r="W257" i="1"/>
  <c r="BO256" i="1"/>
  <c r="BN256" i="1"/>
  <c r="BM256" i="1"/>
  <c r="BL256" i="1"/>
  <c r="Y256" i="1"/>
  <c r="X256" i="1"/>
  <c r="O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X257" i="1" s="1"/>
  <c r="O253" i="1"/>
  <c r="W251" i="1"/>
  <c r="W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BN238" i="1"/>
  <c r="BL238" i="1"/>
  <c r="X238" i="1"/>
  <c r="BO238" i="1" s="1"/>
  <c r="BN237" i="1"/>
  <c r="BL237" i="1"/>
  <c r="X237" i="1"/>
  <c r="L568" i="1" s="1"/>
  <c r="W234" i="1"/>
  <c r="W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K568" i="1" s="1"/>
  <c r="O227" i="1"/>
  <c r="W224" i="1"/>
  <c r="W223" i="1"/>
  <c r="BN222" i="1"/>
  <c r="BL222" i="1"/>
  <c r="X222" i="1"/>
  <c r="BO222" i="1" s="1"/>
  <c r="O222" i="1"/>
  <c r="BO221" i="1"/>
  <c r="BN221" i="1"/>
  <c r="BM221" i="1"/>
  <c r="BL221" i="1"/>
  <c r="Y221" i="1"/>
  <c r="X221" i="1"/>
  <c r="O221" i="1"/>
  <c r="BN220" i="1"/>
  <c r="BL220" i="1"/>
  <c r="X220" i="1"/>
  <c r="X224" i="1" s="1"/>
  <c r="W218" i="1"/>
  <c r="W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X217" i="1" s="1"/>
  <c r="O211" i="1"/>
  <c r="BO210" i="1"/>
  <c r="BN210" i="1"/>
  <c r="BM210" i="1"/>
  <c r="BL210" i="1"/>
  <c r="Y210" i="1"/>
  <c r="X210" i="1"/>
  <c r="O210" i="1"/>
  <c r="W207" i="1"/>
  <c r="W206" i="1"/>
  <c r="BO205" i="1"/>
  <c r="BN205" i="1"/>
  <c r="BM205" i="1"/>
  <c r="BL205" i="1"/>
  <c r="Y205" i="1"/>
  <c r="X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O203" i="1"/>
  <c r="BN202" i="1"/>
  <c r="BL202" i="1"/>
  <c r="X202" i="1"/>
  <c r="X206" i="1" s="1"/>
  <c r="O202" i="1"/>
  <c r="W200" i="1"/>
  <c r="W199" i="1"/>
  <c r="BN198" i="1"/>
  <c r="BL198" i="1"/>
  <c r="X198" i="1"/>
  <c r="BO198" i="1" s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X199" i="1" s="1"/>
  <c r="O184" i="1"/>
  <c r="W182" i="1"/>
  <c r="W181" i="1"/>
  <c r="BO180" i="1"/>
  <c r="BN180" i="1"/>
  <c r="BM180" i="1"/>
  <c r="BL180" i="1"/>
  <c r="Y180" i="1"/>
  <c r="X180" i="1"/>
  <c r="BO179" i="1"/>
  <c r="BN179" i="1"/>
  <c r="BM179" i="1"/>
  <c r="BL179" i="1"/>
  <c r="Y179" i="1"/>
  <c r="X179" i="1"/>
  <c r="O179" i="1"/>
  <c r="BN178" i="1"/>
  <c r="BL178" i="1"/>
  <c r="X178" i="1"/>
  <c r="BN177" i="1"/>
  <c r="BL177" i="1"/>
  <c r="X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BO173" i="1"/>
  <c r="BN173" i="1"/>
  <c r="BM173" i="1"/>
  <c r="BL173" i="1"/>
  <c r="Y173" i="1"/>
  <c r="X173" i="1"/>
  <c r="X182" i="1" s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O163" i="1"/>
  <c r="BN163" i="1"/>
  <c r="BM163" i="1"/>
  <c r="BL163" i="1"/>
  <c r="Y163" i="1"/>
  <c r="X163" i="1"/>
  <c r="O163" i="1"/>
  <c r="W160" i="1"/>
  <c r="W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X159" i="1" s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G568" i="1" s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F568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X127" i="1" s="1"/>
  <c r="O121" i="1"/>
  <c r="BO120" i="1"/>
  <c r="BN120" i="1"/>
  <c r="BM120" i="1"/>
  <c r="BL120" i="1"/>
  <c r="Y120" i="1"/>
  <c r="X120" i="1"/>
  <c r="X126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X117" i="1" s="1"/>
  <c r="O102" i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100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X90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X57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8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24" i="1"/>
  <c r="W562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68" i="1"/>
  <c r="W559" i="1"/>
  <c r="W560" i="1"/>
  <c r="Y23" i="1"/>
  <c r="Y24" i="1" s="1"/>
  <c r="BM23" i="1"/>
  <c r="BO23" i="1"/>
  <c r="X24" i="1"/>
  <c r="W558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X558" i="1" s="1"/>
  <c r="D568" i="1"/>
  <c r="Y54" i="1"/>
  <c r="Y57" i="1" s="1"/>
  <c r="BM54" i="1"/>
  <c r="BO54" i="1"/>
  <c r="X58" i="1"/>
  <c r="E568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BO86" i="1"/>
  <c r="Y88" i="1"/>
  <c r="BM88" i="1"/>
  <c r="Y92" i="1"/>
  <c r="BM92" i="1"/>
  <c r="BO92" i="1"/>
  <c r="Y94" i="1"/>
  <c r="BM94" i="1"/>
  <c r="Y96" i="1"/>
  <c r="BM96" i="1"/>
  <c r="Y98" i="1"/>
  <c r="BM98" i="1"/>
  <c r="X99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X118" i="1"/>
  <c r="Y121" i="1"/>
  <c r="Y126" i="1" s="1"/>
  <c r="BM121" i="1"/>
  <c r="BO121" i="1"/>
  <c r="Y123" i="1"/>
  <c r="BM123" i="1"/>
  <c r="Y125" i="1"/>
  <c r="BM125" i="1"/>
  <c r="Y130" i="1"/>
  <c r="Y135" i="1" s="1"/>
  <c r="BM130" i="1"/>
  <c r="BO130" i="1"/>
  <c r="Y132" i="1"/>
  <c r="BM132" i="1"/>
  <c r="Y134" i="1"/>
  <c r="BM134" i="1"/>
  <c r="X135" i="1"/>
  <c r="Y140" i="1"/>
  <c r="Y146" i="1" s="1"/>
  <c r="BM140" i="1"/>
  <c r="BO140" i="1"/>
  <c r="Y141" i="1"/>
  <c r="BM141" i="1"/>
  <c r="Y144" i="1"/>
  <c r="BM144" i="1"/>
  <c r="Y145" i="1"/>
  <c r="BM145" i="1"/>
  <c r="X146" i="1"/>
  <c r="Y150" i="1"/>
  <c r="Y159" i="1" s="1"/>
  <c r="BM150" i="1"/>
  <c r="BO150" i="1"/>
  <c r="X560" i="1" s="1"/>
  <c r="Y152" i="1"/>
  <c r="BM152" i="1"/>
  <c r="Y154" i="1"/>
  <c r="BM154" i="1"/>
  <c r="Y156" i="1"/>
  <c r="BM156" i="1"/>
  <c r="Y158" i="1"/>
  <c r="BM158" i="1"/>
  <c r="I568" i="1"/>
  <c r="BO174" i="1"/>
  <c r="BM174" i="1"/>
  <c r="Y174" i="1"/>
  <c r="BO177" i="1"/>
  <c r="BM177" i="1"/>
  <c r="Y177" i="1"/>
  <c r="X181" i="1"/>
  <c r="X200" i="1"/>
  <c r="BO185" i="1"/>
  <c r="BM185" i="1"/>
  <c r="Y185" i="1"/>
  <c r="Y199" i="1" s="1"/>
  <c r="BO189" i="1"/>
  <c r="BM189" i="1"/>
  <c r="Y189" i="1"/>
  <c r="F9" i="1"/>
  <c r="J9" i="1"/>
  <c r="X49" i="1"/>
  <c r="X82" i="1"/>
  <c r="X136" i="1"/>
  <c r="X147" i="1"/>
  <c r="H568" i="1"/>
  <c r="X160" i="1"/>
  <c r="BO164" i="1"/>
  <c r="BM164" i="1"/>
  <c r="Y164" i="1"/>
  <c r="Y165" i="1" s="1"/>
  <c r="X166" i="1"/>
  <c r="X171" i="1"/>
  <c r="BO168" i="1"/>
  <c r="BM168" i="1"/>
  <c r="X559" i="1" s="1"/>
  <c r="X561" i="1" s="1"/>
  <c r="Y168" i="1"/>
  <c r="Y170" i="1" s="1"/>
  <c r="BO176" i="1"/>
  <c r="BM176" i="1"/>
  <c r="Y176" i="1"/>
  <c r="Y181" i="1" s="1"/>
  <c r="BO178" i="1"/>
  <c r="BM178" i="1"/>
  <c r="Y178" i="1"/>
  <c r="BO188" i="1"/>
  <c r="BM188" i="1"/>
  <c r="Y188" i="1"/>
  <c r="BO191" i="1"/>
  <c r="BM191" i="1"/>
  <c r="Y191" i="1"/>
  <c r="X165" i="1"/>
  <c r="Y193" i="1"/>
  <c r="BM193" i="1"/>
  <c r="Y198" i="1"/>
  <c r="BM198" i="1"/>
  <c r="Y202" i="1"/>
  <c r="Y206" i="1" s="1"/>
  <c r="BM202" i="1"/>
  <c r="BO202" i="1"/>
  <c r="X207" i="1"/>
  <c r="J568" i="1"/>
  <c r="Y211" i="1"/>
  <c r="Y217" i="1" s="1"/>
  <c r="BM211" i="1"/>
  <c r="BO211" i="1"/>
  <c r="Y213" i="1"/>
  <c r="BM213" i="1"/>
  <c r="Y215" i="1"/>
  <c r="BM215" i="1"/>
  <c r="X218" i="1"/>
  <c r="Y220" i="1"/>
  <c r="Y223" i="1" s="1"/>
  <c r="BM220" i="1"/>
  <c r="BO220" i="1"/>
  <c r="Y222" i="1"/>
  <c r="BM222" i="1"/>
  <c r="X223" i="1"/>
  <c r="Y227" i="1"/>
  <c r="Y233" i="1" s="1"/>
  <c r="BM227" i="1"/>
  <c r="BO227" i="1"/>
  <c r="Y229" i="1"/>
  <c r="BM229" i="1"/>
  <c r="Y231" i="1"/>
  <c r="BM231" i="1"/>
  <c r="X234" i="1"/>
  <c r="Y237" i="1"/>
  <c r="Y250" i="1" s="1"/>
  <c r="BM237" i="1"/>
  <c r="BO237" i="1"/>
  <c r="Y238" i="1"/>
  <c r="BM238" i="1"/>
  <c r="Y239" i="1"/>
  <c r="BM239" i="1"/>
  <c r="Y241" i="1"/>
  <c r="BM241" i="1"/>
  <c r="Y243" i="1"/>
  <c r="BM243" i="1"/>
  <c r="Y245" i="1"/>
  <c r="BM245" i="1"/>
  <c r="Y247" i="1"/>
  <c r="BM247" i="1"/>
  <c r="Y249" i="1"/>
  <c r="BM249" i="1"/>
  <c r="X250" i="1"/>
  <c r="Y253" i="1"/>
  <c r="Y257" i="1" s="1"/>
  <c r="BM253" i="1"/>
  <c r="BO253" i="1"/>
  <c r="Y255" i="1"/>
  <c r="BM255" i="1"/>
  <c r="X258" i="1"/>
  <c r="Y261" i="1"/>
  <c r="Y270" i="1" s="1"/>
  <c r="BM261" i="1"/>
  <c r="BO261" i="1"/>
  <c r="Y263" i="1"/>
  <c r="BM263" i="1"/>
  <c r="Y265" i="1"/>
  <c r="BM265" i="1"/>
  <c r="Y267" i="1"/>
  <c r="BM267" i="1"/>
  <c r="Y269" i="1"/>
  <c r="BM269" i="1"/>
  <c r="X278" i="1"/>
  <c r="Y274" i="1"/>
  <c r="BM274" i="1"/>
  <c r="BO274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Y339" i="1" s="1"/>
  <c r="BO335" i="1"/>
  <c r="BM335" i="1"/>
  <c r="Y335" i="1"/>
  <c r="BO337" i="1"/>
  <c r="BM337" i="1"/>
  <c r="Y337" i="1"/>
  <c r="X346" i="1"/>
  <c r="BO345" i="1"/>
  <c r="BM345" i="1"/>
  <c r="Y345" i="1"/>
  <c r="BO350" i="1"/>
  <c r="BM350" i="1"/>
  <c r="Y350" i="1"/>
  <c r="Y353" i="1" s="1"/>
  <c r="X353" i="1"/>
  <c r="BO363" i="1"/>
  <c r="BM363" i="1"/>
  <c r="Y363" i="1"/>
  <c r="X374" i="1"/>
  <c r="BO371" i="1"/>
  <c r="BM371" i="1"/>
  <c r="Y371" i="1"/>
  <c r="BO378" i="1"/>
  <c r="BM378" i="1"/>
  <c r="Y378" i="1"/>
  <c r="X386" i="1"/>
  <c r="BO397" i="1"/>
  <c r="BM397" i="1"/>
  <c r="Y397" i="1"/>
  <c r="Y409" i="1" s="1"/>
  <c r="BO401" i="1"/>
  <c r="BM401" i="1"/>
  <c r="Y401" i="1"/>
  <c r="BO405" i="1"/>
  <c r="BM405" i="1"/>
  <c r="Y405" i="1"/>
  <c r="X409" i="1"/>
  <c r="Y415" i="1"/>
  <c r="BO413" i="1"/>
  <c r="BM413" i="1"/>
  <c r="Y413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X233" i="1"/>
  <c r="X251" i="1"/>
  <c r="Y277" i="1"/>
  <c r="X284" i="1"/>
  <c r="BO280" i="1"/>
  <c r="BM280" i="1"/>
  <c r="Y280" i="1"/>
  <c r="Y283" i="1" s="1"/>
  <c r="X283" i="1"/>
  <c r="Y289" i="1"/>
  <c r="BO287" i="1"/>
  <c r="BM287" i="1"/>
  <c r="Y287" i="1"/>
  <c r="BO296" i="1"/>
  <c r="BM296" i="1"/>
  <c r="Y296" i="1"/>
  <c r="Y300" i="1" s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4" i="1"/>
  <c r="BM334" i="1"/>
  <c r="Y334" i="1"/>
  <c r="BO336" i="1"/>
  <c r="BM336" i="1"/>
  <c r="Y336" i="1"/>
  <c r="X339" i="1"/>
  <c r="BO343" i="1"/>
  <c r="BM343" i="1"/>
  <c r="Y343" i="1"/>
  <c r="Y346" i="1" s="1"/>
  <c r="BO351" i="1"/>
  <c r="BM351" i="1"/>
  <c r="Y351" i="1"/>
  <c r="BO365" i="1"/>
  <c r="BM365" i="1"/>
  <c r="Y365" i="1"/>
  <c r="X367" i="1"/>
  <c r="BO370" i="1"/>
  <c r="BM370" i="1"/>
  <c r="Y370" i="1"/>
  <c r="Y373" i="1" s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Y393" i="1" s="1"/>
  <c r="BO399" i="1"/>
  <c r="BM399" i="1"/>
  <c r="Y399" i="1"/>
  <c r="BO403" i="1"/>
  <c r="BM403" i="1"/>
  <c r="Y403" i="1"/>
  <c r="BO407" i="1"/>
  <c r="BM407" i="1"/>
  <c r="Y407" i="1"/>
  <c r="BO423" i="1"/>
  <c r="BM423" i="1"/>
  <c r="Y423" i="1"/>
  <c r="Y425" i="1" s="1"/>
  <c r="Y466" i="1"/>
  <c r="R568" i="1"/>
  <c r="X301" i="1"/>
  <c r="P568" i="1"/>
  <c r="X340" i="1"/>
  <c r="Q568" i="1"/>
  <c r="X366" i="1"/>
  <c r="X426" i="1"/>
  <c r="X425" i="1"/>
  <c r="BO430" i="1"/>
  <c r="BM430" i="1"/>
  <c r="Y430" i="1"/>
  <c r="Y431" i="1" s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X467" i="1"/>
  <c r="BO476" i="1"/>
  <c r="BM476" i="1"/>
  <c r="Y476" i="1"/>
  <c r="Y487" i="1" s="1"/>
  <c r="BO480" i="1"/>
  <c r="BM480" i="1"/>
  <c r="Y480" i="1"/>
  <c r="BO484" i="1"/>
  <c r="BM484" i="1"/>
  <c r="Y484" i="1"/>
  <c r="BO496" i="1"/>
  <c r="BM496" i="1"/>
  <c r="Y496" i="1"/>
  <c r="Y501" i="1" s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549" i="1" l="1"/>
  <c r="Y507" i="1"/>
  <c r="Y440" i="1"/>
  <c r="Y381" i="1"/>
  <c r="Y117" i="1"/>
  <c r="Y99" i="1"/>
  <c r="Y34" i="1"/>
  <c r="Y563" i="1" s="1"/>
  <c r="X562" i="1"/>
  <c r="Y533" i="1"/>
  <c r="Y460" i="1"/>
  <c r="Y366" i="1"/>
  <c r="W561" i="1"/>
</calcChain>
</file>

<file path=xl/sharedStrings.xml><?xml version="1.0" encoding="utf-8"?>
<sst xmlns="http://schemas.openxmlformats.org/spreadsheetml/2006/main" count="2455" uniqueCount="820">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</sst>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48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14" t="s">
        <v>0</v>
      </c>
      <c r="E1" s="515"/>
      <c r="F1" s="515"/>
      <c r="G1" s="12" t="s">
        <v>1</v>
      </c>
      <c r="H1" s="514" t="s">
        <v>2</v>
      </c>
      <c r="I1" s="515"/>
      <c r="J1" s="515"/>
      <c r="K1" s="515"/>
      <c r="L1" s="515"/>
      <c r="M1" s="515"/>
      <c r="N1" s="515"/>
      <c r="O1" s="515"/>
      <c r="P1" s="515"/>
      <c r="Q1" s="787" t="s">
        <v>3</v>
      </c>
      <c r="R1" s="515"/>
      <c r="S1" s="51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548" t="s">
        <v>8</v>
      </c>
      <c r="B5" s="549"/>
      <c r="C5" s="550"/>
      <c r="D5" s="437"/>
      <c r="E5" s="439"/>
      <c r="F5" s="741" t="s">
        <v>9</v>
      </c>
      <c r="G5" s="550"/>
      <c r="H5" s="437"/>
      <c r="I5" s="438"/>
      <c r="J5" s="438"/>
      <c r="K5" s="438"/>
      <c r="L5" s="439"/>
      <c r="M5" s="58"/>
      <c r="O5" s="24" t="s">
        <v>10</v>
      </c>
      <c r="P5" s="783">
        <v>45471</v>
      </c>
      <c r="Q5" s="566"/>
      <c r="S5" s="644" t="s">
        <v>11</v>
      </c>
      <c r="T5" s="452"/>
      <c r="U5" s="646" t="s">
        <v>12</v>
      </c>
      <c r="V5" s="566"/>
      <c r="AA5" s="51"/>
      <c r="AB5" s="51"/>
      <c r="AC5" s="51"/>
    </row>
    <row r="6" spans="1:30" s="386" customFormat="1" ht="24" customHeight="1" x14ac:dyDescent="0.2">
      <c r="A6" s="548" t="s">
        <v>13</v>
      </c>
      <c r="B6" s="549"/>
      <c r="C6" s="550"/>
      <c r="D6" s="710" t="s">
        <v>14</v>
      </c>
      <c r="E6" s="711"/>
      <c r="F6" s="711"/>
      <c r="G6" s="711"/>
      <c r="H6" s="711"/>
      <c r="I6" s="711"/>
      <c r="J6" s="711"/>
      <c r="K6" s="711"/>
      <c r="L6" s="566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Пятница</v>
      </c>
      <c r="Q6" s="395"/>
      <c r="S6" s="451" t="s">
        <v>16</v>
      </c>
      <c r="T6" s="452"/>
      <c r="U6" s="704" t="s">
        <v>17</v>
      </c>
      <c r="V6" s="471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625" t="str">
        <f>IFERROR(VLOOKUP(DeliveryAddress,Table,3,0),1)</f>
        <v>1</v>
      </c>
      <c r="E7" s="626"/>
      <c r="F7" s="626"/>
      <c r="G7" s="626"/>
      <c r="H7" s="626"/>
      <c r="I7" s="626"/>
      <c r="J7" s="626"/>
      <c r="K7" s="626"/>
      <c r="L7" s="592"/>
      <c r="M7" s="60"/>
      <c r="O7" s="24"/>
      <c r="P7" s="42"/>
      <c r="Q7" s="42"/>
      <c r="S7" s="399"/>
      <c r="T7" s="452"/>
      <c r="U7" s="705"/>
      <c r="V7" s="706"/>
      <c r="AA7" s="51"/>
      <c r="AB7" s="51"/>
      <c r="AC7" s="51"/>
    </row>
    <row r="8" spans="1:30" s="386" customFormat="1" ht="25.5" customHeight="1" x14ac:dyDescent="0.2">
      <c r="A8" s="790" t="s">
        <v>18</v>
      </c>
      <c r="B8" s="419"/>
      <c r="C8" s="420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1">
        <v>0.375</v>
      </c>
      <c r="Q8" s="592"/>
      <c r="S8" s="399"/>
      <c r="T8" s="452"/>
      <c r="U8" s="705"/>
      <c r="V8" s="706"/>
      <c r="AA8" s="51"/>
      <c r="AB8" s="51"/>
      <c r="AC8" s="51"/>
    </row>
    <row r="9" spans="1:30" s="386" customFormat="1" ht="39.950000000000003" customHeight="1" x14ac:dyDescent="0.2">
      <c r="A9" s="5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73"/>
      <c r="E9" s="411"/>
      <c r="F9" s="5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388"/>
      <c r="O9" s="26" t="s">
        <v>20</v>
      </c>
      <c r="P9" s="557"/>
      <c r="Q9" s="558"/>
      <c r="S9" s="399"/>
      <c r="T9" s="452"/>
      <c r="U9" s="707"/>
      <c r="V9" s="708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5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73"/>
      <c r="E10" s="411"/>
      <c r="F10" s="5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90" t="str">
        <f>IFERROR(VLOOKUP($D$10,Proxy,2,FALSE),"")</f>
        <v/>
      </c>
      <c r="I10" s="399"/>
      <c r="J10" s="399"/>
      <c r="K10" s="399"/>
      <c r="L10" s="399"/>
      <c r="M10" s="385"/>
      <c r="O10" s="26" t="s">
        <v>21</v>
      </c>
      <c r="P10" s="653"/>
      <c r="Q10" s="654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5"/>
      <c r="Q11" s="566"/>
      <c r="T11" s="24" t="s">
        <v>26</v>
      </c>
      <c r="U11" s="640" t="s">
        <v>27</v>
      </c>
      <c r="V11" s="558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736" t="s">
        <v>28</v>
      </c>
      <c r="B12" s="549"/>
      <c r="C12" s="549"/>
      <c r="D12" s="549"/>
      <c r="E12" s="549"/>
      <c r="F12" s="549"/>
      <c r="G12" s="549"/>
      <c r="H12" s="549"/>
      <c r="I12" s="549"/>
      <c r="J12" s="549"/>
      <c r="K12" s="549"/>
      <c r="L12" s="550"/>
      <c r="M12" s="62"/>
      <c r="O12" s="24" t="s">
        <v>29</v>
      </c>
      <c r="P12" s="591"/>
      <c r="Q12" s="592"/>
      <c r="R12" s="23"/>
      <c r="T12" s="24"/>
      <c r="U12" s="515"/>
      <c r="V12" s="399"/>
      <c r="AA12" s="51"/>
      <c r="AB12" s="51"/>
      <c r="AC12" s="51"/>
    </row>
    <row r="13" spans="1:30" s="386" customFormat="1" ht="23.25" customHeight="1" x14ac:dyDescent="0.2">
      <c r="A13" s="736" t="s">
        <v>30</v>
      </c>
      <c r="B13" s="549"/>
      <c r="C13" s="549"/>
      <c r="D13" s="549"/>
      <c r="E13" s="549"/>
      <c r="F13" s="549"/>
      <c r="G13" s="549"/>
      <c r="H13" s="549"/>
      <c r="I13" s="549"/>
      <c r="J13" s="549"/>
      <c r="K13" s="549"/>
      <c r="L13" s="550"/>
      <c r="M13" s="62"/>
      <c r="N13" s="26"/>
      <c r="O13" s="26" t="s">
        <v>31</v>
      </c>
      <c r="P13" s="640"/>
      <c r="Q13" s="558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736" t="s">
        <v>32</v>
      </c>
      <c r="B14" s="549"/>
      <c r="C14" s="549"/>
      <c r="D14" s="549"/>
      <c r="E14" s="549"/>
      <c r="F14" s="549"/>
      <c r="G14" s="549"/>
      <c r="H14" s="549"/>
      <c r="I14" s="549"/>
      <c r="J14" s="549"/>
      <c r="K14" s="549"/>
      <c r="L14" s="550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778" t="s">
        <v>33</v>
      </c>
      <c r="B15" s="549"/>
      <c r="C15" s="549"/>
      <c r="D15" s="549"/>
      <c r="E15" s="549"/>
      <c r="F15" s="549"/>
      <c r="G15" s="549"/>
      <c r="H15" s="549"/>
      <c r="I15" s="549"/>
      <c r="J15" s="549"/>
      <c r="K15" s="549"/>
      <c r="L15" s="550"/>
      <c r="M15" s="63"/>
      <c r="O15" s="542" t="s">
        <v>34</v>
      </c>
      <c r="P15" s="515"/>
      <c r="Q15" s="515"/>
      <c r="R15" s="515"/>
      <c r="S15" s="51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6" t="s">
        <v>35</v>
      </c>
      <c r="B17" s="446" t="s">
        <v>36</v>
      </c>
      <c r="C17" s="571" t="s">
        <v>37</v>
      </c>
      <c r="D17" s="446" t="s">
        <v>38</v>
      </c>
      <c r="E17" s="478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77"/>
      <c r="Q17" s="477"/>
      <c r="R17" s="477"/>
      <c r="S17" s="478"/>
      <c r="T17" s="772" t="s">
        <v>49</v>
      </c>
      <c r="U17" s="550"/>
      <c r="V17" s="446" t="s">
        <v>50</v>
      </c>
      <c r="W17" s="446" t="s">
        <v>51</v>
      </c>
      <c r="X17" s="800" t="s">
        <v>52</v>
      </c>
      <c r="Y17" s="446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7"/>
      <c r="BB17" s="770" t="s">
        <v>57</v>
      </c>
    </row>
    <row r="18" spans="1:67" ht="14.25" customHeight="1" x14ac:dyDescent="0.2">
      <c r="A18" s="447"/>
      <c r="B18" s="447"/>
      <c r="C18" s="447"/>
      <c r="D18" s="479"/>
      <c r="E18" s="481"/>
      <c r="F18" s="447"/>
      <c r="G18" s="447"/>
      <c r="H18" s="447"/>
      <c r="I18" s="447"/>
      <c r="J18" s="447"/>
      <c r="K18" s="447"/>
      <c r="L18" s="447"/>
      <c r="M18" s="447"/>
      <c r="N18" s="447"/>
      <c r="O18" s="479"/>
      <c r="P18" s="480"/>
      <c r="Q18" s="480"/>
      <c r="R18" s="480"/>
      <c r="S18" s="481"/>
      <c r="T18" s="387" t="s">
        <v>58</v>
      </c>
      <c r="U18" s="387" t="s">
        <v>59</v>
      </c>
      <c r="V18" s="447"/>
      <c r="W18" s="447"/>
      <c r="X18" s="801"/>
      <c r="Y18" s="447"/>
      <c r="Z18" s="674"/>
      <c r="AA18" s="674"/>
      <c r="AB18" s="493"/>
      <c r="AC18" s="494"/>
      <c r="AD18" s="495"/>
      <c r="AE18" s="508"/>
      <c r="BB18" s="399"/>
    </row>
    <row r="19" spans="1:67" ht="27.75" customHeight="1" x14ac:dyDescent="0.2">
      <c r="A19" s="433" t="s">
        <v>60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8"/>
      <c r="AA19" s="48"/>
    </row>
    <row r="20" spans="1:67" ht="16.5" customHeight="1" x14ac:dyDescent="0.25">
      <c r="A20" s="427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5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5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2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13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13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5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5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5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5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5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5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5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2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13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13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5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2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13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13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5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2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13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13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customHeight="1" x14ac:dyDescent="0.2">
      <c r="A44" s="433" t="s">
        <v>95</v>
      </c>
      <c r="B44" s="434"/>
      <c r="C44" s="434"/>
      <c r="D44" s="434"/>
      <c r="E44" s="434"/>
      <c r="F44" s="434"/>
      <c r="G44" s="434"/>
      <c r="H44" s="434"/>
      <c r="I44" s="434"/>
      <c r="J44" s="434"/>
      <c r="K44" s="434"/>
      <c r="L44" s="434"/>
      <c r="M44" s="434"/>
      <c r="N44" s="434"/>
      <c r="O44" s="434"/>
      <c r="P44" s="434"/>
      <c r="Q44" s="434"/>
      <c r="R44" s="434"/>
      <c r="S44" s="434"/>
      <c r="T44" s="434"/>
      <c r="U44" s="434"/>
      <c r="V44" s="434"/>
      <c r="W44" s="434"/>
      <c r="X44" s="434"/>
      <c r="Y44" s="434"/>
      <c r="Z44" s="48"/>
      <c r="AA44" s="48"/>
    </row>
    <row r="45" spans="1:67" ht="16.5" customHeight="1" x14ac:dyDescent="0.25">
      <c r="A45" s="427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5"/>
      <c r="T47" s="34"/>
      <c r="U47" s="34"/>
      <c r="V47" s="35" t="s">
        <v>66</v>
      </c>
      <c r="W47" s="390">
        <v>100</v>
      </c>
      <c r="X47" s="391">
        <f>IFERROR(IF(W47="",0,CEILING((W47/$H47),1)*$H47),"")</f>
        <v>108</v>
      </c>
      <c r="Y47" s="36">
        <f>IFERROR(IF(X47=0,"",ROUNDUP(X47/H47,0)*0.02175),"")</f>
        <v>0.21749999999999997</v>
      </c>
      <c r="Z47" s="56"/>
      <c r="AA47" s="57"/>
      <c r="AE47" s="64"/>
      <c r="BB47" s="76" t="s">
        <v>1</v>
      </c>
      <c r="BL47" s="64">
        <f>IFERROR(W47*I47/H47,"0")</f>
        <v>104.44444444444444</v>
      </c>
      <c r="BM47" s="64">
        <f>IFERROR(X47*I47/H47,"0")</f>
        <v>112.8</v>
      </c>
      <c r="BN47" s="64">
        <f>IFERROR(1/J47*(W47/H47),"0")</f>
        <v>0.16534391534391535</v>
      </c>
      <c r="BO47" s="64">
        <f>IFERROR(1/J47*(X47/H47),"0")</f>
        <v>0.17857142857142855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5"/>
      <c r="T48" s="34"/>
      <c r="U48" s="34"/>
      <c r="V48" s="35" t="s">
        <v>66</v>
      </c>
      <c r="W48" s="390">
        <v>180</v>
      </c>
      <c r="X48" s="391">
        <f>IFERROR(IF(W48="",0,CEILING((W48/$H48),1)*$H48),"")</f>
        <v>180.9</v>
      </c>
      <c r="Y48" s="36">
        <f>IFERROR(IF(X48=0,"",ROUNDUP(X48/H48,0)*0.00753),"")</f>
        <v>0.50451000000000001</v>
      </c>
      <c r="Z48" s="56"/>
      <c r="AA48" s="57"/>
      <c r="AE48" s="64"/>
      <c r="BB48" s="77" t="s">
        <v>1</v>
      </c>
      <c r="BL48" s="64">
        <f>IFERROR(W48*I48/H48,"0")</f>
        <v>193.33333333333331</v>
      </c>
      <c r="BM48" s="64">
        <f>IFERROR(X48*I48/H48,"0")</f>
        <v>194.29999999999998</v>
      </c>
      <c r="BN48" s="64">
        <f>IFERROR(1/J48*(W48/H48),"0")</f>
        <v>0.42735042735042728</v>
      </c>
      <c r="BO48" s="64">
        <f>IFERROR(1/J48*(X48/H48),"0")</f>
        <v>0.42948717948717946</v>
      </c>
    </row>
    <row r="49" spans="1:67" x14ac:dyDescent="0.2">
      <c r="A49" s="412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13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75.925925925925924</v>
      </c>
      <c r="X49" s="392">
        <f>IFERROR(X47/H47,"0")+IFERROR(X48/H48,"0")</f>
        <v>77</v>
      </c>
      <c r="Y49" s="392">
        <f>IFERROR(IF(Y47="",0,Y47),"0")+IFERROR(IF(Y48="",0,Y48),"0")</f>
        <v>0.72201000000000004</v>
      </c>
      <c r="Z49" s="393"/>
      <c r="AA49" s="393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13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280</v>
      </c>
      <c r="X50" s="392">
        <f>IFERROR(SUM(X47:X48),"0")</f>
        <v>288.89999999999998</v>
      </c>
      <c r="Y50" s="37"/>
      <c r="Z50" s="393"/>
      <c r="AA50" s="393"/>
    </row>
    <row r="51" spans="1:67" ht="16.5" customHeight="1" x14ac:dyDescent="0.25">
      <c r="A51" s="427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5"/>
      <c r="T53" s="34"/>
      <c r="U53" s="34"/>
      <c r="V53" s="35" t="s">
        <v>66</v>
      </c>
      <c r="W53" s="390">
        <v>300</v>
      </c>
      <c r="X53" s="391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8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5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5"/>
      <c r="T55" s="34"/>
      <c r="U55" s="34"/>
      <c r="V55" s="35" t="s">
        <v>66</v>
      </c>
      <c r="W55" s="390">
        <v>360</v>
      </c>
      <c r="X55" s="391">
        <f>IFERROR(IF(W55="",0,CEILING((W55/$H55),1)*$H55),"")</f>
        <v>360</v>
      </c>
      <c r="Y55" s="36">
        <f>IFERROR(IF(X55=0,"",ROUNDUP(X55/H55,0)*0.00937),"")</f>
        <v>0.74960000000000004</v>
      </c>
      <c r="Z55" s="56"/>
      <c r="AA55" s="57"/>
      <c r="AE55" s="64"/>
      <c r="BB55" s="80" t="s">
        <v>1</v>
      </c>
      <c r="BL55" s="64">
        <f>IFERROR(W55*I55/H55,"0")</f>
        <v>379.20000000000005</v>
      </c>
      <c r="BM55" s="64">
        <f>IFERROR(X55*I55/H55,"0")</f>
        <v>379.20000000000005</v>
      </c>
      <c r="BN55" s="64">
        <f>IFERROR(1/J55*(W55/H55),"0")</f>
        <v>0.66666666666666663</v>
      </c>
      <c r="BO55" s="64">
        <f>IFERROR(1/J55*(X55/H55),"0")</f>
        <v>0.66666666666666663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7"/>
      <c r="Q56" s="397"/>
      <c r="R56" s="397"/>
      <c r="S56" s="395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2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13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107.77777777777777</v>
      </c>
      <c r="X57" s="392">
        <f>IFERROR(X53/H53,"0")+IFERROR(X54/H54,"0")+IFERROR(X55/H55,"0")+IFERROR(X56/H56,"0")</f>
        <v>108</v>
      </c>
      <c r="Y57" s="392">
        <f>IFERROR(IF(Y53="",0,Y53),"0")+IFERROR(IF(Y54="",0,Y54),"0")+IFERROR(IF(Y55="",0,Y55),"0")+IFERROR(IF(Y56="",0,Y56),"0")</f>
        <v>1.3586</v>
      </c>
      <c r="Z57" s="393"/>
      <c r="AA57" s="393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13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660</v>
      </c>
      <c r="X58" s="392">
        <f>IFERROR(SUM(X53:X56),"0")</f>
        <v>662.40000000000009</v>
      </c>
      <c r="Y58" s="37"/>
      <c r="Z58" s="393"/>
      <c r="AA58" s="393"/>
    </row>
    <row r="59" spans="1:67" ht="16.5" customHeight="1" x14ac:dyDescent="0.25">
      <c r="A59" s="427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5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4">
        <v>4607091385670</v>
      </c>
      <c r="E62" s="395"/>
      <c r="F62" s="389">
        <v>1.4</v>
      </c>
      <c r="G62" s="32">
        <v>8</v>
      </c>
      <c r="H62" s="389">
        <v>11.2</v>
      </c>
      <c r="I62" s="389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7"/>
      <c r="Q62" s="397"/>
      <c r="R62" s="397"/>
      <c r="S62" s="395"/>
      <c r="T62" s="34"/>
      <c r="U62" s="34"/>
      <c r="V62" s="35" t="s">
        <v>66</v>
      </c>
      <c r="W62" s="390">
        <v>150</v>
      </c>
      <c r="X62" s="391">
        <f t="shared" si="6"/>
        <v>156.79999999999998</v>
      </c>
      <c r="Y62" s="36">
        <f t="shared" si="7"/>
        <v>0.30449999999999999</v>
      </c>
      <c r="Z62" s="56"/>
      <c r="AA62" s="57"/>
      <c r="AE62" s="64"/>
      <c r="BB62" s="83" t="s">
        <v>1</v>
      </c>
      <c r="BL62" s="64">
        <f t="shared" si="8"/>
        <v>156.42857142857144</v>
      </c>
      <c r="BM62" s="64">
        <f t="shared" si="9"/>
        <v>163.51999999999998</v>
      </c>
      <c r="BN62" s="64">
        <f t="shared" si="10"/>
        <v>0.23915816326530615</v>
      </c>
      <c r="BO62" s="64">
        <f t="shared" si="11"/>
        <v>0.25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94">
        <v>4607091385670</v>
      </c>
      <c r="E63" s="395"/>
      <c r="F63" s="389">
        <v>1.35</v>
      </c>
      <c r="G63" s="32">
        <v>8</v>
      </c>
      <c r="H63" s="389">
        <v>10.8</v>
      </c>
      <c r="I63" s="389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7"/>
      <c r="Q63" s="397"/>
      <c r="R63" s="397"/>
      <c r="S63" s="395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5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5"/>
      <c r="T65" s="34"/>
      <c r="U65" s="34"/>
      <c r="V65" s="35" t="s">
        <v>66</v>
      </c>
      <c r="W65" s="390">
        <v>300</v>
      </c>
      <c r="X65" s="391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5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5"/>
      <c r="T67" s="34"/>
      <c r="U67" s="34"/>
      <c r="V67" s="35" t="s">
        <v>66</v>
      </c>
      <c r="W67" s="390">
        <v>60</v>
      </c>
      <c r="X67" s="391">
        <f t="shared" si="6"/>
        <v>67.199999999999989</v>
      </c>
      <c r="Y67" s="36">
        <f t="shared" si="7"/>
        <v>0.1305</v>
      </c>
      <c r="Z67" s="56"/>
      <c r="AA67" s="57"/>
      <c r="AE67" s="64"/>
      <c r="BB67" s="88" t="s">
        <v>1</v>
      </c>
      <c r="BL67" s="64">
        <f t="shared" si="8"/>
        <v>62.571428571428569</v>
      </c>
      <c r="BM67" s="64">
        <f t="shared" si="9"/>
        <v>70.079999999999984</v>
      </c>
      <c r="BN67" s="64">
        <f t="shared" si="10"/>
        <v>9.5663265306122458E-2</v>
      </c>
      <c r="BO67" s="64">
        <f t="shared" si="11"/>
        <v>0.10714285714285712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5"/>
      <c r="T68" s="34"/>
      <c r="U68" s="34"/>
      <c r="V68" s="35" t="s">
        <v>66</v>
      </c>
      <c r="W68" s="390">
        <v>35</v>
      </c>
      <c r="X68" s="391">
        <f t="shared" si="6"/>
        <v>36</v>
      </c>
      <c r="Y68" s="36">
        <f>IFERROR(IF(X68=0,"",ROUNDUP(X68/H68,0)*0.00753),"")</f>
        <v>9.0359999999999996E-2</v>
      </c>
      <c r="Z68" s="56"/>
      <c r="AA68" s="57"/>
      <c r="AE68" s="64"/>
      <c r="BB68" s="89" t="s">
        <v>1</v>
      </c>
      <c r="BL68" s="64">
        <f t="shared" si="8"/>
        <v>37.333333333333336</v>
      </c>
      <c r="BM68" s="64">
        <f t="shared" si="9"/>
        <v>38.4</v>
      </c>
      <c r="BN68" s="64">
        <f t="shared" si="10"/>
        <v>7.4786324786324784E-2</v>
      </c>
      <c r="BO68" s="64">
        <f t="shared" si="11"/>
        <v>7.6923076923076927E-2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94">
        <v>4680115882539</v>
      </c>
      <c r="E69" s="395"/>
      <c r="F69" s="389">
        <v>0.37</v>
      </c>
      <c r="G69" s="32">
        <v>10</v>
      </c>
      <c r="H69" s="389">
        <v>3.7</v>
      </c>
      <c r="I69" s="389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7"/>
      <c r="Q69" s="397"/>
      <c r="R69" s="397"/>
      <c r="S69" s="395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4">
        <v>4607091385687</v>
      </c>
      <c r="E70" s="395"/>
      <c r="F70" s="389">
        <v>0.4</v>
      </c>
      <c r="G70" s="32">
        <v>10</v>
      </c>
      <c r="H70" s="389">
        <v>4</v>
      </c>
      <c r="I70" s="389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7"/>
      <c r="Q70" s="397"/>
      <c r="R70" s="397"/>
      <c r="S70" s="395"/>
      <c r="T70" s="34"/>
      <c r="U70" s="34"/>
      <c r="V70" s="35" t="s">
        <v>66</v>
      </c>
      <c r="W70" s="390">
        <v>200</v>
      </c>
      <c r="X70" s="391">
        <f t="shared" si="6"/>
        <v>200</v>
      </c>
      <c r="Y70" s="36">
        <f t="shared" si="12"/>
        <v>0.46849999999999997</v>
      </c>
      <c r="Z70" s="56"/>
      <c r="AA70" s="57"/>
      <c r="AE70" s="64"/>
      <c r="BB70" s="91" t="s">
        <v>1</v>
      </c>
      <c r="BL70" s="64">
        <f t="shared" si="8"/>
        <v>212</v>
      </c>
      <c r="BM70" s="64">
        <f t="shared" si="9"/>
        <v>212</v>
      </c>
      <c r="BN70" s="64">
        <f t="shared" si="10"/>
        <v>0.41666666666666669</v>
      </c>
      <c r="BO70" s="64">
        <f t="shared" si="11"/>
        <v>0.41666666666666669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5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5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5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5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5"/>
      <c r="T75" s="34"/>
      <c r="U75" s="34"/>
      <c r="V75" s="35" t="s">
        <v>66</v>
      </c>
      <c r="W75" s="390">
        <v>225</v>
      </c>
      <c r="X75" s="391">
        <f t="shared" si="6"/>
        <v>225</v>
      </c>
      <c r="Y75" s="36">
        <f t="shared" si="12"/>
        <v>0.46849999999999997</v>
      </c>
      <c r="Z75" s="56"/>
      <c r="AA75" s="57"/>
      <c r="AE75" s="64"/>
      <c r="BB75" s="96" t="s">
        <v>1</v>
      </c>
      <c r="BL75" s="64">
        <f t="shared" si="8"/>
        <v>235.5</v>
      </c>
      <c r="BM75" s="64">
        <f t="shared" si="9"/>
        <v>235.5</v>
      </c>
      <c r="BN75" s="64">
        <f t="shared" si="10"/>
        <v>0.41666666666666669</v>
      </c>
      <c r="BO75" s="64">
        <f t="shared" si="11"/>
        <v>0.41666666666666669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5"/>
      <c r="T76" s="34"/>
      <c r="U76" s="34"/>
      <c r="V76" s="35" t="s">
        <v>66</v>
      </c>
      <c r="W76" s="390">
        <v>52</v>
      </c>
      <c r="X76" s="391">
        <f t="shared" si="6"/>
        <v>54.400000000000006</v>
      </c>
      <c r="Y76" s="36">
        <f>IFERROR(IF(X76=0,"",ROUNDUP(X76/H76,0)*0.00753),"")</f>
        <v>0.12801000000000001</v>
      </c>
      <c r="Z76" s="56"/>
      <c r="AA76" s="57"/>
      <c r="AE76" s="64"/>
      <c r="BB76" s="97" t="s">
        <v>1</v>
      </c>
      <c r="BL76" s="64">
        <f t="shared" si="8"/>
        <v>55.249999999999993</v>
      </c>
      <c r="BM76" s="64">
        <f t="shared" si="9"/>
        <v>57.8</v>
      </c>
      <c r="BN76" s="64">
        <f t="shared" si="10"/>
        <v>0.10416666666666666</v>
      </c>
      <c r="BO76" s="64">
        <f t="shared" si="11"/>
        <v>0.10897435897435898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5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5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5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5"/>
      <c r="T80" s="34"/>
      <c r="U80" s="34"/>
      <c r="V80" s="35" t="s">
        <v>66</v>
      </c>
      <c r="W80" s="390">
        <v>630</v>
      </c>
      <c r="X80" s="391">
        <f t="shared" si="6"/>
        <v>630</v>
      </c>
      <c r="Y80" s="36">
        <f>IFERROR(IF(X80=0,"",ROUNDUP(X80/H80,0)*0.00937),"")</f>
        <v>1.3118000000000001</v>
      </c>
      <c r="Z80" s="56"/>
      <c r="AA80" s="57"/>
      <c r="AE80" s="64"/>
      <c r="BB80" s="101" t="s">
        <v>1</v>
      </c>
      <c r="BL80" s="64">
        <f t="shared" si="8"/>
        <v>663.6</v>
      </c>
      <c r="BM80" s="64">
        <f t="shared" si="9"/>
        <v>663.6</v>
      </c>
      <c r="BN80" s="64">
        <f t="shared" si="10"/>
        <v>1.1666666666666667</v>
      </c>
      <c r="BO80" s="64">
        <f t="shared" si="11"/>
        <v>1.1666666666666667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5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2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13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314.44444444444446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317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3.5111699999999999</v>
      </c>
      <c r="Z82" s="393"/>
      <c r="AA82" s="393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13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1652</v>
      </c>
      <c r="X83" s="392">
        <f>IFERROR(SUM(X61:X81),"0")</f>
        <v>1671.8000000000002</v>
      </c>
      <c r="Y83" s="37"/>
      <c r="Z83" s="393"/>
      <c r="AA83" s="393"/>
    </row>
    <row r="84" spans="1:67" ht="14.25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3"/>
      <c r="AA84" s="383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5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5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5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5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2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13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13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3"/>
      <c r="AA91" s="383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5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5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5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5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5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4">
        <v>4680115883444</v>
      </c>
      <c r="E97" s="395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5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4">
        <v>4680115883444</v>
      </c>
      <c r="E98" s="395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5"/>
      <c r="T98" s="34"/>
      <c r="U98" s="34"/>
      <c r="V98" s="35" t="s">
        <v>66</v>
      </c>
      <c r="W98" s="390">
        <v>35</v>
      </c>
      <c r="X98" s="391">
        <f t="shared" si="13"/>
        <v>36.4</v>
      </c>
      <c r="Y98" s="36">
        <f>IFERROR(IF(X98=0,"",ROUNDUP(X98/H98,0)*0.00753),"")</f>
        <v>9.7890000000000005E-2</v>
      </c>
      <c r="Z98" s="56"/>
      <c r="AA98" s="57"/>
      <c r="AE98" s="64"/>
      <c r="BB98" s="113" t="s">
        <v>1</v>
      </c>
      <c r="BL98" s="64">
        <f t="shared" si="14"/>
        <v>38.6</v>
      </c>
      <c r="BM98" s="64">
        <f t="shared" si="15"/>
        <v>40.144000000000005</v>
      </c>
      <c r="BN98" s="64">
        <f t="shared" si="16"/>
        <v>8.0128205128205121E-2</v>
      </c>
      <c r="BO98" s="64">
        <f t="shared" si="17"/>
        <v>8.3333333333333329E-2</v>
      </c>
    </row>
    <row r="99" spans="1:67" x14ac:dyDescent="0.2">
      <c r="A99" s="412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13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12.5</v>
      </c>
      <c r="X99" s="392">
        <f>IFERROR(X92/H92,"0")+IFERROR(X93/H93,"0")+IFERROR(X94/H94,"0")+IFERROR(X95/H95,"0")+IFERROR(X96/H96,"0")+IFERROR(X97/H97,"0")+IFERROR(X98/H98,"0")</f>
        <v>13</v>
      </c>
      <c r="Y99" s="392">
        <f>IFERROR(IF(Y92="",0,Y92),"0")+IFERROR(IF(Y93="",0,Y93),"0")+IFERROR(IF(Y94="",0,Y94),"0")+IFERROR(IF(Y95="",0,Y95),"0")+IFERROR(IF(Y96="",0,Y96),"0")+IFERROR(IF(Y97="",0,Y97),"0")+IFERROR(IF(Y98="",0,Y98),"0")</f>
        <v>9.7890000000000005E-2</v>
      </c>
      <c r="Z99" s="393"/>
      <c r="AA99" s="393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13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35</v>
      </c>
      <c r="X100" s="392">
        <f>IFERROR(SUM(X92:X98),"0")</f>
        <v>36.4</v>
      </c>
      <c r="Y100" s="37"/>
      <c r="Z100" s="393"/>
      <c r="AA100" s="393"/>
    </row>
    <row r="101" spans="1:67" ht="14.25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3"/>
      <c r="AA101" s="383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394">
        <v>4607091386967</v>
      </c>
      <c r="E102" s="395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119</v>
      </c>
      <c r="M102" s="33"/>
      <c r="N102" s="32">
        <v>45</v>
      </c>
      <c r="O102" s="52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5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4">
        <v>4607091386967</v>
      </c>
      <c r="E103" s="395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5"/>
      <c r="T103" s="34"/>
      <c r="U103" s="34"/>
      <c r="V103" s="35" t="s">
        <v>66</v>
      </c>
      <c r="W103" s="390">
        <v>150</v>
      </c>
      <c r="X103" s="391">
        <f t="shared" si="18"/>
        <v>151.20000000000002</v>
      </c>
      <c r="Y103" s="36">
        <f>IFERROR(IF(X103=0,"",ROUNDUP(X103/H103,0)*0.02175),"")</f>
        <v>0.39149999999999996</v>
      </c>
      <c r="Z103" s="56"/>
      <c r="AA103" s="57"/>
      <c r="AE103" s="64"/>
      <c r="BB103" s="115" t="s">
        <v>1</v>
      </c>
      <c r="BL103" s="64">
        <f t="shared" si="19"/>
        <v>160.07142857142858</v>
      </c>
      <c r="BM103" s="64">
        <f t="shared" si="20"/>
        <v>161.35200000000003</v>
      </c>
      <c r="BN103" s="64">
        <f t="shared" si="21"/>
        <v>0.31887755102040816</v>
      </c>
      <c r="BO103" s="64">
        <f t="shared" si="22"/>
        <v>0.3214285714285714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4">
        <v>4607091385304</v>
      </c>
      <c r="E104" s="395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5"/>
      <c r="T104" s="34"/>
      <c r="U104" s="34"/>
      <c r="V104" s="35" t="s">
        <v>66</v>
      </c>
      <c r="W104" s="390">
        <v>40</v>
      </c>
      <c r="X104" s="391">
        <f t="shared" si="18"/>
        <v>42</v>
      </c>
      <c r="Y104" s="36">
        <f>IFERROR(IF(X104=0,"",ROUNDUP(X104/H104,0)*0.02175),"")</f>
        <v>0.10874999999999999</v>
      </c>
      <c r="Z104" s="56"/>
      <c r="AA104" s="57"/>
      <c r="AE104" s="64"/>
      <c r="BB104" s="116" t="s">
        <v>1</v>
      </c>
      <c r="BL104" s="64">
        <f t="shared" si="19"/>
        <v>42.685714285714283</v>
      </c>
      <c r="BM104" s="64">
        <f t="shared" si="20"/>
        <v>44.82</v>
      </c>
      <c r="BN104" s="64">
        <f t="shared" si="21"/>
        <v>8.5034013605442174E-2</v>
      </c>
      <c r="BO104" s="64">
        <f t="shared" si="22"/>
        <v>8.9285714285714274E-2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394">
        <v>4607091386264</v>
      </c>
      <c r="E105" s="395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5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394">
        <v>4680115882584</v>
      </c>
      <c r="E106" s="395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5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4">
        <v>4680115882584</v>
      </c>
      <c r="E107" s="395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5"/>
      <c r="T107" s="34"/>
      <c r="U107" s="34"/>
      <c r="V107" s="35" t="s">
        <v>66</v>
      </c>
      <c r="W107" s="390">
        <v>49.5</v>
      </c>
      <c r="X107" s="391">
        <f t="shared" si="18"/>
        <v>50.160000000000004</v>
      </c>
      <c r="Y107" s="36">
        <f>IFERROR(IF(X107=0,"",ROUNDUP(X107/H107,0)*0.00753),"")</f>
        <v>0.14307</v>
      </c>
      <c r="Z107" s="56"/>
      <c r="AA107" s="57"/>
      <c r="AE107" s="64"/>
      <c r="BB107" s="119" t="s">
        <v>1</v>
      </c>
      <c r="BL107" s="64">
        <f t="shared" si="19"/>
        <v>54.9</v>
      </c>
      <c r="BM107" s="64">
        <f t="shared" si="20"/>
        <v>55.631999999999998</v>
      </c>
      <c r="BN107" s="64">
        <f t="shared" si="21"/>
        <v>0.12019230769230768</v>
      </c>
      <c r="BO107" s="64">
        <f t="shared" si="22"/>
        <v>0.12179487179487179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4">
        <v>4607091385731</v>
      </c>
      <c r="E108" s="395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5"/>
      <c r="T108" s="34"/>
      <c r="U108" s="34"/>
      <c r="V108" s="35" t="s">
        <v>66</v>
      </c>
      <c r="W108" s="390">
        <v>450</v>
      </c>
      <c r="X108" s="391">
        <f t="shared" si="18"/>
        <v>450.90000000000003</v>
      </c>
      <c r="Y108" s="36">
        <f>IFERROR(IF(X108=0,"",ROUNDUP(X108/H108,0)*0.00753),"")</f>
        <v>1.2575100000000001</v>
      </c>
      <c r="Z108" s="56"/>
      <c r="AA108" s="57"/>
      <c r="AE108" s="64"/>
      <c r="BB108" s="120" t="s">
        <v>1</v>
      </c>
      <c r="BL108" s="64">
        <f t="shared" si="19"/>
        <v>495.33333333333331</v>
      </c>
      <c r="BM108" s="64">
        <f t="shared" si="20"/>
        <v>496.32400000000001</v>
      </c>
      <c r="BN108" s="64">
        <f t="shared" si="21"/>
        <v>1.0683760683760684</v>
      </c>
      <c r="BO108" s="64">
        <f t="shared" si="22"/>
        <v>1.0705128205128205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394">
        <v>4680115880214</v>
      </c>
      <c r="E109" s="395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5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394">
        <v>4680115880894</v>
      </c>
      <c r="E110" s="395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5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394">
        <v>4680115885233</v>
      </c>
      <c r="E111" s="395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3" t="s">
        <v>195</v>
      </c>
      <c r="P111" s="397"/>
      <c r="Q111" s="397"/>
      <c r="R111" s="397"/>
      <c r="S111" s="395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394">
        <v>4680115884915</v>
      </c>
      <c r="E112" s="395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5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4">
        <v>4607091385427</v>
      </c>
      <c r="E113" s="395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5"/>
      <c r="T113" s="34"/>
      <c r="U113" s="34"/>
      <c r="V113" s="35" t="s">
        <v>66</v>
      </c>
      <c r="W113" s="390">
        <v>25</v>
      </c>
      <c r="X113" s="391">
        <f t="shared" si="18"/>
        <v>27</v>
      </c>
      <c r="Y113" s="36">
        <f>IFERROR(IF(X113=0,"",ROUNDUP(X113/H113,0)*0.00753),"")</f>
        <v>6.7769999999999997E-2</v>
      </c>
      <c r="Z113" s="56"/>
      <c r="AA113" s="57"/>
      <c r="AE113" s="64"/>
      <c r="BB113" s="125" t="s">
        <v>1</v>
      </c>
      <c r="BL113" s="64">
        <f t="shared" si="19"/>
        <v>27.266666666666666</v>
      </c>
      <c r="BM113" s="64">
        <f t="shared" si="20"/>
        <v>29.447999999999997</v>
      </c>
      <c r="BN113" s="64">
        <f t="shared" si="21"/>
        <v>5.3418803418803423E-2</v>
      </c>
      <c r="BO113" s="64">
        <f t="shared" si="22"/>
        <v>5.7692307692307689E-2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394">
        <v>4680115882645</v>
      </c>
      <c r="E114" s="395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5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394">
        <v>4680115884311</v>
      </c>
      <c r="E115" s="395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5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394">
        <v>4680115884403</v>
      </c>
      <c r="E116" s="395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5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2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13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216.36904761904762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218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1.9685999999999999</v>
      </c>
      <c r="Z117" s="393"/>
      <c r="AA117" s="393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13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714.5</v>
      </c>
      <c r="X118" s="392">
        <f>IFERROR(SUM(X102:X116),"0")</f>
        <v>721.26</v>
      </c>
      <c r="Y118" s="37"/>
      <c r="Z118" s="393"/>
      <c r="AA118" s="393"/>
    </row>
    <row r="119" spans="1:67" ht="14.25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3"/>
      <c r="AA119" s="383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394">
        <v>4607091383065</v>
      </c>
      <c r="E120" s="395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5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394">
        <v>4680115881532</v>
      </c>
      <c r="E121" s="395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5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4">
        <v>4680115881532</v>
      </c>
      <c r="E122" s="395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5"/>
      <c r="T122" s="34"/>
      <c r="U122" s="34"/>
      <c r="V122" s="35" t="s">
        <v>66</v>
      </c>
      <c r="W122" s="390">
        <v>60</v>
      </c>
      <c r="X122" s="391">
        <f t="shared" si="23"/>
        <v>67.2</v>
      </c>
      <c r="Y122" s="36">
        <f>IFERROR(IF(X122=0,"",ROUNDUP(X122/H122,0)*0.02175),"")</f>
        <v>0.17399999999999999</v>
      </c>
      <c r="Z122" s="56"/>
      <c r="AA122" s="57"/>
      <c r="AE122" s="64"/>
      <c r="BB122" s="131" t="s">
        <v>1</v>
      </c>
      <c r="BL122" s="64">
        <f t="shared" si="24"/>
        <v>64.028571428571425</v>
      </c>
      <c r="BM122" s="64">
        <f t="shared" si="25"/>
        <v>71.712000000000003</v>
      </c>
      <c r="BN122" s="64">
        <f t="shared" si="26"/>
        <v>0.12755102040816324</v>
      </c>
      <c r="BO122" s="64">
        <f t="shared" si="27"/>
        <v>0.14285714285714285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4">
        <v>4680115882652</v>
      </c>
      <c r="E123" s="395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5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4">
        <v>4680115880238</v>
      </c>
      <c r="E124" s="395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5"/>
      <c r="T124" s="34"/>
      <c r="U124" s="34"/>
      <c r="V124" s="35" t="s">
        <v>66</v>
      </c>
      <c r="W124" s="390">
        <v>33</v>
      </c>
      <c r="X124" s="391">
        <f t="shared" si="23"/>
        <v>33.659999999999997</v>
      </c>
      <c r="Y124" s="36">
        <f>IFERROR(IF(X124=0,"",ROUNDUP(X124/H124,0)*0.00753),"")</f>
        <v>0.12801000000000001</v>
      </c>
      <c r="Z124" s="56"/>
      <c r="AA124" s="57"/>
      <c r="AE124" s="64"/>
      <c r="BB124" s="133" t="s">
        <v>1</v>
      </c>
      <c r="BL124" s="64">
        <f t="shared" si="24"/>
        <v>37.633333333333333</v>
      </c>
      <c r="BM124" s="64">
        <f t="shared" si="25"/>
        <v>38.385999999999996</v>
      </c>
      <c r="BN124" s="64">
        <f t="shared" si="26"/>
        <v>0.10683760683760685</v>
      </c>
      <c r="BO124" s="64">
        <f t="shared" si="27"/>
        <v>0.10897435897435898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4">
        <v>4680115881464</v>
      </c>
      <c r="E125" s="395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5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2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13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23.80952380952381</v>
      </c>
      <c r="X126" s="392">
        <f>IFERROR(X120/H120,"0")+IFERROR(X121/H121,"0")+IFERROR(X122/H122,"0")+IFERROR(X123/H123,"0")+IFERROR(X124/H124,"0")+IFERROR(X125/H125,"0")</f>
        <v>25</v>
      </c>
      <c r="Y126" s="392">
        <f>IFERROR(IF(Y120="",0,Y120),"0")+IFERROR(IF(Y121="",0,Y121),"0")+IFERROR(IF(Y122="",0,Y122),"0")+IFERROR(IF(Y123="",0,Y123),"0")+IFERROR(IF(Y124="",0,Y124),"0")+IFERROR(IF(Y125="",0,Y125),"0")</f>
        <v>0.30201</v>
      </c>
      <c r="Z126" s="393"/>
      <c r="AA126" s="393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13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93</v>
      </c>
      <c r="X127" s="392">
        <f>IFERROR(SUM(X120:X125),"0")</f>
        <v>100.86</v>
      </c>
      <c r="Y127" s="37"/>
      <c r="Z127" s="393"/>
      <c r="AA127" s="393"/>
    </row>
    <row r="128" spans="1:67" ht="16.5" customHeight="1" x14ac:dyDescent="0.25">
      <c r="A128" s="427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4">
        <v>4607091385168</v>
      </c>
      <c r="E130" s="395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119</v>
      </c>
      <c r="M130" s="33"/>
      <c r="N130" s="32">
        <v>45</v>
      </c>
      <c r="O130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5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4">
        <v>4607091385168</v>
      </c>
      <c r="E131" s="395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5"/>
      <c r="T131" s="34"/>
      <c r="U131" s="34"/>
      <c r="V131" s="35" t="s">
        <v>66</v>
      </c>
      <c r="W131" s="390">
        <v>400</v>
      </c>
      <c r="X131" s="391">
        <f>IFERROR(IF(W131="",0,CEILING((W131/$H131),1)*$H131),"")</f>
        <v>403.20000000000005</v>
      </c>
      <c r="Y131" s="36">
        <f>IFERROR(IF(X131=0,"",ROUNDUP(X131/H131,0)*0.02175),"")</f>
        <v>1.044</v>
      </c>
      <c r="Z131" s="56"/>
      <c r="AA131" s="57"/>
      <c r="AE131" s="64"/>
      <c r="BB131" s="136" t="s">
        <v>1</v>
      </c>
      <c r="BL131" s="64">
        <f>IFERROR(W131*I131/H131,"0")</f>
        <v>426.57142857142861</v>
      </c>
      <c r="BM131" s="64">
        <f>IFERROR(X131*I131/H131,"0")</f>
        <v>429.98400000000004</v>
      </c>
      <c r="BN131" s="64">
        <f>IFERROR(1/J131*(W131/H131),"0")</f>
        <v>0.85034013605442171</v>
      </c>
      <c r="BO131" s="64">
        <f>IFERROR(1/J131*(X131/H131),"0")</f>
        <v>0.8571428571428571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4">
        <v>4607091383256</v>
      </c>
      <c r="E132" s="395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5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4">
        <v>4607091385748</v>
      </c>
      <c r="E133" s="395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5"/>
      <c r="T133" s="34"/>
      <c r="U133" s="34"/>
      <c r="V133" s="35" t="s">
        <v>66</v>
      </c>
      <c r="W133" s="390">
        <v>495</v>
      </c>
      <c r="X133" s="391">
        <f>IFERROR(IF(W133="",0,CEILING((W133/$H133),1)*$H133),"")</f>
        <v>496.8</v>
      </c>
      <c r="Y133" s="36">
        <f>IFERROR(IF(X133=0,"",ROUNDUP(X133/H133,0)*0.00753),"")</f>
        <v>1.3855200000000001</v>
      </c>
      <c r="Z133" s="56"/>
      <c r="AA133" s="57"/>
      <c r="AE133" s="64"/>
      <c r="BB133" s="138" t="s">
        <v>1</v>
      </c>
      <c r="BL133" s="64">
        <f>IFERROR(W133*I133/H133,"0")</f>
        <v>544.86666666666667</v>
      </c>
      <c r="BM133" s="64">
        <f>IFERROR(X133*I133/H133,"0")</f>
        <v>546.84799999999996</v>
      </c>
      <c r="BN133" s="64">
        <f>IFERROR(1/J133*(W133/H133),"0")</f>
        <v>1.175213675213675</v>
      </c>
      <c r="BO133" s="64">
        <f>IFERROR(1/J133*(X133/H133),"0")</f>
        <v>1.1794871794871795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4">
        <v>4680115884533</v>
      </c>
      <c r="E134" s="395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5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2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13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230.95238095238093</v>
      </c>
      <c r="X135" s="392">
        <f>IFERROR(X130/H130,"0")+IFERROR(X131/H131,"0")+IFERROR(X132/H132,"0")+IFERROR(X133/H133,"0")+IFERROR(X134/H134,"0")</f>
        <v>232</v>
      </c>
      <c r="Y135" s="392">
        <f>IFERROR(IF(Y130="",0,Y130),"0")+IFERROR(IF(Y131="",0,Y131),"0")+IFERROR(IF(Y132="",0,Y132),"0")+IFERROR(IF(Y133="",0,Y133),"0")+IFERROR(IF(Y134="",0,Y134),"0")</f>
        <v>2.4295200000000001</v>
      </c>
      <c r="Z135" s="393"/>
      <c r="AA135" s="393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13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895</v>
      </c>
      <c r="X136" s="392">
        <f>IFERROR(SUM(X130:X134),"0")</f>
        <v>900</v>
      </c>
      <c r="Y136" s="37"/>
      <c r="Z136" s="393"/>
      <c r="AA136" s="393"/>
    </row>
    <row r="137" spans="1:67" ht="27.75" customHeight="1" x14ac:dyDescent="0.2">
      <c r="A137" s="433" t="s">
        <v>228</v>
      </c>
      <c r="B137" s="434"/>
      <c r="C137" s="434"/>
      <c r="D137" s="434"/>
      <c r="E137" s="434"/>
      <c r="F137" s="434"/>
      <c r="G137" s="434"/>
      <c r="H137" s="434"/>
      <c r="I137" s="434"/>
      <c r="J137" s="434"/>
      <c r="K137" s="434"/>
      <c r="L137" s="434"/>
      <c r="M137" s="434"/>
      <c r="N137" s="434"/>
      <c r="O137" s="434"/>
      <c r="P137" s="434"/>
      <c r="Q137" s="434"/>
      <c r="R137" s="434"/>
      <c r="S137" s="434"/>
      <c r="T137" s="434"/>
      <c r="U137" s="434"/>
      <c r="V137" s="434"/>
      <c r="W137" s="434"/>
      <c r="X137" s="434"/>
      <c r="Y137" s="434"/>
      <c r="Z137" s="48"/>
      <c r="AA137" s="48"/>
    </row>
    <row r="138" spans="1:67" ht="16.5" customHeight="1" x14ac:dyDescent="0.25">
      <c r="A138" s="427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4">
        <v>4607091383423</v>
      </c>
      <c r="E140" s="395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5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4">
        <v>4680115885707</v>
      </c>
      <c r="E141" s="395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6" t="s">
        <v>234</v>
      </c>
      <c r="P141" s="397"/>
      <c r="Q141" s="397"/>
      <c r="R141" s="397"/>
      <c r="S141" s="395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4">
        <v>4607091381405</v>
      </c>
      <c r="E142" s="395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5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394">
        <v>4680115885660</v>
      </c>
      <c r="E143" s="395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0" t="s">
        <v>239</v>
      </c>
      <c r="P143" s="397"/>
      <c r="Q143" s="397"/>
      <c r="R143" s="397"/>
      <c r="S143" s="395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394">
        <v>4607091386516</v>
      </c>
      <c r="E144" s="395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5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394">
        <v>4680115885691</v>
      </c>
      <c r="E145" s="395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05" t="s">
        <v>245</v>
      </c>
      <c r="P145" s="397"/>
      <c r="Q145" s="397"/>
      <c r="R145" s="397"/>
      <c r="S145" s="395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12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13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13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customHeight="1" x14ac:dyDescent="0.25">
      <c r="A148" s="427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3"/>
      <c r="AA149" s="383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4">
        <v>4680115880993</v>
      </c>
      <c r="E150" s="395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5"/>
      <c r="T150" s="34"/>
      <c r="U150" s="34"/>
      <c r="V150" s="35" t="s">
        <v>66</v>
      </c>
      <c r="W150" s="390">
        <v>60</v>
      </c>
      <c r="X150" s="391">
        <f t="shared" ref="X150:X158" si="34">IFERROR(IF(W150="",0,CEILING((W150/$H150),1)*$H150),"")</f>
        <v>63</v>
      </c>
      <c r="Y150" s="36">
        <f>IFERROR(IF(X150=0,"",ROUNDUP(X150/H150,0)*0.00753),"")</f>
        <v>0.11295000000000001</v>
      </c>
      <c r="Z150" s="56"/>
      <c r="AA150" s="57"/>
      <c r="AE150" s="64"/>
      <c r="BB150" s="146" t="s">
        <v>1</v>
      </c>
      <c r="BL150" s="64">
        <f t="shared" ref="BL150:BL158" si="35">IFERROR(W150*I150/H150,"0")</f>
        <v>63.714285714285715</v>
      </c>
      <c r="BM150" s="64">
        <f t="shared" ref="BM150:BM158" si="36">IFERROR(X150*I150/H150,"0")</f>
        <v>66.900000000000006</v>
      </c>
      <c r="BN150" s="64">
        <f t="shared" ref="BN150:BN158" si="37">IFERROR(1/J150*(W150/H150),"0")</f>
        <v>9.1575091575091569E-2</v>
      </c>
      <c r="BO150" s="64">
        <f t="shared" ref="BO150:BO158" si="38">IFERROR(1/J150*(X150/H150),"0")</f>
        <v>9.6153846153846145E-2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4">
        <v>4680115881761</v>
      </c>
      <c r="E151" s="395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5"/>
      <c r="T151" s="34"/>
      <c r="U151" s="34"/>
      <c r="V151" s="35" t="s">
        <v>66</v>
      </c>
      <c r="W151" s="390">
        <v>30</v>
      </c>
      <c r="X151" s="391">
        <f t="shared" si="34"/>
        <v>33.6</v>
      </c>
      <c r="Y151" s="36">
        <f>IFERROR(IF(X151=0,"",ROUNDUP(X151/H151,0)*0.00753),"")</f>
        <v>6.0240000000000002E-2</v>
      </c>
      <c r="Z151" s="56"/>
      <c r="AA151" s="57"/>
      <c r="AE151" s="64"/>
      <c r="BB151" s="147" t="s">
        <v>1</v>
      </c>
      <c r="BL151" s="64">
        <f t="shared" si="35"/>
        <v>31.857142857142858</v>
      </c>
      <c r="BM151" s="64">
        <f t="shared" si="36"/>
        <v>35.68</v>
      </c>
      <c r="BN151" s="64">
        <f t="shared" si="37"/>
        <v>4.5787545787545784E-2</v>
      </c>
      <c r="BO151" s="64">
        <f t="shared" si="38"/>
        <v>5.128205128205128E-2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4">
        <v>4680115881563</v>
      </c>
      <c r="E152" s="395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5"/>
      <c r="T152" s="34"/>
      <c r="U152" s="34"/>
      <c r="V152" s="35" t="s">
        <v>66</v>
      </c>
      <c r="W152" s="390">
        <v>30</v>
      </c>
      <c r="X152" s="391">
        <f t="shared" si="34"/>
        <v>33.6</v>
      </c>
      <c r="Y152" s="36">
        <f>IFERROR(IF(X152=0,"",ROUNDUP(X152/H152,0)*0.00753),"")</f>
        <v>6.0240000000000002E-2</v>
      </c>
      <c r="Z152" s="56"/>
      <c r="AA152" s="57"/>
      <c r="AE152" s="64"/>
      <c r="BB152" s="148" t="s">
        <v>1</v>
      </c>
      <c r="BL152" s="64">
        <f t="shared" si="35"/>
        <v>31.428571428571427</v>
      </c>
      <c r="BM152" s="64">
        <f t="shared" si="36"/>
        <v>35.200000000000003</v>
      </c>
      <c r="BN152" s="64">
        <f t="shared" si="37"/>
        <v>4.5787545787545784E-2</v>
      </c>
      <c r="BO152" s="64">
        <f t="shared" si="38"/>
        <v>5.128205128205128E-2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4">
        <v>4680115880986</v>
      </c>
      <c r="E153" s="395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5"/>
      <c r="T153" s="34"/>
      <c r="U153" s="34"/>
      <c r="V153" s="35" t="s">
        <v>66</v>
      </c>
      <c r="W153" s="390">
        <v>105</v>
      </c>
      <c r="X153" s="391">
        <f t="shared" si="34"/>
        <v>105</v>
      </c>
      <c r="Y153" s="36">
        <f>IFERROR(IF(X153=0,"",ROUNDUP(X153/H153,0)*0.00502),"")</f>
        <v>0.251</v>
      </c>
      <c r="Z153" s="56"/>
      <c r="AA153" s="57"/>
      <c r="AE153" s="64"/>
      <c r="BB153" s="149" t="s">
        <v>1</v>
      </c>
      <c r="BL153" s="64">
        <f t="shared" si="35"/>
        <v>111.5</v>
      </c>
      <c r="BM153" s="64">
        <f t="shared" si="36"/>
        <v>111.5</v>
      </c>
      <c r="BN153" s="64">
        <f t="shared" si="37"/>
        <v>0.21367521367521369</v>
      </c>
      <c r="BO153" s="64">
        <f t="shared" si="38"/>
        <v>0.21367521367521369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394">
        <v>4680115880207</v>
      </c>
      <c r="E154" s="395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5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4">
        <v>4680115881785</v>
      </c>
      <c r="E155" s="395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5"/>
      <c r="T155" s="34"/>
      <c r="U155" s="34"/>
      <c r="V155" s="35" t="s">
        <v>66</v>
      </c>
      <c r="W155" s="390">
        <v>105</v>
      </c>
      <c r="X155" s="391">
        <f t="shared" si="34"/>
        <v>105</v>
      </c>
      <c r="Y155" s="36">
        <f>IFERROR(IF(X155=0,"",ROUNDUP(X155/H155,0)*0.00502),"")</f>
        <v>0.251</v>
      </c>
      <c r="Z155" s="56"/>
      <c r="AA155" s="57"/>
      <c r="AE155" s="64"/>
      <c r="BB155" s="151" t="s">
        <v>1</v>
      </c>
      <c r="BL155" s="64">
        <f t="shared" si="35"/>
        <v>111.5</v>
      </c>
      <c r="BM155" s="64">
        <f t="shared" si="36"/>
        <v>111.5</v>
      </c>
      <c r="BN155" s="64">
        <f t="shared" si="37"/>
        <v>0.21367521367521369</v>
      </c>
      <c r="BO155" s="64">
        <f t="shared" si="38"/>
        <v>0.21367521367521369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4">
        <v>4680115881679</v>
      </c>
      <c r="E156" s="395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5"/>
      <c r="T156" s="34"/>
      <c r="U156" s="34"/>
      <c r="V156" s="35" t="s">
        <v>66</v>
      </c>
      <c r="W156" s="390">
        <v>140</v>
      </c>
      <c r="X156" s="391">
        <f t="shared" si="34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52" t="s">
        <v>1</v>
      </c>
      <c r="BL156" s="64">
        <f t="shared" si="35"/>
        <v>146.66666666666666</v>
      </c>
      <c r="BM156" s="64">
        <f t="shared" si="36"/>
        <v>147.40000000000003</v>
      </c>
      <c r="BN156" s="64">
        <f t="shared" si="37"/>
        <v>0.28490028490028491</v>
      </c>
      <c r="BO156" s="64">
        <f t="shared" si="38"/>
        <v>0.28632478632478636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394">
        <v>4680115880191</v>
      </c>
      <c r="E157" s="395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5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394">
        <v>4680115883963</v>
      </c>
      <c r="E158" s="395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5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2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13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195.23809523809521</v>
      </c>
      <c r="X159" s="392">
        <f>IFERROR(X150/H150,"0")+IFERROR(X151/H151,"0")+IFERROR(X152/H152,"0")+IFERROR(X153/H153,"0")+IFERROR(X154/H154,"0")+IFERROR(X155/H155,"0")+IFERROR(X156/H156,"0")+IFERROR(X157/H157,"0")+IFERROR(X158/H158,"0")</f>
        <v>198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1.0717700000000001</v>
      </c>
      <c r="Z159" s="393"/>
      <c r="AA159" s="393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13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470</v>
      </c>
      <c r="X160" s="392">
        <f>IFERROR(SUM(X150:X158),"0")</f>
        <v>480.9</v>
      </c>
      <c r="Y160" s="37"/>
      <c r="Z160" s="393"/>
      <c r="AA160" s="393"/>
    </row>
    <row r="161" spans="1:67" ht="16.5" customHeight="1" x14ac:dyDescent="0.25">
      <c r="A161" s="427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3"/>
      <c r="AA162" s="383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394">
        <v>4680115881402</v>
      </c>
      <c r="E163" s="395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5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394">
        <v>4680115881396</v>
      </c>
      <c r="E164" s="395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5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12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13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13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3"/>
      <c r="AA167" s="383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394">
        <v>4680115882935</v>
      </c>
      <c r="E168" s="395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119</v>
      </c>
      <c r="M168" s="33"/>
      <c r="N168" s="32">
        <v>50</v>
      </c>
      <c r="O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5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394">
        <v>4680115880764</v>
      </c>
      <c r="E169" s="395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5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2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13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13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4">
        <v>4680115882683</v>
      </c>
      <c r="E173" s="395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5"/>
      <c r="T173" s="34"/>
      <c r="U173" s="34"/>
      <c r="V173" s="35" t="s">
        <v>66</v>
      </c>
      <c r="W173" s="390">
        <v>110</v>
      </c>
      <c r="X173" s="391">
        <f t="shared" ref="X173:X180" si="39">IFERROR(IF(W173="",0,CEILING((W173/$H173),1)*$H173),"")</f>
        <v>113.4</v>
      </c>
      <c r="Y173" s="36">
        <f>IFERROR(IF(X173=0,"",ROUNDUP(X173/H173,0)*0.00937),"")</f>
        <v>0.19677</v>
      </c>
      <c r="Z173" s="56"/>
      <c r="AA173" s="57"/>
      <c r="AE173" s="64"/>
      <c r="BB173" s="159" t="s">
        <v>1</v>
      </c>
      <c r="BL173" s="64">
        <f t="shared" ref="BL173:BL180" si="40">IFERROR(W173*I173/H173,"0")</f>
        <v>114.27777777777777</v>
      </c>
      <c r="BM173" s="64">
        <f t="shared" ref="BM173:BM180" si="41">IFERROR(X173*I173/H173,"0")</f>
        <v>117.81</v>
      </c>
      <c r="BN173" s="64">
        <f t="shared" ref="BN173:BN180" si="42">IFERROR(1/J173*(W173/H173),"0")</f>
        <v>0.16975308641975309</v>
      </c>
      <c r="BO173" s="64">
        <f t="shared" ref="BO173:BO180" si="43">IFERROR(1/J173*(X173/H173),"0")</f>
        <v>0.17499999999999999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4">
        <v>4680115882690</v>
      </c>
      <c r="E174" s="395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5"/>
      <c r="T174" s="34"/>
      <c r="U174" s="34"/>
      <c r="V174" s="35" t="s">
        <v>66</v>
      </c>
      <c r="W174" s="390">
        <v>90</v>
      </c>
      <c r="X174" s="391">
        <f t="shared" si="39"/>
        <v>91.800000000000011</v>
      </c>
      <c r="Y174" s="36">
        <f>IFERROR(IF(X174=0,"",ROUNDUP(X174/H174,0)*0.00937),"")</f>
        <v>0.15928999999999999</v>
      </c>
      <c r="Z174" s="56"/>
      <c r="AA174" s="57"/>
      <c r="AE174" s="64"/>
      <c r="BB174" s="160" t="s">
        <v>1</v>
      </c>
      <c r="BL174" s="64">
        <f t="shared" si="40"/>
        <v>93.5</v>
      </c>
      <c r="BM174" s="64">
        <f t="shared" si="41"/>
        <v>95.37</v>
      </c>
      <c r="BN174" s="64">
        <f t="shared" si="42"/>
        <v>0.13888888888888887</v>
      </c>
      <c r="BO174" s="64">
        <f t="shared" si="43"/>
        <v>0.14166666666666666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4">
        <v>4680115882669</v>
      </c>
      <c r="E175" s="395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5"/>
      <c r="T175" s="34"/>
      <c r="U175" s="34"/>
      <c r="V175" s="35" t="s">
        <v>66</v>
      </c>
      <c r="W175" s="390">
        <v>160</v>
      </c>
      <c r="X175" s="391">
        <f t="shared" si="39"/>
        <v>162</v>
      </c>
      <c r="Y175" s="36">
        <f>IFERROR(IF(X175=0,"",ROUNDUP(X175/H175,0)*0.00937),"")</f>
        <v>0.28110000000000002</v>
      </c>
      <c r="Z175" s="56"/>
      <c r="AA175" s="57"/>
      <c r="AE175" s="64"/>
      <c r="BB175" s="161" t="s">
        <v>1</v>
      </c>
      <c r="BL175" s="64">
        <f t="shared" si="40"/>
        <v>166.22222222222223</v>
      </c>
      <c r="BM175" s="64">
        <f t="shared" si="41"/>
        <v>168.3</v>
      </c>
      <c r="BN175" s="64">
        <f t="shared" si="42"/>
        <v>0.24691358024691354</v>
      </c>
      <c r="BO175" s="64">
        <f t="shared" si="43"/>
        <v>0.24999999999999997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4">
        <v>4680115882676</v>
      </c>
      <c r="E176" s="395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5"/>
      <c r="T176" s="34"/>
      <c r="U176" s="34"/>
      <c r="V176" s="35" t="s">
        <v>66</v>
      </c>
      <c r="W176" s="390">
        <v>100</v>
      </c>
      <c r="X176" s="391">
        <f t="shared" si="39"/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62" t="s">
        <v>1</v>
      </c>
      <c r="BL176" s="64">
        <f t="shared" si="40"/>
        <v>103.88888888888889</v>
      </c>
      <c r="BM176" s="64">
        <f t="shared" si="41"/>
        <v>106.59000000000002</v>
      </c>
      <c r="BN176" s="64">
        <f t="shared" si="42"/>
        <v>0.15432098765432098</v>
      </c>
      <c r="BO176" s="64">
        <f t="shared" si="43"/>
        <v>0.15833333333333333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394">
        <v>4680115884014</v>
      </c>
      <c r="E177" s="395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9" t="s">
        <v>284</v>
      </c>
      <c r="P177" s="397"/>
      <c r="Q177" s="397"/>
      <c r="R177" s="397"/>
      <c r="S177" s="395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394">
        <v>4680115884007</v>
      </c>
      <c r="E178" s="395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3" t="s">
        <v>287</v>
      </c>
      <c r="P178" s="397"/>
      <c r="Q178" s="397"/>
      <c r="R178" s="397"/>
      <c r="S178" s="395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394">
        <v>4680115884038</v>
      </c>
      <c r="E179" s="395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5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394">
        <v>4680115884021</v>
      </c>
      <c r="E180" s="395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1" t="s">
        <v>292</v>
      </c>
      <c r="P180" s="397"/>
      <c r="Q180" s="397"/>
      <c r="R180" s="397"/>
      <c r="S180" s="395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2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13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85.185185185185176</v>
      </c>
      <c r="X181" s="392">
        <f>IFERROR(X173/H173,"0")+IFERROR(X174/H174,"0")+IFERROR(X175/H175,"0")+IFERROR(X176/H176,"0")+IFERROR(X177/H177,"0")+IFERROR(X178/H178,"0")+IFERROR(X179/H179,"0")+IFERROR(X180/H180,"0")</f>
        <v>87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0.81518999999999997</v>
      </c>
      <c r="Z181" s="393"/>
      <c r="AA181" s="393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13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460</v>
      </c>
      <c r="X182" s="392">
        <f>IFERROR(SUM(X173:X180),"0")</f>
        <v>469.80000000000007</v>
      </c>
      <c r="Y182" s="37"/>
      <c r="Z182" s="393"/>
      <c r="AA182" s="393"/>
    </row>
    <row r="183" spans="1:67" ht="14.25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3"/>
      <c r="AA183" s="383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394">
        <v>4680115881556</v>
      </c>
      <c r="E184" s="395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119</v>
      </c>
      <c r="M184" s="33"/>
      <c r="N184" s="32">
        <v>45</v>
      </c>
      <c r="O184" s="5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5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394">
        <v>4680115881594</v>
      </c>
      <c r="E185" s="395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119</v>
      </c>
      <c r="M185" s="33"/>
      <c r="N185" s="32">
        <v>40</v>
      </c>
      <c r="O185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5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394">
        <v>4680115881587</v>
      </c>
      <c r="E186" s="395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5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394">
        <v>4680115880962</v>
      </c>
      <c r="E187" s="395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8" t="s">
        <v>301</v>
      </c>
      <c r="P187" s="397"/>
      <c r="Q187" s="397"/>
      <c r="R187" s="397"/>
      <c r="S187" s="395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394">
        <v>4680115881617</v>
      </c>
      <c r="E188" s="395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5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4">
        <v>4680115880573</v>
      </c>
      <c r="E189" s="395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1" t="s">
        <v>306</v>
      </c>
      <c r="P189" s="397"/>
      <c r="Q189" s="397"/>
      <c r="R189" s="397"/>
      <c r="S189" s="395"/>
      <c r="T189" s="34"/>
      <c r="U189" s="34"/>
      <c r="V189" s="35" t="s">
        <v>66</v>
      </c>
      <c r="W189" s="390">
        <v>180</v>
      </c>
      <c r="X189" s="391">
        <f t="shared" si="44"/>
        <v>182.7</v>
      </c>
      <c r="Y189" s="36">
        <f>IFERROR(IF(X189=0,"",ROUNDUP(X189/H189,0)*0.02175),"")</f>
        <v>0.45674999999999999</v>
      </c>
      <c r="Z189" s="56"/>
      <c r="AA189" s="57"/>
      <c r="AE189" s="64"/>
      <c r="BB189" s="172" t="s">
        <v>1</v>
      </c>
      <c r="BL189" s="64">
        <f t="shared" si="45"/>
        <v>191.66896551724139</v>
      </c>
      <c r="BM189" s="64">
        <f t="shared" si="46"/>
        <v>194.54399999999998</v>
      </c>
      <c r="BN189" s="64">
        <f t="shared" si="47"/>
        <v>0.36945812807881773</v>
      </c>
      <c r="BO189" s="64">
        <f t="shared" si="48"/>
        <v>0.375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4">
        <v>4680115881228</v>
      </c>
      <c r="E190" s="395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5"/>
      <c r="T190" s="34"/>
      <c r="U190" s="34"/>
      <c r="V190" s="35" t="s">
        <v>66</v>
      </c>
      <c r="W190" s="390">
        <v>240</v>
      </c>
      <c r="X190" s="391">
        <f t="shared" si="44"/>
        <v>240</v>
      </c>
      <c r="Y190" s="36">
        <f>IFERROR(IF(X190=0,"",ROUNDUP(X190/H190,0)*0.00753),"")</f>
        <v>0.753</v>
      </c>
      <c r="Z190" s="56"/>
      <c r="AA190" s="57"/>
      <c r="AE190" s="64"/>
      <c r="BB190" s="173" t="s">
        <v>1</v>
      </c>
      <c r="BL190" s="64">
        <f t="shared" si="45"/>
        <v>267.20000000000005</v>
      </c>
      <c r="BM190" s="64">
        <f t="shared" si="46"/>
        <v>267.20000000000005</v>
      </c>
      <c r="BN190" s="64">
        <f t="shared" si="47"/>
        <v>0.64102564102564097</v>
      </c>
      <c r="BO190" s="64">
        <f t="shared" si="48"/>
        <v>0.64102564102564097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394">
        <v>4680115881037</v>
      </c>
      <c r="E191" s="395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3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5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4">
        <v>4680115881211</v>
      </c>
      <c r="E192" s="395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5"/>
      <c r="T192" s="34"/>
      <c r="U192" s="34"/>
      <c r="V192" s="35" t="s">
        <v>66</v>
      </c>
      <c r="W192" s="390">
        <v>400</v>
      </c>
      <c r="X192" s="391">
        <f t="shared" si="44"/>
        <v>400.8</v>
      </c>
      <c r="Y192" s="36">
        <f>IFERROR(IF(X192=0,"",ROUNDUP(X192/H192,0)*0.00753),"")</f>
        <v>1.2575100000000001</v>
      </c>
      <c r="Z192" s="56"/>
      <c r="AA192" s="57"/>
      <c r="AE192" s="64"/>
      <c r="BB192" s="175" t="s">
        <v>1</v>
      </c>
      <c r="BL192" s="64">
        <f t="shared" si="45"/>
        <v>433.33333333333337</v>
      </c>
      <c r="BM192" s="64">
        <f t="shared" si="46"/>
        <v>434.2000000000001</v>
      </c>
      <c r="BN192" s="64">
        <f t="shared" si="47"/>
        <v>1.0683760683760684</v>
      </c>
      <c r="BO192" s="64">
        <f t="shared" si="48"/>
        <v>1.0705128205128205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394">
        <v>4680115881020</v>
      </c>
      <c r="E193" s="395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5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4">
        <v>4680115882195</v>
      </c>
      <c r="E194" s="395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119</v>
      </c>
      <c r="M194" s="33"/>
      <c r="N194" s="32">
        <v>40</v>
      </c>
      <c r="O194" s="5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5"/>
      <c r="T194" s="34"/>
      <c r="U194" s="34"/>
      <c r="V194" s="35" t="s">
        <v>66</v>
      </c>
      <c r="W194" s="390">
        <v>280</v>
      </c>
      <c r="X194" s="391">
        <f t="shared" si="44"/>
        <v>280.8</v>
      </c>
      <c r="Y194" s="36">
        <f>IFERROR(IF(X194=0,"",ROUNDUP(X194/H194,0)*0.00753),"")</f>
        <v>0.88101000000000007</v>
      </c>
      <c r="Z194" s="56"/>
      <c r="AA194" s="57"/>
      <c r="AE194" s="64"/>
      <c r="BB194" s="177" t="s">
        <v>1</v>
      </c>
      <c r="BL194" s="64">
        <f t="shared" si="45"/>
        <v>313.83333333333331</v>
      </c>
      <c r="BM194" s="64">
        <f t="shared" si="46"/>
        <v>314.73</v>
      </c>
      <c r="BN194" s="64">
        <f t="shared" si="47"/>
        <v>0.74786324786324787</v>
      </c>
      <c r="BO194" s="64">
        <f t="shared" si="48"/>
        <v>0.75000000000000011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4">
        <v>4680115880092</v>
      </c>
      <c r="E195" s="395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5" t="s">
        <v>319</v>
      </c>
      <c r="P195" s="397"/>
      <c r="Q195" s="397"/>
      <c r="R195" s="397"/>
      <c r="S195" s="395"/>
      <c r="T195" s="34"/>
      <c r="U195" s="34"/>
      <c r="V195" s="35" t="s">
        <v>66</v>
      </c>
      <c r="W195" s="390">
        <v>400</v>
      </c>
      <c r="X195" s="391">
        <f t="shared" si="44"/>
        <v>400.8</v>
      </c>
      <c r="Y195" s="36">
        <f>IFERROR(IF(X195=0,"",ROUNDUP(X195/H195,0)*0.00753),"")</f>
        <v>1.2575100000000001</v>
      </c>
      <c r="Z195" s="56"/>
      <c r="AA195" s="57"/>
      <c r="AE195" s="64"/>
      <c r="BB195" s="178" t="s">
        <v>1</v>
      </c>
      <c r="BL195" s="64">
        <f t="shared" si="45"/>
        <v>445.33333333333331</v>
      </c>
      <c r="BM195" s="64">
        <f t="shared" si="46"/>
        <v>446.2240000000001</v>
      </c>
      <c r="BN195" s="64">
        <f t="shared" si="47"/>
        <v>1.0683760683760684</v>
      </c>
      <c r="BO195" s="64">
        <f t="shared" si="48"/>
        <v>1.0705128205128205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4">
        <v>4680115880221</v>
      </c>
      <c r="E196" s="395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322</v>
      </c>
      <c r="P196" s="397"/>
      <c r="Q196" s="397"/>
      <c r="R196" s="397"/>
      <c r="S196" s="395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4">
        <v>4680115880504</v>
      </c>
      <c r="E197" s="395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9" t="s">
        <v>325</v>
      </c>
      <c r="P197" s="397"/>
      <c r="Q197" s="397"/>
      <c r="R197" s="397"/>
      <c r="S197" s="395"/>
      <c r="T197" s="34"/>
      <c r="U197" s="34"/>
      <c r="V197" s="35" t="s">
        <v>66</v>
      </c>
      <c r="W197" s="390">
        <v>120</v>
      </c>
      <c r="X197" s="391">
        <f t="shared" si="44"/>
        <v>120</v>
      </c>
      <c r="Y197" s="36">
        <f>IFERROR(IF(X197=0,"",ROUNDUP(X197/H197,0)*0.00753),"")</f>
        <v>0.3765</v>
      </c>
      <c r="Z197" s="56"/>
      <c r="AA197" s="57"/>
      <c r="AE197" s="64"/>
      <c r="BB197" s="180" t="s">
        <v>1</v>
      </c>
      <c r="BL197" s="64">
        <f t="shared" si="45"/>
        <v>133.60000000000002</v>
      </c>
      <c r="BM197" s="64">
        <f t="shared" si="46"/>
        <v>133.60000000000002</v>
      </c>
      <c r="BN197" s="64">
        <f t="shared" si="47"/>
        <v>0.32051282051282048</v>
      </c>
      <c r="BO197" s="64">
        <f t="shared" si="48"/>
        <v>0.32051282051282048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4">
        <v>4680115882164</v>
      </c>
      <c r="E198" s="395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119</v>
      </c>
      <c r="M198" s="33"/>
      <c r="N198" s="32">
        <v>40</v>
      </c>
      <c r="O198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5"/>
      <c r="T198" s="34"/>
      <c r="U198" s="34"/>
      <c r="V198" s="35" t="s">
        <v>66</v>
      </c>
      <c r="W198" s="390">
        <v>240</v>
      </c>
      <c r="X198" s="391">
        <f t="shared" si="44"/>
        <v>240</v>
      </c>
      <c r="Y198" s="36">
        <f>IFERROR(IF(X198=0,"",ROUNDUP(X198/H198,0)*0.00753),"")</f>
        <v>0.753</v>
      </c>
      <c r="Z198" s="56"/>
      <c r="AA198" s="57"/>
      <c r="AE198" s="64"/>
      <c r="BB198" s="181" t="s">
        <v>1</v>
      </c>
      <c r="BL198" s="64">
        <f t="shared" si="45"/>
        <v>267.8</v>
      </c>
      <c r="BM198" s="64">
        <f t="shared" si="46"/>
        <v>267.8</v>
      </c>
      <c r="BN198" s="64">
        <f t="shared" si="47"/>
        <v>0.64102564102564097</v>
      </c>
      <c r="BO198" s="64">
        <f t="shared" si="48"/>
        <v>0.64102564102564097</v>
      </c>
    </row>
    <row r="199" spans="1:67" x14ac:dyDescent="0.2">
      <c r="A199" s="412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13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720.68965517241384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722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5.7352800000000004</v>
      </c>
      <c r="Z199" s="393"/>
      <c r="AA199" s="393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13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1860</v>
      </c>
      <c r="X200" s="392">
        <f>IFERROR(SUM(X184:X198),"0")</f>
        <v>1865.1</v>
      </c>
      <c r="Y200" s="37"/>
      <c r="Z200" s="393"/>
      <c r="AA200" s="393"/>
    </row>
    <row r="201" spans="1:67" ht="14.25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3"/>
      <c r="AA201" s="383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394">
        <v>4680115882874</v>
      </c>
      <c r="E202" s="395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5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394">
        <v>4680115884434</v>
      </c>
      <c r="E203" s="395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5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4">
        <v>4680115880818</v>
      </c>
      <c r="E204" s="395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6" t="s">
        <v>334</v>
      </c>
      <c r="P204" s="397"/>
      <c r="Q204" s="397"/>
      <c r="R204" s="397"/>
      <c r="S204" s="395"/>
      <c r="T204" s="34"/>
      <c r="U204" s="34"/>
      <c r="V204" s="35" t="s">
        <v>66</v>
      </c>
      <c r="W204" s="390">
        <v>40</v>
      </c>
      <c r="X204" s="391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64"/>
      <c r="BB204" s="184" t="s">
        <v>1</v>
      </c>
      <c r="BL204" s="64">
        <f>IFERROR(W204*I204/H204,"0")</f>
        <v>44.533333333333339</v>
      </c>
      <c r="BM204" s="64">
        <f>IFERROR(X204*I204/H204,"0")</f>
        <v>45.423999999999999</v>
      </c>
      <c r="BN204" s="64">
        <f>IFERROR(1/J204*(W204/H204),"0")</f>
        <v>0.10683760683760685</v>
      </c>
      <c r="BO204" s="64">
        <f>IFERROR(1/J204*(X204/H204),"0")</f>
        <v>0.10897435897435898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4">
        <v>4680115880801</v>
      </c>
      <c r="E205" s="395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119</v>
      </c>
      <c r="M205" s="33"/>
      <c r="N205" s="32">
        <v>40</v>
      </c>
      <c r="O205" s="587" t="s">
        <v>337</v>
      </c>
      <c r="P205" s="397"/>
      <c r="Q205" s="397"/>
      <c r="R205" s="397"/>
      <c r="S205" s="395"/>
      <c r="T205" s="34"/>
      <c r="U205" s="34"/>
      <c r="V205" s="35" t="s">
        <v>66</v>
      </c>
      <c r="W205" s="390">
        <v>48</v>
      </c>
      <c r="X205" s="391">
        <f>IFERROR(IF(W205="",0,CEILING((W205/$H205),1)*$H205),"")</f>
        <v>48</v>
      </c>
      <c r="Y205" s="36">
        <f>IFERROR(IF(X205=0,"",ROUNDUP(X205/H205,0)*0.00753),"")</f>
        <v>0.15060000000000001</v>
      </c>
      <c r="Z205" s="56"/>
      <c r="AA205" s="57"/>
      <c r="AE205" s="64"/>
      <c r="BB205" s="185" t="s">
        <v>1</v>
      </c>
      <c r="BL205" s="64">
        <f>IFERROR(W205*I205/H205,"0")</f>
        <v>53.440000000000005</v>
      </c>
      <c r="BM205" s="64">
        <f>IFERROR(X205*I205/H205,"0")</f>
        <v>53.440000000000005</v>
      </c>
      <c r="BN205" s="64">
        <f>IFERROR(1/J205*(W205/H205),"0")</f>
        <v>0.12820512820512819</v>
      </c>
      <c r="BO205" s="64">
        <f>IFERROR(1/J205*(X205/H205),"0")</f>
        <v>0.12820512820512819</v>
      </c>
    </row>
    <row r="206" spans="1:67" x14ac:dyDescent="0.2">
      <c r="A206" s="412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13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36.666666666666671</v>
      </c>
      <c r="X206" s="392">
        <f>IFERROR(X202/H202,"0")+IFERROR(X203/H203,"0")+IFERROR(X204/H204,"0")+IFERROR(X205/H205,"0")</f>
        <v>37</v>
      </c>
      <c r="Y206" s="392">
        <f>IFERROR(IF(Y202="",0,Y202),"0")+IFERROR(IF(Y203="",0,Y203),"0")+IFERROR(IF(Y204="",0,Y204),"0")+IFERROR(IF(Y205="",0,Y205),"0")</f>
        <v>0.27861000000000002</v>
      </c>
      <c r="Z206" s="393"/>
      <c r="AA206" s="393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13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88</v>
      </c>
      <c r="X207" s="392">
        <f>IFERROR(SUM(X202:X205),"0")</f>
        <v>88.8</v>
      </c>
      <c r="Y207" s="37"/>
      <c r="Z207" s="393"/>
      <c r="AA207" s="393"/>
    </row>
    <row r="208" spans="1:67" ht="16.5" customHeight="1" x14ac:dyDescent="0.25">
      <c r="A208" s="427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3"/>
      <c r="AA209" s="383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394">
        <v>4680115884274</v>
      </c>
      <c r="E210" s="395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5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394">
        <v>4680115884298</v>
      </c>
      <c r="E211" s="395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5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4">
        <v>4680115884250</v>
      </c>
      <c r="E212" s="395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119</v>
      </c>
      <c r="M212" s="33"/>
      <c r="N212" s="32">
        <v>55</v>
      </c>
      <c r="O212" s="6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5"/>
      <c r="T212" s="34"/>
      <c r="U212" s="34"/>
      <c r="V212" s="35" t="s">
        <v>66</v>
      </c>
      <c r="W212" s="390">
        <v>110</v>
      </c>
      <c r="X212" s="391">
        <f t="shared" si="49"/>
        <v>116</v>
      </c>
      <c r="Y212" s="36">
        <f>IFERROR(IF(X212=0,"",ROUNDUP(X212/H212,0)*0.02175),"")</f>
        <v>0.21749999999999997</v>
      </c>
      <c r="Z212" s="56"/>
      <c r="AA212" s="57"/>
      <c r="AE212" s="64"/>
      <c r="BB212" s="188" t="s">
        <v>1</v>
      </c>
      <c r="BL212" s="64">
        <f t="shared" si="50"/>
        <v>114.55172413793103</v>
      </c>
      <c r="BM212" s="64">
        <f t="shared" si="51"/>
        <v>120.8</v>
      </c>
      <c r="BN212" s="64">
        <f t="shared" si="52"/>
        <v>0.1693349753694581</v>
      </c>
      <c r="BO212" s="64">
        <f t="shared" si="53"/>
        <v>0.17857142857142855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394">
        <v>4680115884281</v>
      </c>
      <c r="E213" s="395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5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394">
        <v>4680115884199</v>
      </c>
      <c r="E214" s="395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5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4">
        <v>4680115884267</v>
      </c>
      <c r="E215" s="395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5"/>
      <c r="T215" s="34"/>
      <c r="U215" s="34"/>
      <c r="V215" s="35" t="s">
        <v>66</v>
      </c>
      <c r="W215" s="390">
        <v>8</v>
      </c>
      <c r="X215" s="391">
        <f t="shared" si="49"/>
        <v>8</v>
      </c>
      <c r="Y215" s="36">
        <f>IFERROR(IF(X215=0,"",ROUNDUP(X215/H215,0)*0.00937),"")</f>
        <v>1.874E-2</v>
      </c>
      <c r="Z215" s="56"/>
      <c r="AA215" s="57"/>
      <c r="AE215" s="64"/>
      <c r="BB215" s="191" t="s">
        <v>1</v>
      </c>
      <c r="BL215" s="64">
        <f t="shared" si="50"/>
        <v>8.48</v>
      </c>
      <c r="BM215" s="64">
        <f t="shared" si="51"/>
        <v>8.48</v>
      </c>
      <c r="BN215" s="64">
        <f t="shared" si="52"/>
        <v>1.6666666666666666E-2</v>
      </c>
      <c r="BO215" s="64">
        <f t="shared" si="53"/>
        <v>1.6666666666666666E-2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394">
        <v>4680115882973</v>
      </c>
      <c r="E216" s="395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5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2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13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11.482758620689655</v>
      </c>
      <c r="X217" s="392">
        <f>IFERROR(X210/H210,"0")+IFERROR(X211/H211,"0")+IFERROR(X212/H212,"0")+IFERROR(X213/H213,"0")+IFERROR(X214/H214,"0")+IFERROR(X215/H215,"0")+IFERROR(X216/H216,"0")</f>
        <v>12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0.23623999999999998</v>
      </c>
      <c r="Z217" s="393"/>
      <c r="AA217" s="393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13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118</v>
      </c>
      <c r="X218" s="392">
        <f>IFERROR(SUM(X210:X216),"0")</f>
        <v>124</v>
      </c>
      <c r="Y218" s="37"/>
      <c r="Z218" s="393"/>
      <c r="AA218" s="393"/>
    </row>
    <row r="219" spans="1:67" ht="14.25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3"/>
      <c r="AA219" s="383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394">
        <v>4607091389845</v>
      </c>
      <c r="E220" s="395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1" t="s">
        <v>355</v>
      </c>
      <c r="P220" s="397"/>
      <c r="Q220" s="397"/>
      <c r="R220" s="397"/>
      <c r="S220" s="395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4">
        <v>4607091389845</v>
      </c>
      <c r="E221" s="395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5"/>
      <c r="T221" s="34"/>
      <c r="U221" s="34"/>
      <c r="V221" s="35" t="s">
        <v>66</v>
      </c>
      <c r="W221" s="390">
        <v>175</v>
      </c>
      <c r="X221" s="391">
        <f>IFERROR(IF(W221="",0,CEILING((W221/$H221),1)*$H221),"")</f>
        <v>176.4</v>
      </c>
      <c r="Y221" s="36">
        <f>IFERROR(IF(X221=0,"",ROUNDUP(X221/H221,0)*0.00502),"")</f>
        <v>0.42168</v>
      </c>
      <c r="Z221" s="56"/>
      <c r="AA221" s="57"/>
      <c r="AE221" s="64"/>
      <c r="BB221" s="194" t="s">
        <v>1</v>
      </c>
      <c r="BL221" s="64">
        <f>IFERROR(W221*I221/H221,"0")</f>
        <v>183.33333333333334</v>
      </c>
      <c r="BM221" s="64">
        <f>IFERROR(X221*I221/H221,"0")</f>
        <v>184.8</v>
      </c>
      <c r="BN221" s="64">
        <f>IFERROR(1/J221*(W221/H221),"0")</f>
        <v>0.35612535612535612</v>
      </c>
      <c r="BO221" s="64">
        <f>IFERROR(1/J221*(X221/H221),"0")</f>
        <v>0.35897435897435903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394">
        <v>4680115882881</v>
      </c>
      <c r="E222" s="395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5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2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13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83.333333333333329</v>
      </c>
      <c r="X223" s="392">
        <f>IFERROR(X220/H220,"0")+IFERROR(X221/H221,"0")+IFERROR(X222/H222,"0")</f>
        <v>84</v>
      </c>
      <c r="Y223" s="392">
        <f>IFERROR(IF(Y220="",0,Y220),"0")+IFERROR(IF(Y221="",0,Y221),"0")+IFERROR(IF(Y222="",0,Y222),"0")</f>
        <v>0.42168</v>
      </c>
      <c r="Z223" s="393"/>
      <c r="AA223" s="393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13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175</v>
      </c>
      <c r="X224" s="392">
        <f>IFERROR(SUM(X220:X222),"0")</f>
        <v>176.4</v>
      </c>
      <c r="Y224" s="37"/>
      <c r="Z224" s="393"/>
      <c r="AA224" s="393"/>
    </row>
    <row r="225" spans="1:67" ht="16.5" customHeight="1" x14ac:dyDescent="0.25">
      <c r="A225" s="427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4">
        <v>4680115884137</v>
      </c>
      <c r="E227" s="395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5"/>
      <c r="T227" s="34"/>
      <c r="U227" s="34"/>
      <c r="V227" s="35" t="s">
        <v>66</v>
      </c>
      <c r="W227" s="390">
        <v>100</v>
      </c>
      <c r="X227" s="391">
        <f t="shared" ref="X227:X232" si="54">IFERROR(IF(W227="",0,CEILING((W227/$H227),1)*$H227),"")</f>
        <v>104.39999999999999</v>
      </c>
      <c r="Y227" s="36">
        <f>IFERROR(IF(X227=0,"",ROUNDUP(X227/H227,0)*0.02175),"")</f>
        <v>0.19574999999999998</v>
      </c>
      <c r="Z227" s="56"/>
      <c r="AA227" s="57"/>
      <c r="AE227" s="64"/>
      <c r="BB227" s="196" t="s">
        <v>1</v>
      </c>
      <c r="BL227" s="64">
        <f t="shared" ref="BL227:BL232" si="55">IFERROR(W227*I227/H227,"0")</f>
        <v>104.13793103448276</v>
      </c>
      <c r="BM227" s="64">
        <f t="shared" ref="BM227:BM232" si="56">IFERROR(X227*I227/H227,"0")</f>
        <v>108.71999999999998</v>
      </c>
      <c r="BN227" s="64">
        <f t="shared" ref="BN227:BN232" si="57">IFERROR(1/J227*(W227/H227),"0")</f>
        <v>0.1539408866995074</v>
      </c>
      <c r="BO227" s="64">
        <f t="shared" ref="BO227:BO232" si="58">IFERROR(1/J227*(X227/H227),"0")</f>
        <v>0.1607142857142857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394">
        <v>4680115884236</v>
      </c>
      <c r="E228" s="395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5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4">
        <v>4680115884175</v>
      </c>
      <c r="E229" s="395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5"/>
      <c r="T229" s="34"/>
      <c r="U229" s="34"/>
      <c r="V229" s="35" t="s">
        <v>66</v>
      </c>
      <c r="W229" s="390">
        <v>100</v>
      </c>
      <c r="X229" s="391">
        <f t="shared" si="54"/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8" t="s">
        <v>1</v>
      </c>
      <c r="BL229" s="64">
        <f t="shared" si="55"/>
        <v>104.13793103448276</v>
      </c>
      <c r="BM229" s="64">
        <f t="shared" si="56"/>
        <v>108.71999999999998</v>
      </c>
      <c r="BN229" s="64">
        <f t="shared" si="57"/>
        <v>0.1539408866995074</v>
      </c>
      <c r="BO229" s="64">
        <f t="shared" si="58"/>
        <v>0.1607142857142857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4">
        <v>4680115884144</v>
      </c>
      <c r="E230" s="395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5"/>
      <c r="T230" s="34"/>
      <c r="U230" s="34"/>
      <c r="V230" s="35" t="s">
        <v>66</v>
      </c>
      <c r="W230" s="390">
        <v>20</v>
      </c>
      <c r="X230" s="391">
        <f t="shared" si="54"/>
        <v>20</v>
      </c>
      <c r="Y230" s="36">
        <f>IFERROR(IF(X230=0,"",ROUNDUP(X230/H230,0)*0.00937),"")</f>
        <v>4.6850000000000003E-2</v>
      </c>
      <c r="Z230" s="56"/>
      <c r="AA230" s="57"/>
      <c r="AE230" s="64"/>
      <c r="BB230" s="199" t="s">
        <v>1</v>
      </c>
      <c r="BL230" s="64">
        <f t="shared" si="55"/>
        <v>21.200000000000003</v>
      </c>
      <c r="BM230" s="64">
        <f t="shared" si="56"/>
        <v>21.200000000000003</v>
      </c>
      <c r="BN230" s="64">
        <f t="shared" si="57"/>
        <v>4.1666666666666664E-2</v>
      </c>
      <c r="BO230" s="64">
        <f t="shared" si="58"/>
        <v>4.1666666666666664E-2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394">
        <v>4680115884182</v>
      </c>
      <c r="E231" s="395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5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4">
        <v>4680115884205</v>
      </c>
      <c r="E232" s="395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5"/>
      <c r="T232" s="34"/>
      <c r="U232" s="34"/>
      <c r="V232" s="35" t="s">
        <v>66</v>
      </c>
      <c r="W232" s="390">
        <v>56</v>
      </c>
      <c r="X232" s="391">
        <f t="shared" si="54"/>
        <v>56</v>
      </c>
      <c r="Y232" s="36">
        <f>IFERROR(IF(X232=0,"",ROUNDUP(X232/H232,0)*0.00937),"")</f>
        <v>0.13117999999999999</v>
      </c>
      <c r="Z232" s="56"/>
      <c r="AA232" s="57"/>
      <c r="AE232" s="64"/>
      <c r="BB232" s="201" t="s">
        <v>1</v>
      </c>
      <c r="BL232" s="64">
        <f t="shared" si="55"/>
        <v>59.36</v>
      </c>
      <c r="BM232" s="64">
        <f t="shared" si="56"/>
        <v>59.36</v>
      </c>
      <c r="BN232" s="64">
        <f t="shared" si="57"/>
        <v>0.11666666666666667</v>
      </c>
      <c r="BO232" s="64">
        <f t="shared" si="58"/>
        <v>0.11666666666666667</v>
      </c>
    </row>
    <row r="233" spans="1:67" x14ac:dyDescent="0.2">
      <c r="A233" s="412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13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36.241379310344826</v>
      </c>
      <c r="X233" s="392">
        <f>IFERROR(X227/H227,"0")+IFERROR(X228/H228,"0")+IFERROR(X229/H229,"0")+IFERROR(X230/H230,"0")+IFERROR(X231/H231,"0")+IFERROR(X232/H232,"0")</f>
        <v>37</v>
      </c>
      <c r="Y233" s="392">
        <f>IFERROR(IF(Y227="",0,Y227),"0")+IFERROR(IF(Y228="",0,Y228),"0")+IFERROR(IF(Y229="",0,Y229),"0")+IFERROR(IF(Y230="",0,Y230),"0")+IFERROR(IF(Y231="",0,Y231),"0")+IFERROR(IF(Y232="",0,Y232),"0")</f>
        <v>0.56952999999999998</v>
      </c>
      <c r="Z233" s="393"/>
      <c r="AA233" s="393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13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276</v>
      </c>
      <c r="X234" s="392">
        <f>IFERROR(SUM(X227:X232),"0")</f>
        <v>284.79999999999995</v>
      </c>
      <c r="Y234" s="37"/>
      <c r="Z234" s="393"/>
      <c r="AA234" s="393"/>
    </row>
    <row r="235" spans="1:67" ht="16.5" customHeight="1" x14ac:dyDescent="0.25">
      <c r="A235" s="427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3"/>
      <c r="AA236" s="383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394">
        <v>4680115885554</v>
      </c>
      <c r="E237" s="395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119</v>
      </c>
      <c r="M237" s="33"/>
      <c r="N237" s="32">
        <v>55</v>
      </c>
      <c r="O237" s="523" t="s">
        <v>375</v>
      </c>
      <c r="P237" s="397"/>
      <c r="Q237" s="397"/>
      <c r="R237" s="397"/>
      <c r="S237" s="395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394">
        <v>4680115885615</v>
      </c>
      <c r="E238" s="395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119</v>
      </c>
      <c r="M238" s="33"/>
      <c r="N238" s="32">
        <v>55</v>
      </c>
      <c r="O238" s="702" t="s">
        <v>379</v>
      </c>
      <c r="P238" s="397"/>
      <c r="Q238" s="397"/>
      <c r="R238" s="397"/>
      <c r="S238" s="395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394">
        <v>4680115885646</v>
      </c>
      <c r="E239" s="395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0" t="s">
        <v>383</v>
      </c>
      <c r="P239" s="397"/>
      <c r="Q239" s="397"/>
      <c r="R239" s="397"/>
      <c r="S239" s="395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394">
        <v>4607091386004</v>
      </c>
      <c r="E240" s="395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5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394">
        <v>4607091386073</v>
      </c>
      <c r="E241" s="395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5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394">
        <v>4607091387322</v>
      </c>
      <c r="E242" s="395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5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394">
        <v>4607091387353</v>
      </c>
      <c r="E243" s="395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5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394">
        <v>4607091386011</v>
      </c>
      <c r="E244" s="395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5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394">
        <v>4607091387308</v>
      </c>
      <c r="E245" s="395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5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394">
        <v>4607091387339</v>
      </c>
      <c r="E246" s="395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5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394">
        <v>4680115881938</v>
      </c>
      <c r="E247" s="395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5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394">
        <v>4607091387346</v>
      </c>
      <c r="E248" s="395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5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394">
        <v>4607091389807</v>
      </c>
      <c r="E249" s="395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5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2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13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13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3"/>
      <c r="AA252" s="383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394">
        <v>4607091387193</v>
      </c>
      <c r="E253" s="395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5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4">
        <v>4607091387230</v>
      </c>
      <c r="E254" s="395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5"/>
      <c r="T254" s="34"/>
      <c r="U254" s="34"/>
      <c r="V254" s="35" t="s">
        <v>66</v>
      </c>
      <c r="W254" s="390">
        <v>0</v>
      </c>
      <c r="X254" s="391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394">
        <v>4607091387285</v>
      </c>
      <c r="E255" s="395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5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4">
        <v>4680115880481</v>
      </c>
      <c r="E256" s="395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3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5"/>
      <c r="T256" s="34"/>
      <c r="U256" s="34"/>
      <c r="V256" s="35" t="s">
        <v>66</v>
      </c>
      <c r="W256" s="390">
        <v>36.400000000000013</v>
      </c>
      <c r="X256" s="391">
        <f>IFERROR(IF(W256="",0,CEILING((W256/$H256),1)*$H256),"")</f>
        <v>36.96</v>
      </c>
      <c r="Y256" s="36">
        <f>IFERROR(IF(X256=0,"",ROUNDUP(X256/H256,0)*0.00502),"")</f>
        <v>0.11044000000000001</v>
      </c>
      <c r="Z256" s="56"/>
      <c r="AA256" s="57"/>
      <c r="AE256" s="64"/>
      <c r="BB256" s="218" t="s">
        <v>1</v>
      </c>
      <c r="BL256" s="64">
        <f>IFERROR(W256*I256/H256,"0")</f>
        <v>38.566666666666684</v>
      </c>
      <c r="BM256" s="64">
        <f>IFERROR(X256*I256/H256,"0")</f>
        <v>39.160000000000004</v>
      </c>
      <c r="BN256" s="64">
        <f>IFERROR(1/J256*(W256/H256),"0")</f>
        <v>9.2592592592592643E-2</v>
      </c>
      <c r="BO256" s="64">
        <f>IFERROR(1/J256*(X256/H256),"0")</f>
        <v>9.401709401709403E-2</v>
      </c>
    </row>
    <row r="257" spans="1:67" x14ac:dyDescent="0.2">
      <c r="A257" s="412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13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21.666666666666675</v>
      </c>
      <c r="X257" s="392">
        <f>IFERROR(X253/H253,"0")+IFERROR(X254/H254,"0")+IFERROR(X255/H255,"0")+IFERROR(X256/H256,"0")</f>
        <v>22</v>
      </c>
      <c r="Y257" s="392">
        <f>IFERROR(IF(Y253="",0,Y253),"0")+IFERROR(IF(Y254="",0,Y254),"0")+IFERROR(IF(Y255="",0,Y255),"0")+IFERROR(IF(Y256="",0,Y256),"0")</f>
        <v>0.11044000000000001</v>
      </c>
      <c r="Z257" s="393"/>
      <c r="AA257" s="393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13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36.400000000000013</v>
      </c>
      <c r="X258" s="392">
        <f>IFERROR(SUM(X253:X256),"0")</f>
        <v>36.96</v>
      </c>
      <c r="Y258" s="37"/>
      <c r="Z258" s="393"/>
      <c r="AA258" s="393"/>
    </row>
    <row r="259" spans="1:67" ht="14.25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4">
        <v>4607091387766</v>
      </c>
      <c r="E260" s="395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119</v>
      </c>
      <c r="M260" s="33"/>
      <c r="N260" s="32">
        <v>40</v>
      </c>
      <c r="O260" s="5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5"/>
      <c r="T260" s="34"/>
      <c r="U260" s="34"/>
      <c r="V260" s="35" t="s">
        <v>66</v>
      </c>
      <c r="W260" s="390">
        <v>0</v>
      </c>
      <c r="X260" s="391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394">
        <v>4607091387957</v>
      </c>
      <c r="E261" s="395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5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394">
        <v>4607091387964</v>
      </c>
      <c r="E262" s="395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5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394">
        <v>4680115884618</v>
      </c>
      <c r="E263" s="395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5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5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394">
        <v>4607091381672</v>
      </c>
      <c r="E265" s="395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5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394">
        <v>4607091387537</v>
      </c>
      <c r="E266" s="395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5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394">
        <v>4607091387513</v>
      </c>
      <c r="E267" s="395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5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4">
        <v>4680115880511</v>
      </c>
      <c r="E268" s="395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119</v>
      </c>
      <c r="M268" s="33"/>
      <c r="N268" s="32">
        <v>40</v>
      </c>
      <c r="O268" s="47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5"/>
      <c r="T268" s="34"/>
      <c r="U268" s="34"/>
      <c r="V268" s="35" t="s">
        <v>66</v>
      </c>
      <c r="W268" s="390">
        <v>49.5</v>
      </c>
      <c r="X268" s="391">
        <f t="shared" si="65"/>
        <v>49.5</v>
      </c>
      <c r="Y268" s="36">
        <f>IFERROR(IF(X268=0,"",ROUNDUP(X268/H268,0)*0.00753),"")</f>
        <v>0.18825</v>
      </c>
      <c r="Z268" s="56"/>
      <c r="AA268" s="57"/>
      <c r="AE268" s="64"/>
      <c r="BB268" s="227" t="s">
        <v>1</v>
      </c>
      <c r="BL268" s="64">
        <f t="shared" si="66"/>
        <v>54.500000000000007</v>
      </c>
      <c r="BM268" s="64">
        <f t="shared" si="67"/>
        <v>54.500000000000007</v>
      </c>
      <c r="BN268" s="64">
        <f t="shared" si="68"/>
        <v>0.16025641025641024</v>
      </c>
      <c r="BO268" s="64">
        <f t="shared" si="69"/>
        <v>0.16025641025641024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4">
        <v>4680115880412</v>
      </c>
      <c r="E269" s="395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119</v>
      </c>
      <c r="M269" s="33"/>
      <c r="N269" s="32">
        <v>45</v>
      </c>
      <c r="O269" s="65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5"/>
      <c r="T269" s="34"/>
      <c r="U269" s="34"/>
      <c r="V269" s="35" t="s">
        <v>66</v>
      </c>
      <c r="W269" s="390">
        <v>26.4</v>
      </c>
      <c r="X269" s="391">
        <f t="shared" si="65"/>
        <v>27.72</v>
      </c>
      <c r="Y269" s="36">
        <f>IFERROR(IF(X269=0,"",ROUNDUP(X269/H269,0)*0.00753),"")</f>
        <v>0.10542</v>
      </c>
      <c r="Z269" s="56"/>
      <c r="AA269" s="57"/>
      <c r="AE269" s="64"/>
      <c r="BB269" s="228" t="s">
        <v>1</v>
      </c>
      <c r="BL269" s="64">
        <f t="shared" si="66"/>
        <v>29.946666666666665</v>
      </c>
      <c r="BM269" s="64">
        <f t="shared" si="67"/>
        <v>31.443999999999999</v>
      </c>
      <c r="BN269" s="64">
        <f t="shared" si="68"/>
        <v>8.5470085470085458E-2</v>
      </c>
      <c r="BO269" s="64">
        <f t="shared" si="69"/>
        <v>8.9743589743589744E-2</v>
      </c>
    </row>
    <row r="270" spans="1:67" x14ac:dyDescent="0.2">
      <c r="A270" s="412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13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38.333333333333329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39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0.29366999999999999</v>
      </c>
      <c r="Z270" s="393"/>
      <c r="AA270" s="393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13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75.900000000000006</v>
      </c>
      <c r="X271" s="392">
        <f>IFERROR(SUM(X260:X269),"0")</f>
        <v>77.22</v>
      </c>
      <c r="Y271" s="37"/>
      <c r="Z271" s="393"/>
      <c r="AA271" s="393"/>
    </row>
    <row r="272" spans="1:67" ht="14.25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3"/>
      <c r="AA272" s="383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394">
        <v>4607091380880</v>
      </c>
      <c r="E273" s="395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9" t="s">
        <v>435</v>
      </c>
      <c r="P273" s="397"/>
      <c r="Q273" s="397"/>
      <c r="R273" s="397"/>
      <c r="S273" s="395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4">
        <v>4607091380880</v>
      </c>
      <c r="E274" s="395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5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5"/>
      <c r="T274" s="34"/>
      <c r="U274" s="34"/>
      <c r="V274" s="35" t="s">
        <v>66</v>
      </c>
      <c r="W274" s="390">
        <v>40</v>
      </c>
      <c r="X274" s="391">
        <f>IFERROR(IF(W274="",0,CEILING((W274/$H274),1)*$H274),"")</f>
        <v>42</v>
      </c>
      <c r="Y274" s="36">
        <f>IFERROR(IF(X274=0,"",ROUNDUP(X274/H274,0)*0.02175),"")</f>
        <v>0.10874999999999999</v>
      </c>
      <c r="Z274" s="56"/>
      <c r="AA274" s="57"/>
      <c r="AE274" s="64"/>
      <c r="BB274" s="230" t="s">
        <v>1</v>
      </c>
      <c r="BL274" s="64">
        <f>IFERROR(W274*I274/H274,"0")</f>
        <v>42.685714285714283</v>
      </c>
      <c r="BM274" s="64">
        <f>IFERROR(X274*I274/H274,"0")</f>
        <v>44.82</v>
      </c>
      <c r="BN274" s="64">
        <f>IFERROR(1/J274*(W274/H274),"0")</f>
        <v>8.5034013605442174E-2</v>
      </c>
      <c r="BO274" s="64">
        <f>IFERROR(1/J274*(X274/H274),"0")</f>
        <v>8.9285714285714274E-2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4">
        <v>4607091384482</v>
      </c>
      <c r="E275" s="395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5"/>
      <c r="T275" s="34"/>
      <c r="U275" s="34"/>
      <c r="V275" s="35" t="s">
        <v>66</v>
      </c>
      <c r="W275" s="390">
        <v>300</v>
      </c>
      <c r="X275" s="391">
        <f>IFERROR(IF(W275="",0,CEILING((W275/$H275),1)*$H275),"")</f>
        <v>304.2</v>
      </c>
      <c r="Y275" s="36">
        <f>IFERROR(IF(X275=0,"",ROUNDUP(X275/H275,0)*0.02175),"")</f>
        <v>0.84824999999999995</v>
      </c>
      <c r="Z275" s="56"/>
      <c r="AA275" s="57"/>
      <c r="AE275" s="64"/>
      <c r="BB275" s="231" t="s">
        <v>1</v>
      </c>
      <c r="BL275" s="64">
        <f>IFERROR(W275*I275/H275,"0")</f>
        <v>321.69230769230774</v>
      </c>
      <c r="BM275" s="64">
        <f>IFERROR(X275*I275/H275,"0")</f>
        <v>326.19600000000003</v>
      </c>
      <c r="BN275" s="64">
        <f>IFERROR(1/J275*(W275/H275),"0")</f>
        <v>0.6868131868131867</v>
      </c>
      <c r="BO275" s="64">
        <f>IFERROR(1/J275*(X275/H275),"0")</f>
        <v>0.6964285714285714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394">
        <v>4607091380897</v>
      </c>
      <c r="E276" s="395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5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2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13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43.223443223443219</v>
      </c>
      <c r="X277" s="392">
        <f>IFERROR(X273/H273,"0")+IFERROR(X274/H274,"0")+IFERROR(X275/H275,"0")+IFERROR(X276/H276,"0")</f>
        <v>44</v>
      </c>
      <c r="Y277" s="392">
        <f>IFERROR(IF(Y273="",0,Y273),"0")+IFERROR(IF(Y274="",0,Y274),"0")+IFERROR(IF(Y275="",0,Y275),"0")+IFERROR(IF(Y276="",0,Y276),"0")</f>
        <v>0.95699999999999996</v>
      </c>
      <c r="Z277" s="393"/>
      <c r="AA277" s="393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13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340</v>
      </c>
      <c r="X278" s="392">
        <f>IFERROR(SUM(X273:X276),"0")</f>
        <v>346.2</v>
      </c>
      <c r="Y278" s="37"/>
      <c r="Z278" s="393"/>
      <c r="AA278" s="393"/>
    </row>
    <row r="279" spans="1:67" ht="14.25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3"/>
      <c r="AA279" s="383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394">
        <v>4607091388374</v>
      </c>
      <c r="E280" s="395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0" t="s">
        <v>443</v>
      </c>
      <c r="P280" s="397"/>
      <c r="Q280" s="397"/>
      <c r="R280" s="397"/>
      <c r="S280" s="395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4">
        <v>4607091388381</v>
      </c>
      <c r="E281" s="395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9" t="s">
        <v>446</v>
      </c>
      <c r="P281" s="397"/>
      <c r="Q281" s="397"/>
      <c r="R281" s="397"/>
      <c r="S281" s="395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4">
        <v>4607091388404</v>
      </c>
      <c r="E282" s="395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5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12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13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0</v>
      </c>
      <c r="X283" s="392">
        <f>IFERROR(X280/H280,"0")+IFERROR(X281/H281,"0")+IFERROR(X282/H282,"0")</f>
        <v>0</v>
      </c>
      <c r="Y283" s="392">
        <f>IFERROR(IF(Y280="",0,Y280),"0")+IFERROR(IF(Y281="",0,Y281),"0")+IFERROR(IF(Y282="",0,Y282),"0")</f>
        <v>0</v>
      </c>
      <c r="Z283" s="393"/>
      <c r="AA283" s="393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13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0</v>
      </c>
      <c r="X284" s="392">
        <f>IFERROR(SUM(X280:X282),"0")</f>
        <v>0</v>
      </c>
      <c r="Y284" s="37"/>
      <c r="Z284" s="393"/>
      <c r="AA284" s="393"/>
    </row>
    <row r="285" spans="1:67" ht="14.25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3"/>
      <c r="AA285" s="383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394">
        <v>4680115881808</v>
      </c>
      <c r="E286" s="395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5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394">
        <v>4680115881822</v>
      </c>
      <c r="E287" s="395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5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4">
        <v>4680115880016</v>
      </c>
      <c r="E288" s="395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5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12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13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13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customHeight="1" x14ac:dyDescent="0.25">
      <c r="A291" s="427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3"/>
      <c r="AA292" s="383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4">
        <v>4607091387421</v>
      </c>
      <c r="E293" s="395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5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394">
        <v>4607091387421</v>
      </c>
      <c r="E294" s="395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5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394">
        <v>4607091387452</v>
      </c>
      <c r="E295" s="395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119</v>
      </c>
      <c r="M295" s="33"/>
      <c r="N295" s="32">
        <v>55</v>
      </c>
      <c r="O295" s="66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5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394">
        <v>4607091387452</v>
      </c>
      <c r="E296" s="395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5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394">
        <v>4607091385984</v>
      </c>
      <c r="E297" s="395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5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394">
        <v>4607091387438</v>
      </c>
      <c r="E298" s="395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5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394">
        <v>4607091387469</v>
      </c>
      <c r="E299" s="395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5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12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13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13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3"/>
      <c r="AA302" s="38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4">
        <v>4607091387292</v>
      </c>
      <c r="E303" s="395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5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394">
        <v>4607091387315</v>
      </c>
      <c r="E304" s="395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5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2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13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13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customHeight="1" x14ac:dyDescent="0.25">
      <c r="A307" s="427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4">
        <v>4607091383836</v>
      </c>
      <c r="E309" s="395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5"/>
      <c r="T309" s="34"/>
      <c r="U309" s="34"/>
      <c r="V309" s="35" t="s">
        <v>66</v>
      </c>
      <c r="W309" s="390">
        <v>15</v>
      </c>
      <c r="X309" s="391">
        <f>IFERROR(IF(W309="",0,CEILING((W309/$H309),1)*$H309),"")</f>
        <v>16.2</v>
      </c>
      <c r="Y309" s="36">
        <f>IFERROR(IF(X309=0,"",ROUNDUP(X309/H309,0)*0.00753),"")</f>
        <v>6.7769999999999997E-2</v>
      </c>
      <c r="Z309" s="56"/>
      <c r="AA309" s="57"/>
      <c r="AE309" s="64"/>
      <c r="BB309" s="248" t="s">
        <v>1</v>
      </c>
      <c r="BL309" s="64">
        <f>IFERROR(W309*I309/H309,"0")</f>
        <v>17.066666666666666</v>
      </c>
      <c r="BM309" s="64">
        <f>IFERROR(X309*I309/H309,"0")</f>
        <v>18.431999999999999</v>
      </c>
      <c r="BN309" s="64">
        <f>IFERROR(1/J309*(W309/H309),"0")</f>
        <v>5.3418803418803423E-2</v>
      </c>
      <c r="BO309" s="64">
        <f>IFERROR(1/J309*(X309/H309),"0")</f>
        <v>5.7692307692307689E-2</v>
      </c>
    </row>
    <row r="310" spans="1:67" x14ac:dyDescent="0.2">
      <c r="A310" s="412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13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8.3333333333333339</v>
      </c>
      <c r="X310" s="392">
        <f>IFERROR(X309/H309,"0")</f>
        <v>9</v>
      </c>
      <c r="Y310" s="392">
        <f>IFERROR(IF(Y309="",0,Y309),"0")</f>
        <v>6.7769999999999997E-2</v>
      </c>
      <c r="Z310" s="393"/>
      <c r="AA310" s="393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13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15</v>
      </c>
      <c r="X311" s="392">
        <f>IFERROR(SUM(X309:X309),"0")</f>
        <v>16.2</v>
      </c>
      <c r="Y311" s="37"/>
      <c r="Z311" s="393"/>
      <c r="AA311" s="393"/>
    </row>
    <row r="312" spans="1:67" ht="14.25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3"/>
      <c r="AA312" s="383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394">
        <v>4607091387919</v>
      </c>
      <c r="E313" s="395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5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4">
        <v>4680115883604</v>
      </c>
      <c r="E314" s="395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119</v>
      </c>
      <c r="M314" s="33"/>
      <c r="N314" s="32">
        <v>45</v>
      </c>
      <c r="O314" s="5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5"/>
      <c r="T314" s="34"/>
      <c r="U314" s="34"/>
      <c r="V314" s="35" t="s">
        <v>66</v>
      </c>
      <c r="W314" s="390">
        <v>595</v>
      </c>
      <c r="X314" s="391">
        <f>IFERROR(IF(W314="",0,CEILING((W314/$H314),1)*$H314),"")</f>
        <v>596.4</v>
      </c>
      <c r="Y314" s="36">
        <f>IFERROR(IF(X314=0,"",ROUNDUP(X314/H314,0)*0.00753),"")</f>
        <v>2.1385200000000002</v>
      </c>
      <c r="Z314" s="56"/>
      <c r="AA314" s="57"/>
      <c r="AE314" s="64"/>
      <c r="BB314" s="250" t="s">
        <v>1</v>
      </c>
      <c r="BL314" s="64">
        <f>IFERROR(W314*I314/H314,"0")</f>
        <v>672.06666666666661</v>
      </c>
      <c r="BM314" s="64">
        <f>IFERROR(X314*I314/H314,"0")</f>
        <v>673.64799999999991</v>
      </c>
      <c r="BN314" s="64">
        <f>IFERROR(1/J314*(W314/H314),"0")</f>
        <v>1.816239316239316</v>
      </c>
      <c r="BO314" s="64">
        <f>IFERROR(1/J314*(X314/H314),"0")</f>
        <v>1.8205128205128205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4">
        <v>4680115883567</v>
      </c>
      <c r="E315" s="395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5"/>
      <c r="T315" s="34"/>
      <c r="U315" s="34"/>
      <c r="V315" s="35" t="s">
        <v>66</v>
      </c>
      <c r="W315" s="390">
        <v>420</v>
      </c>
      <c r="X315" s="391">
        <f>IFERROR(IF(W315="",0,CEILING((W315/$H315),1)*$H315),"")</f>
        <v>420</v>
      </c>
      <c r="Y315" s="36">
        <f>IFERROR(IF(X315=0,"",ROUNDUP(X315/H315,0)*0.00753),"")</f>
        <v>1.506</v>
      </c>
      <c r="Z315" s="56"/>
      <c r="AA315" s="57"/>
      <c r="AE315" s="64"/>
      <c r="BB315" s="251" t="s">
        <v>1</v>
      </c>
      <c r="BL315" s="64">
        <f>IFERROR(W315*I315/H315,"0")</f>
        <v>471.99999999999994</v>
      </c>
      <c r="BM315" s="64">
        <f>IFERROR(X315*I315/H315,"0")</f>
        <v>471.99999999999994</v>
      </c>
      <c r="BN315" s="64">
        <f>IFERROR(1/J315*(W315/H315),"0")</f>
        <v>1.2820512820512819</v>
      </c>
      <c r="BO315" s="64">
        <f>IFERROR(1/J315*(X315/H315),"0")</f>
        <v>1.2820512820512819</v>
      </c>
    </row>
    <row r="316" spans="1:67" x14ac:dyDescent="0.2">
      <c r="A316" s="412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13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483.33333333333331</v>
      </c>
      <c r="X316" s="392">
        <f>IFERROR(X313/H313,"0")+IFERROR(X314/H314,"0")+IFERROR(X315/H315,"0")</f>
        <v>484</v>
      </c>
      <c r="Y316" s="392">
        <f>IFERROR(IF(Y313="",0,Y313),"0")+IFERROR(IF(Y314="",0,Y314),"0")+IFERROR(IF(Y315="",0,Y315),"0")</f>
        <v>3.64452</v>
      </c>
      <c r="Z316" s="393"/>
      <c r="AA316" s="393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13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1015</v>
      </c>
      <c r="X317" s="392">
        <f>IFERROR(SUM(X313:X315),"0")</f>
        <v>1016.4</v>
      </c>
      <c r="Y317" s="37"/>
      <c r="Z317" s="393"/>
      <c r="AA317" s="393"/>
    </row>
    <row r="318" spans="1:67" ht="14.25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3"/>
      <c r="AA318" s="383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4">
        <v>4607091388831</v>
      </c>
      <c r="E319" s="395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5"/>
      <c r="T319" s="34"/>
      <c r="U319" s="34"/>
      <c r="V319" s="35" t="s">
        <v>66</v>
      </c>
      <c r="W319" s="390">
        <v>19</v>
      </c>
      <c r="X319" s="391">
        <f>IFERROR(IF(W319="",0,CEILING((W319/$H319),1)*$H319),"")</f>
        <v>20.52</v>
      </c>
      <c r="Y319" s="36">
        <f>IFERROR(IF(X319=0,"",ROUNDUP(X319/H319,0)*0.00753),"")</f>
        <v>6.7769999999999997E-2</v>
      </c>
      <c r="Z319" s="56"/>
      <c r="AA319" s="57"/>
      <c r="AE319" s="64"/>
      <c r="BB319" s="252" t="s">
        <v>1</v>
      </c>
      <c r="BL319" s="64">
        <f>IFERROR(W319*I319/H319,"0")</f>
        <v>21.266666666666669</v>
      </c>
      <c r="BM319" s="64">
        <f>IFERROR(X319*I319/H319,"0")</f>
        <v>22.968000000000004</v>
      </c>
      <c r="BN319" s="64">
        <f>IFERROR(1/J319*(W319/H319),"0")</f>
        <v>5.3418803418803423E-2</v>
      </c>
      <c r="BO319" s="64">
        <f>IFERROR(1/J319*(X319/H319),"0")</f>
        <v>5.7692307692307689E-2</v>
      </c>
    </row>
    <row r="320" spans="1:67" x14ac:dyDescent="0.2">
      <c r="A320" s="412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13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8.3333333333333339</v>
      </c>
      <c r="X320" s="392">
        <f>IFERROR(X319/H319,"0")</f>
        <v>9</v>
      </c>
      <c r="Y320" s="392">
        <f>IFERROR(IF(Y319="",0,Y319),"0")</f>
        <v>6.7769999999999997E-2</v>
      </c>
      <c r="Z320" s="393"/>
      <c r="AA320" s="393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13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19</v>
      </c>
      <c r="X321" s="392">
        <f>IFERROR(SUM(X319:X319),"0")</f>
        <v>20.52</v>
      </c>
      <c r="Y321" s="37"/>
      <c r="Z321" s="393"/>
      <c r="AA321" s="393"/>
    </row>
    <row r="322" spans="1:67" ht="14.25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3"/>
      <c r="AA322" s="383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394">
        <v>4607091383102</v>
      </c>
      <c r="E323" s="395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5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12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13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13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customHeight="1" x14ac:dyDescent="0.2">
      <c r="A326" s="433" t="s">
        <v>488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48"/>
      <c r="AA326" s="48"/>
    </row>
    <row r="327" spans="1:67" ht="16.5" customHeight="1" x14ac:dyDescent="0.25">
      <c r="A327" s="427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4301011867</v>
      </c>
      <c r="D329" s="394">
        <v>4680115884830</v>
      </c>
      <c r="E329" s="395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601" t="s">
        <v>492</v>
      </c>
      <c r="P329" s="397"/>
      <c r="Q329" s="397"/>
      <c r="R329" s="397"/>
      <c r="S329" s="395"/>
      <c r="T329" s="34"/>
      <c r="U329" s="34"/>
      <c r="V329" s="35" t="s">
        <v>66</v>
      </c>
      <c r="W329" s="390">
        <v>1600</v>
      </c>
      <c r="X329" s="391">
        <f t="shared" ref="X329:X338" si="75">IFERROR(IF(W329="",0,CEILING((W329/$H329),1)*$H329),"")</f>
        <v>1605</v>
      </c>
      <c r="Y329" s="36">
        <f>IFERROR(IF(X329=0,"",ROUNDUP(X329/H329,0)*0.02175),"")</f>
        <v>2.3272499999999998</v>
      </c>
      <c r="Z329" s="56"/>
      <c r="AA329" s="57"/>
      <c r="AE329" s="64"/>
      <c r="BB329" s="254" t="s">
        <v>1</v>
      </c>
      <c r="BL329" s="64">
        <f t="shared" ref="BL329:BL338" si="76">IFERROR(W329*I329/H329,"0")</f>
        <v>1651.2</v>
      </c>
      <c r="BM329" s="64">
        <f t="shared" ref="BM329:BM338" si="77">IFERROR(X329*I329/H329,"0")</f>
        <v>1656.3600000000001</v>
      </c>
      <c r="BN329" s="64">
        <f t="shared" ref="BN329:BN338" si="78">IFERROR(1/J329*(W329/H329),"0")</f>
        <v>2.2222222222222223</v>
      </c>
      <c r="BO329" s="64">
        <f t="shared" ref="BO329:BO338" si="79">IFERROR(1/J329*(X329/H329),"0")</f>
        <v>2.2291666666666665</v>
      </c>
    </row>
    <row r="330" spans="1:67" ht="27" customHeight="1" x14ac:dyDescent="0.25">
      <c r="A330" s="54" t="s">
        <v>490</v>
      </c>
      <c r="B330" s="54" t="s">
        <v>493</v>
      </c>
      <c r="C330" s="31">
        <v>4301011943</v>
      </c>
      <c r="D330" s="394">
        <v>4680115884830</v>
      </c>
      <c r="E330" s="395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610" t="s">
        <v>492</v>
      </c>
      <c r="P330" s="397"/>
      <c r="Q330" s="397"/>
      <c r="R330" s="397"/>
      <c r="S330" s="395"/>
      <c r="T330" s="34"/>
      <c r="U330" s="34"/>
      <c r="V330" s="35" t="s">
        <v>66</v>
      </c>
      <c r="W330" s="390">
        <v>0</v>
      </c>
      <c r="X330" s="391">
        <f t="shared" si="75"/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4301011946</v>
      </c>
      <c r="D331" s="394">
        <v>4680115884847</v>
      </c>
      <c r="E331" s="395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8" t="s">
        <v>496</v>
      </c>
      <c r="P331" s="397"/>
      <c r="Q331" s="397"/>
      <c r="R331" s="397"/>
      <c r="S331" s="395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394">
        <v>4680115884847</v>
      </c>
      <c r="E332" s="395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2" t="s">
        <v>496</v>
      </c>
      <c r="P332" s="397"/>
      <c r="Q332" s="397"/>
      <c r="R332" s="397"/>
      <c r="S332" s="395"/>
      <c r="T332" s="34"/>
      <c r="U332" s="34"/>
      <c r="V332" s="35" t="s">
        <v>66</v>
      </c>
      <c r="W332" s="390">
        <v>1400</v>
      </c>
      <c r="X332" s="391">
        <f t="shared" si="75"/>
        <v>1410</v>
      </c>
      <c r="Y332" s="36">
        <f>IFERROR(IF(X332=0,"",ROUNDUP(X332/H332,0)*0.02175),"")</f>
        <v>2.0444999999999998</v>
      </c>
      <c r="Z332" s="56"/>
      <c r="AA332" s="57"/>
      <c r="AE332" s="64"/>
      <c r="BB332" s="257" t="s">
        <v>1</v>
      </c>
      <c r="BL332" s="64">
        <f t="shared" si="76"/>
        <v>1444.8</v>
      </c>
      <c r="BM332" s="64">
        <f t="shared" si="77"/>
        <v>1455.12</v>
      </c>
      <c r="BN332" s="64">
        <f t="shared" si="78"/>
        <v>1.9444444444444442</v>
      </c>
      <c r="BO332" s="64">
        <f t="shared" si="79"/>
        <v>1.9583333333333333</v>
      </c>
    </row>
    <row r="333" spans="1:67" ht="27" customHeight="1" x14ac:dyDescent="0.25">
      <c r="A333" s="54" t="s">
        <v>498</v>
      </c>
      <c r="B333" s="54" t="s">
        <v>499</v>
      </c>
      <c r="C333" s="31">
        <v>4301011947</v>
      </c>
      <c r="D333" s="394">
        <v>4680115884854</v>
      </c>
      <c r="E333" s="395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5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394">
        <v>4680115884854</v>
      </c>
      <c r="E334" s="395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9" t="s">
        <v>501</v>
      </c>
      <c r="P334" s="397"/>
      <c r="Q334" s="397"/>
      <c r="R334" s="397"/>
      <c r="S334" s="395"/>
      <c r="T334" s="34"/>
      <c r="U334" s="34"/>
      <c r="V334" s="35" t="s">
        <v>66</v>
      </c>
      <c r="W334" s="390">
        <v>700</v>
      </c>
      <c r="X334" s="391">
        <f t="shared" si="75"/>
        <v>705</v>
      </c>
      <c r="Y334" s="36">
        <f>IFERROR(IF(X334=0,"",ROUNDUP(X334/H334,0)*0.02175),"")</f>
        <v>1.0222499999999999</v>
      </c>
      <c r="Z334" s="56"/>
      <c r="AA334" s="57"/>
      <c r="AE334" s="64"/>
      <c r="BB334" s="259" t="s">
        <v>1</v>
      </c>
      <c r="BL334" s="64">
        <f t="shared" si="76"/>
        <v>722.4</v>
      </c>
      <c r="BM334" s="64">
        <f t="shared" si="77"/>
        <v>727.56</v>
      </c>
      <c r="BN334" s="64">
        <f t="shared" si="78"/>
        <v>0.9722222222222221</v>
      </c>
      <c r="BO334" s="64">
        <f t="shared" si="79"/>
        <v>0.97916666666666663</v>
      </c>
    </row>
    <row r="335" spans="1:67" ht="37.5" customHeight="1" x14ac:dyDescent="0.25">
      <c r="A335" s="54" t="s">
        <v>502</v>
      </c>
      <c r="B335" s="54" t="s">
        <v>503</v>
      </c>
      <c r="C335" s="31">
        <v>4301011871</v>
      </c>
      <c r="D335" s="394">
        <v>4680115884908</v>
      </c>
      <c r="E335" s="395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4" t="s">
        <v>504</v>
      </c>
      <c r="P335" s="397"/>
      <c r="Q335" s="397"/>
      <c r="R335" s="397"/>
      <c r="S335" s="395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394">
        <v>4680115884878</v>
      </c>
      <c r="E336" s="395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8" t="s">
        <v>507</v>
      </c>
      <c r="P336" s="397"/>
      <c r="Q336" s="397"/>
      <c r="R336" s="397"/>
      <c r="S336" s="395"/>
      <c r="T336" s="34"/>
      <c r="U336" s="34"/>
      <c r="V336" s="35" t="s">
        <v>66</v>
      </c>
      <c r="W336" s="390">
        <v>25</v>
      </c>
      <c r="X336" s="391">
        <f t="shared" si="75"/>
        <v>25</v>
      </c>
      <c r="Y336" s="36">
        <f>IFERROR(IF(X336=0,"",ROUNDUP(X336/H336,0)*0.00937),"")</f>
        <v>4.6850000000000003E-2</v>
      </c>
      <c r="Z336" s="56"/>
      <c r="AA336" s="57"/>
      <c r="AE336" s="64"/>
      <c r="BB336" s="261" t="s">
        <v>1</v>
      </c>
      <c r="BL336" s="64">
        <f t="shared" si="76"/>
        <v>26.05</v>
      </c>
      <c r="BM336" s="64">
        <f t="shared" si="77"/>
        <v>26.05</v>
      </c>
      <c r="BN336" s="64">
        <f t="shared" si="78"/>
        <v>4.1666666666666664E-2</v>
      </c>
      <c r="BO336" s="64">
        <f t="shared" si="79"/>
        <v>4.1666666666666664E-2</v>
      </c>
    </row>
    <row r="337" spans="1:67" ht="27" customHeight="1" x14ac:dyDescent="0.25">
      <c r="A337" s="54" t="s">
        <v>508</v>
      </c>
      <c r="B337" s="54" t="s">
        <v>509</v>
      </c>
      <c r="C337" s="31">
        <v>4301011952</v>
      </c>
      <c r="D337" s="394">
        <v>4680115884922</v>
      </c>
      <c r="E337" s="395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7" t="s">
        <v>510</v>
      </c>
      <c r="P337" s="397"/>
      <c r="Q337" s="397"/>
      <c r="R337" s="397"/>
      <c r="S337" s="395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511</v>
      </c>
      <c r="B338" s="54" t="s">
        <v>512</v>
      </c>
      <c r="C338" s="31">
        <v>4301011433</v>
      </c>
      <c r="D338" s="394">
        <v>4680115882638</v>
      </c>
      <c r="E338" s="395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5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2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13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251.66666666666666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253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5.4408499999999993</v>
      </c>
      <c r="Z339" s="393"/>
      <c r="AA339" s="393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13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3725</v>
      </c>
      <c r="X340" s="392">
        <f>IFERROR(SUM(X329:X338),"0")</f>
        <v>3745</v>
      </c>
      <c r="Y340" s="37"/>
      <c r="Z340" s="393"/>
      <c r="AA340" s="393"/>
    </row>
    <row r="341" spans="1:67" ht="14.25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394">
        <v>4607091383980</v>
      </c>
      <c r="E342" s="395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5"/>
      <c r="T342" s="34"/>
      <c r="U342" s="34"/>
      <c r="V342" s="35" t="s">
        <v>66</v>
      </c>
      <c r="W342" s="390">
        <v>1500</v>
      </c>
      <c r="X342" s="391">
        <f>IFERROR(IF(W342="",0,CEILING((W342/$H342),1)*$H342),"")</f>
        <v>1500</v>
      </c>
      <c r="Y342" s="36">
        <f>IFERROR(IF(X342=0,"",ROUNDUP(X342/H342,0)*0.02175),"")</f>
        <v>2.1749999999999998</v>
      </c>
      <c r="Z342" s="56"/>
      <c r="AA342" s="57"/>
      <c r="AE342" s="64"/>
      <c r="BB342" s="264" t="s">
        <v>1</v>
      </c>
      <c r="BL342" s="64">
        <f>IFERROR(W342*I342/H342,"0")</f>
        <v>1548</v>
      </c>
      <c r="BM342" s="64">
        <f>IFERROR(X342*I342/H342,"0")</f>
        <v>1548</v>
      </c>
      <c r="BN342" s="64">
        <f>IFERROR(1/J342*(W342/H342),"0")</f>
        <v>2.083333333333333</v>
      </c>
      <c r="BO342" s="64">
        <f>IFERROR(1/J342*(X342/H342),"0")</f>
        <v>2.083333333333333</v>
      </c>
    </row>
    <row r="343" spans="1:67" ht="16.5" customHeight="1" x14ac:dyDescent="0.25">
      <c r="A343" s="54" t="s">
        <v>515</v>
      </c>
      <c r="B343" s="54" t="s">
        <v>516</v>
      </c>
      <c r="C343" s="31">
        <v>4301020270</v>
      </c>
      <c r="D343" s="394">
        <v>4680115883314</v>
      </c>
      <c r="E343" s="395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119</v>
      </c>
      <c r="M343" s="33"/>
      <c r="N343" s="32">
        <v>50</v>
      </c>
      <c r="O343" s="62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5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394">
        <v>4607091384178</v>
      </c>
      <c r="E344" s="395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5"/>
      <c r="T344" s="34"/>
      <c r="U344" s="34"/>
      <c r="V344" s="35" t="s">
        <v>66</v>
      </c>
      <c r="W344" s="390">
        <v>8</v>
      </c>
      <c r="X344" s="391">
        <f>IFERROR(IF(W344="",0,CEILING((W344/$H344),1)*$H344),"")</f>
        <v>8</v>
      </c>
      <c r="Y344" s="36">
        <f>IFERROR(IF(X344=0,"",ROUNDUP(X344/H344,0)*0.00937),"")</f>
        <v>1.874E-2</v>
      </c>
      <c r="Z344" s="56"/>
      <c r="AA344" s="57"/>
      <c r="AE344" s="64"/>
      <c r="BB344" s="266" t="s">
        <v>1</v>
      </c>
      <c r="BL344" s="64">
        <f>IFERROR(W344*I344/H344,"0")</f>
        <v>8.48</v>
      </c>
      <c r="BM344" s="64">
        <f>IFERROR(X344*I344/H344,"0")</f>
        <v>8.48</v>
      </c>
      <c r="BN344" s="64">
        <f>IFERROR(1/J344*(W344/H344),"0")</f>
        <v>1.6666666666666666E-2</v>
      </c>
      <c r="BO344" s="64">
        <f>IFERROR(1/J344*(X344/H344),"0")</f>
        <v>1.6666666666666666E-2</v>
      </c>
    </row>
    <row r="345" spans="1:67" ht="27" customHeight="1" x14ac:dyDescent="0.25">
      <c r="A345" s="54" t="s">
        <v>519</v>
      </c>
      <c r="B345" s="54" t="s">
        <v>520</v>
      </c>
      <c r="C345" s="31">
        <v>4301020254</v>
      </c>
      <c r="D345" s="394">
        <v>4680115881914</v>
      </c>
      <c r="E345" s="395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5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2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13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102</v>
      </c>
      <c r="X346" s="392">
        <f>IFERROR(X342/H342,"0")+IFERROR(X343/H343,"0")+IFERROR(X344/H344,"0")+IFERROR(X345/H345,"0")</f>
        <v>102</v>
      </c>
      <c r="Y346" s="392">
        <f>IFERROR(IF(Y342="",0,Y342),"0")+IFERROR(IF(Y343="",0,Y343),"0")+IFERROR(IF(Y344="",0,Y344),"0")+IFERROR(IF(Y345="",0,Y345),"0")</f>
        <v>2.19374</v>
      </c>
      <c r="Z346" s="393"/>
      <c r="AA346" s="393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13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1508</v>
      </c>
      <c r="X347" s="392">
        <f>IFERROR(SUM(X342:X345),"0")</f>
        <v>1508</v>
      </c>
      <c r="Y347" s="37"/>
      <c r="Z347" s="393"/>
      <c r="AA347" s="393"/>
    </row>
    <row r="348" spans="1:67" ht="14.25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83"/>
      <c r="AA348" s="383"/>
    </row>
    <row r="349" spans="1:67" ht="27" customHeight="1" x14ac:dyDescent="0.25">
      <c r="A349" s="54" t="s">
        <v>521</v>
      </c>
      <c r="B349" s="54" t="s">
        <v>522</v>
      </c>
      <c r="C349" s="31">
        <v>4301051639</v>
      </c>
      <c r="D349" s="394">
        <v>4607091383928</v>
      </c>
      <c r="E349" s="395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534" t="s">
        <v>523</v>
      </c>
      <c r="P349" s="397"/>
      <c r="Q349" s="397"/>
      <c r="R349" s="397"/>
      <c r="S349" s="395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521</v>
      </c>
      <c r="B350" s="54" t="s">
        <v>524</v>
      </c>
      <c r="C350" s="31">
        <v>4301051560</v>
      </c>
      <c r="D350" s="394">
        <v>4607091383928</v>
      </c>
      <c r="E350" s="395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119</v>
      </c>
      <c r="M350" s="33"/>
      <c r="N350" s="32">
        <v>40</v>
      </c>
      <c r="O350" s="4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5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525</v>
      </c>
      <c r="B351" s="54" t="s">
        <v>526</v>
      </c>
      <c r="C351" s="31">
        <v>4301051636</v>
      </c>
      <c r="D351" s="394">
        <v>4607091384260</v>
      </c>
      <c r="E351" s="395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1" t="s">
        <v>527</v>
      </c>
      <c r="P351" s="397"/>
      <c r="Q351" s="397"/>
      <c r="R351" s="397"/>
      <c r="S351" s="395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394">
        <v>4607091384260</v>
      </c>
      <c r="E352" s="395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5"/>
      <c r="T352" s="34"/>
      <c r="U352" s="34"/>
      <c r="V352" s="35" t="s">
        <v>66</v>
      </c>
      <c r="W352" s="390">
        <v>60</v>
      </c>
      <c r="X352" s="391">
        <f>IFERROR(IF(W352="",0,CEILING((W352/$H352),1)*$H352),"")</f>
        <v>62.4</v>
      </c>
      <c r="Y352" s="36">
        <f>IFERROR(IF(X352=0,"",ROUNDUP(X352/H352,0)*0.02175),"")</f>
        <v>0.17399999999999999</v>
      </c>
      <c r="Z352" s="56"/>
      <c r="AA352" s="57"/>
      <c r="AE352" s="64"/>
      <c r="BB352" s="271" t="s">
        <v>1</v>
      </c>
      <c r="BL352" s="64">
        <f>IFERROR(W352*I352/H352,"0")</f>
        <v>64.338461538461544</v>
      </c>
      <c r="BM352" s="64">
        <f>IFERROR(X352*I352/H352,"0")</f>
        <v>66.912000000000006</v>
      </c>
      <c r="BN352" s="64">
        <f>IFERROR(1/J352*(W352/H352),"0")</f>
        <v>0.13736263736263735</v>
      </c>
      <c r="BO352" s="64">
        <f>IFERROR(1/J352*(X352/H352),"0")</f>
        <v>0.14285714285714285</v>
      </c>
    </row>
    <row r="353" spans="1:67" x14ac:dyDescent="0.2">
      <c r="A353" s="412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13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7.6923076923076925</v>
      </c>
      <c r="X353" s="392">
        <f>IFERROR(X349/H349,"0")+IFERROR(X350/H350,"0")+IFERROR(X351/H351,"0")+IFERROR(X352/H352,"0")</f>
        <v>8</v>
      </c>
      <c r="Y353" s="392">
        <f>IFERROR(IF(Y349="",0,Y349),"0")+IFERROR(IF(Y350="",0,Y350),"0")+IFERROR(IF(Y351="",0,Y351),"0")+IFERROR(IF(Y352="",0,Y352),"0")</f>
        <v>0.17399999999999999</v>
      </c>
      <c r="Z353" s="393"/>
      <c r="AA353" s="393"/>
    </row>
    <row r="354" spans="1:67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13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60</v>
      </c>
      <c r="X354" s="392">
        <f>IFERROR(SUM(X349:X352),"0")</f>
        <v>62.4</v>
      </c>
      <c r="Y354" s="37"/>
      <c r="Z354" s="393"/>
      <c r="AA354" s="393"/>
    </row>
    <row r="355" spans="1:67" ht="14.25" customHeight="1" x14ac:dyDescent="0.25">
      <c r="A355" s="398" t="s">
        <v>206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83"/>
      <c r="AA355" s="383"/>
    </row>
    <row r="356" spans="1:67" ht="16.5" customHeight="1" x14ac:dyDescent="0.25">
      <c r="A356" s="54" t="s">
        <v>529</v>
      </c>
      <c r="B356" s="54" t="s">
        <v>530</v>
      </c>
      <c r="C356" s="31">
        <v>4301060314</v>
      </c>
      <c r="D356" s="394">
        <v>4607091384673</v>
      </c>
      <c r="E356" s="395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5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529</v>
      </c>
      <c r="B357" s="54" t="s">
        <v>531</v>
      </c>
      <c r="C357" s="31">
        <v>4301060345</v>
      </c>
      <c r="D357" s="394">
        <v>4607091384673</v>
      </c>
      <c r="E357" s="395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8" t="s">
        <v>532</v>
      </c>
      <c r="P357" s="397"/>
      <c r="Q357" s="397"/>
      <c r="R357" s="397"/>
      <c r="S357" s="395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2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13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13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customHeight="1" x14ac:dyDescent="0.25">
      <c r="A360" s="427" t="s">
        <v>533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4"/>
      <c r="AA360" s="384"/>
    </row>
    <row r="361" spans="1:67" ht="14.25" customHeight="1" x14ac:dyDescent="0.25">
      <c r="A361" s="398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534</v>
      </c>
      <c r="B362" s="54" t="s">
        <v>535</v>
      </c>
      <c r="C362" s="31">
        <v>4301011324</v>
      </c>
      <c r="D362" s="394">
        <v>4607091384185</v>
      </c>
      <c r="E362" s="395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5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394">
        <v>4607091384192</v>
      </c>
      <c r="E363" s="395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5"/>
      <c r="T363" s="34"/>
      <c r="U363" s="34"/>
      <c r="V363" s="35" t="s">
        <v>66</v>
      </c>
      <c r="W363" s="390">
        <v>50</v>
      </c>
      <c r="X363" s="391">
        <f>IFERROR(IF(W363="",0,CEILING((W363/$H363),1)*$H363),"")</f>
        <v>54</v>
      </c>
      <c r="Y363" s="36">
        <f>IFERROR(IF(X363=0,"",ROUNDUP(X363/H363,0)*0.02175),"")</f>
        <v>0.10874999999999999</v>
      </c>
      <c r="Z363" s="56"/>
      <c r="AA363" s="57"/>
      <c r="AE363" s="64"/>
      <c r="BB363" s="275" t="s">
        <v>1</v>
      </c>
      <c r="BL363" s="64">
        <f>IFERROR(W363*I363/H363,"0")</f>
        <v>52.222222222222221</v>
      </c>
      <c r="BM363" s="64">
        <f>IFERROR(X363*I363/H363,"0")</f>
        <v>56.4</v>
      </c>
      <c r="BN363" s="64">
        <f>IFERROR(1/J363*(W363/H363),"0")</f>
        <v>8.2671957671957674E-2</v>
      </c>
      <c r="BO363" s="64">
        <f>IFERROR(1/J363*(X363/H363),"0")</f>
        <v>8.9285714285714274E-2</v>
      </c>
    </row>
    <row r="364" spans="1:67" ht="27" customHeight="1" x14ac:dyDescent="0.25">
      <c r="A364" s="54" t="s">
        <v>538</v>
      </c>
      <c r="B364" s="54" t="s">
        <v>539</v>
      </c>
      <c r="C364" s="31">
        <v>4301011483</v>
      </c>
      <c r="D364" s="394">
        <v>4680115881907</v>
      </c>
      <c r="E364" s="395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5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540</v>
      </c>
      <c r="B365" s="54" t="s">
        <v>541</v>
      </c>
      <c r="C365" s="31">
        <v>4301011655</v>
      </c>
      <c r="D365" s="394">
        <v>4680115883925</v>
      </c>
      <c r="E365" s="395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5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2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13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4.6296296296296298</v>
      </c>
      <c r="X366" s="392">
        <f>IFERROR(X362/H362,"0")+IFERROR(X363/H363,"0")+IFERROR(X364/H364,"0")+IFERROR(X365/H365,"0")</f>
        <v>5</v>
      </c>
      <c r="Y366" s="392">
        <f>IFERROR(IF(Y362="",0,Y362),"0")+IFERROR(IF(Y363="",0,Y363),"0")+IFERROR(IF(Y364="",0,Y364),"0")+IFERROR(IF(Y365="",0,Y365),"0")</f>
        <v>0.10874999999999999</v>
      </c>
      <c r="Z366" s="393"/>
      <c r="AA366" s="393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13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50</v>
      </c>
      <c r="X367" s="392">
        <f>IFERROR(SUM(X362:X365),"0")</f>
        <v>54</v>
      </c>
      <c r="Y367" s="37"/>
      <c r="Z367" s="393"/>
      <c r="AA367" s="393"/>
    </row>
    <row r="368" spans="1:67" ht="14.25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3"/>
      <c r="AA368" s="383"/>
    </row>
    <row r="369" spans="1:67" ht="27" customHeight="1" x14ac:dyDescent="0.25">
      <c r="A369" s="54" t="s">
        <v>542</v>
      </c>
      <c r="B369" s="54" t="s">
        <v>543</v>
      </c>
      <c r="C369" s="31">
        <v>4301031303</v>
      </c>
      <c r="D369" s="394">
        <v>4607091384802</v>
      </c>
      <c r="E369" s="395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4" t="s">
        <v>544</v>
      </c>
      <c r="P369" s="397"/>
      <c r="Q369" s="397"/>
      <c r="R369" s="397"/>
      <c r="S369" s="395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542</v>
      </c>
      <c r="B370" s="54" t="s">
        <v>546</v>
      </c>
      <c r="C370" s="31">
        <v>4301031139</v>
      </c>
      <c r="D370" s="394">
        <v>4607091384802</v>
      </c>
      <c r="E370" s="395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5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547</v>
      </c>
      <c r="B371" s="54" t="s">
        <v>548</v>
      </c>
      <c r="C371" s="31">
        <v>4301031304</v>
      </c>
      <c r="D371" s="394">
        <v>4607091384826</v>
      </c>
      <c r="E371" s="395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8" t="s">
        <v>549</v>
      </c>
      <c r="P371" s="397"/>
      <c r="Q371" s="397"/>
      <c r="R371" s="397"/>
      <c r="S371" s="395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547</v>
      </c>
      <c r="B372" s="54" t="s">
        <v>551</v>
      </c>
      <c r="C372" s="31">
        <v>4301031140</v>
      </c>
      <c r="D372" s="394">
        <v>4607091384826</v>
      </c>
      <c r="E372" s="395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5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2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13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13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3"/>
      <c r="AA375" s="383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394">
        <v>4607091384246</v>
      </c>
      <c r="E376" s="395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7"/>
      <c r="Q376" s="397"/>
      <c r="R376" s="397"/>
      <c r="S376" s="395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394">
        <v>4607091384246</v>
      </c>
      <c r="E377" s="395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5"/>
      <c r="T377" s="34"/>
      <c r="U377" s="34"/>
      <c r="V377" s="35" t="s">
        <v>66</v>
      </c>
      <c r="W377" s="390">
        <v>20</v>
      </c>
      <c r="X377" s="391">
        <f>IFERROR(IF(W377="",0,CEILING((W377/$H377),1)*$H377),"")</f>
        <v>23.4</v>
      </c>
      <c r="Y377" s="36">
        <f>IFERROR(IF(X377=0,"",ROUNDUP(X377/H377,0)*0.02175),"")</f>
        <v>6.5250000000000002E-2</v>
      </c>
      <c r="Z377" s="56"/>
      <c r="AA377" s="57"/>
      <c r="AE377" s="64"/>
      <c r="BB377" s="283" t="s">
        <v>1</v>
      </c>
      <c r="BL377" s="64">
        <f>IFERROR(W377*I377/H377,"0")</f>
        <v>21.446153846153852</v>
      </c>
      <c r="BM377" s="64">
        <f>IFERROR(X377*I377/H377,"0")</f>
        <v>25.092000000000002</v>
      </c>
      <c r="BN377" s="64">
        <f>IFERROR(1/J377*(W377/H377),"0")</f>
        <v>4.5787545787545791E-2</v>
      </c>
      <c r="BO377" s="64">
        <f>IFERROR(1/J377*(X377/H377),"0")</f>
        <v>5.3571428571428568E-2</v>
      </c>
    </row>
    <row r="378" spans="1:67" ht="27" customHeight="1" x14ac:dyDescent="0.25">
      <c r="A378" s="54" t="s">
        <v>556</v>
      </c>
      <c r="B378" s="54" t="s">
        <v>557</v>
      </c>
      <c r="C378" s="31">
        <v>4301051445</v>
      </c>
      <c r="D378" s="394">
        <v>4680115881976</v>
      </c>
      <c r="E378" s="395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5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558</v>
      </c>
      <c r="B379" s="54" t="s">
        <v>559</v>
      </c>
      <c r="C379" s="31">
        <v>4301051297</v>
      </c>
      <c r="D379" s="394">
        <v>4607091384253</v>
      </c>
      <c r="E379" s="395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5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560</v>
      </c>
      <c r="B380" s="54" t="s">
        <v>561</v>
      </c>
      <c r="C380" s="31">
        <v>4301051444</v>
      </c>
      <c r="D380" s="394">
        <v>4680115881969</v>
      </c>
      <c r="E380" s="395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5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2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13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2.5641025641025643</v>
      </c>
      <c r="X381" s="392">
        <f>IFERROR(X376/H376,"0")+IFERROR(X377/H377,"0")+IFERROR(X378/H378,"0")+IFERROR(X379/H379,"0")+IFERROR(X380/H380,"0")</f>
        <v>3</v>
      </c>
      <c r="Y381" s="392">
        <f>IFERROR(IF(Y376="",0,Y376),"0")+IFERROR(IF(Y377="",0,Y377),"0")+IFERROR(IF(Y378="",0,Y378),"0")+IFERROR(IF(Y379="",0,Y379),"0")+IFERROR(IF(Y380="",0,Y380),"0")</f>
        <v>6.5250000000000002E-2</v>
      </c>
      <c r="Z381" s="393"/>
      <c r="AA381" s="393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13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20</v>
      </c>
      <c r="X382" s="392">
        <f>IFERROR(SUM(X376:X380),"0")</f>
        <v>23.4</v>
      </c>
      <c r="Y382" s="37"/>
      <c r="Z382" s="393"/>
      <c r="AA382" s="393"/>
    </row>
    <row r="383" spans="1:67" ht="14.25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3"/>
      <c r="AA383" s="383"/>
    </row>
    <row r="384" spans="1:67" ht="27" customHeight="1" x14ac:dyDescent="0.25">
      <c r="A384" s="54" t="s">
        <v>562</v>
      </c>
      <c r="B384" s="54" t="s">
        <v>563</v>
      </c>
      <c r="C384" s="31">
        <v>4301060377</v>
      </c>
      <c r="D384" s="394">
        <v>4607091389357</v>
      </c>
      <c r="E384" s="395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0" t="s">
        <v>564</v>
      </c>
      <c r="P384" s="397"/>
      <c r="Q384" s="397"/>
      <c r="R384" s="397"/>
      <c r="S384" s="395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562</v>
      </c>
      <c r="B385" s="54" t="s">
        <v>565</v>
      </c>
      <c r="C385" s="31">
        <v>4301060322</v>
      </c>
      <c r="D385" s="394">
        <v>4607091389357</v>
      </c>
      <c r="E385" s="395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5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2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13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13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customHeight="1" x14ac:dyDescent="0.2">
      <c r="A388" s="433" t="s">
        <v>566</v>
      </c>
      <c r="B388" s="434"/>
      <c r="C388" s="434"/>
      <c r="D388" s="434"/>
      <c r="E388" s="434"/>
      <c r="F388" s="434"/>
      <c r="G388" s="434"/>
      <c r="H388" s="434"/>
      <c r="I388" s="434"/>
      <c r="J388" s="434"/>
      <c r="K388" s="434"/>
      <c r="L388" s="434"/>
      <c r="M388" s="434"/>
      <c r="N388" s="434"/>
      <c r="O388" s="434"/>
      <c r="P388" s="434"/>
      <c r="Q388" s="434"/>
      <c r="R388" s="434"/>
      <c r="S388" s="434"/>
      <c r="T388" s="434"/>
      <c r="U388" s="434"/>
      <c r="V388" s="434"/>
      <c r="W388" s="434"/>
      <c r="X388" s="434"/>
      <c r="Y388" s="434"/>
      <c r="Z388" s="48"/>
      <c r="AA388" s="48"/>
    </row>
    <row r="389" spans="1:67" ht="16.5" customHeight="1" x14ac:dyDescent="0.25">
      <c r="A389" s="427" t="s">
        <v>567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3"/>
      <c r="AA390" s="383"/>
    </row>
    <row r="391" spans="1:67" ht="27" customHeight="1" x14ac:dyDescent="0.25">
      <c r="A391" s="54" t="s">
        <v>568</v>
      </c>
      <c r="B391" s="54" t="s">
        <v>569</v>
      </c>
      <c r="C391" s="31">
        <v>4301011428</v>
      </c>
      <c r="D391" s="394">
        <v>4607091389708</v>
      </c>
      <c r="E391" s="395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5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394">
        <v>4607091389692</v>
      </c>
      <c r="E392" s="395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5"/>
      <c r="T392" s="34"/>
      <c r="U392" s="34"/>
      <c r="V392" s="35" t="s">
        <v>66</v>
      </c>
      <c r="W392" s="390">
        <v>18</v>
      </c>
      <c r="X392" s="391">
        <f>IFERROR(IF(W392="",0,CEILING((W392/$H392),1)*$H392),"")</f>
        <v>18.900000000000002</v>
      </c>
      <c r="Y392" s="36">
        <f>IFERROR(IF(X392=0,"",ROUNDUP(X392/H392,0)*0.00753),"")</f>
        <v>5.271E-2</v>
      </c>
      <c r="Z392" s="56"/>
      <c r="AA392" s="57"/>
      <c r="AE392" s="64"/>
      <c r="BB392" s="290" t="s">
        <v>1</v>
      </c>
      <c r="BL392" s="64">
        <f>IFERROR(W392*I392/H392,"0")</f>
        <v>19.333333333333332</v>
      </c>
      <c r="BM392" s="64">
        <f>IFERROR(X392*I392/H392,"0")</f>
        <v>20.3</v>
      </c>
      <c r="BN392" s="64">
        <f>IFERROR(1/J392*(W392/H392),"0")</f>
        <v>4.2735042735042729E-2</v>
      </c>
      <c r="BO392" s="64">
        <f>IFERROR(1/J392*(X392/H392),"0")</f>
        <v>4.4871794871794872E-2</v>
      </c>
    </row>
    <row r="393" spans="1:67" x14ac:dyDescent="0.2">
      <c r="A393" s="412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13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6.6666666666666661</v>
      </c>
      <c r="X393" s="392">
        <f>IFERROR(X391/H391,"0")+IFERROR(X392/H392,"0")</f>
        <v>7</v>
      </c>
      <c r="Y393" s="392">
        <f>IFERROR(IF(Y391="",0,Y391),"0")+IFERROR(IF(Y392="",0,Y392),"0")</f>
        <v>5.271E-2</v>
      </c>
      <c r="Z393" s="393"/>
      <c r="AA393" s="393"/>
    </row>
    <row r="394" spans="1:67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13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18</v>
      </c>
      <c r="X394" s="392">
        <f>IFERROR(SUM(X391:X392),"0")</f>
        <v>18.900000000000002</v>
      </c>
      <c r="Y394" s="37"/>
      <c r="Z394" s="393"/>
      <c r="AA394" s="393"/>
    </row>
    <row r="395" spans="1:67" ht="14.25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394">
        <v>4607091389753</v>
      </c>
      <c r="E396" s="395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5"/>
      <c r="T396" s="34"/>
      <c r="U396" s="34"/>
      <c r="V396" s="35" t="s">
        <v>66</v>
      </c>
      <c r="W396" s="390">
        <v>70</v>
      </c>
      <c r="X396" s="391">
        <f t="shared" ref="X396:X408" si="80">IFERROR(IF(W396="",0,CEILING((W396/$H396),1)*$H396),"")</f>
        <v>71.400000000000006</v>
      </c>
      <c r="Y396" s="36">
        <f>IFERROR(IF(X396=0,"",ROUNDUP(X396/H396,0)*0.00753),"")</f>
        <v>0.12801000000000001</v>
      </c>
      <c r="Z396" s="56"/>
      <c r="AA396" s="57"/>
      <c r="AE396" s="64"/>
      <c r="BB396" s="291" t="s">
        <v>1</v>
      </c>
      <c r="BL396" s="64">
        <f t="shared" ref="BL396:BL408" si="81">IFERROR(W396*I396/H396,"0")</f>
        <v>73.833333333333329</v>
      </c>
      <c r="BM396" s="64">
        <f t="shared" ref="BM396:BM408" si="82">IFERROR(X396*I396/H396,"0")</f>
        <v>75.31</v>
      </c>
      <c r="BN396" s="64">
        <f t="shared" ref="BN396:BN408" si="83">IFERROR(1/J396*(W396/H396),"0")</f>
        <v>0.10683760683760682</v>
      </c>
      <c r="BO396" s="64">
        <f t="shared" ref="BO396:BO408" si="84">IFERROR(1/J396*(X396/H396),"0")</f>
        <v>0.10897435897435898</v>
      </c>
    </row>
    <row r="397" spans="1:67" ht="27" customHeight="1" x14ac:dyDescent="0.25">
      <c r="A397" s="54" t="s">
        <v>574</v>
      </c>
      <c r="B397" s="54" t="s">
        <v>575</v>
      </c>
      <c r="C397" s="31">
        <v>4301031174</v>
      </c>
      <c r="D397" s="394">
        <v>4607091389760</v>
      </c>
      <c r="E397" s="395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5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4">
        <v>4607091389746</v>
      </c>
      <c r="E398" s="395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5"/>
      <c r="T398" s="34"/>
      <c r="U398" s="34"/>
      <c r="V398" s="35" t="s">
        <v>66</v>
      </c>
      <c r="W398" s="390">
        <v>60</v>
      </c>
      <c r="X398" s="391">
        <f t="shared" si="80"/>
        <v>63</v>
      </c>
      <c r="Y398" s="36">
        <f>IFERROR(IF(X398=0,"",ROUNDUP(X398/H398,0)*0.00753),"")</f>
        <v>0.11295000000000001</v>
      </c>
      <c r="Z398" s="56"/>
      <c r="AA398" s="57"/>
      <c r="AE398" s="64"/>
      <c r="BB398" s="293" t="s">
        <v>1</v>
      </c>
      <c r="BL398" s="64">
        <f t="shared" si="81"/>
        <v>63.28571428571427</v>
      </c>
      <c r="BM398" s="64">
        <f t="shared" si="82"/>
        <v>66.449999999999989</v>
      </c>
      <c r="BN398" s="64">
        <f t="shared" si="83"/>
        <v>9.1575091575091569E-2</v>
      </c>
      <c r="BO398" s="64">
        <f t="shared" si="84"/>
        <v>9.6153846153846145E-2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394">
        <v>4680115882928</v>
      </c>
      <c r="E399" s="395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5"/>
      <c r="T399" s="34"/>
      <c r="U399" s="34"/>
      <c r="V399" s="35" t="s">
        <v>66</v>
      </c>
      <c r="W399" s="390">
        <v>196</v>
      </c>
      <c r="X399" s="391">
        <f t="shared" si="80"/>
        <v>196.56</v>
      </c>
      <c r="Y399" s="36">
        <f>IFERROR(IF(X399=0,"",ROUNDUP(X399/H399,0)*0.00753),"")</f>
        <v>0.88101000000000007</v>
      </c>
      <c r="Z399" s="56"/>
      <c r="AA399" s="57"/>
      <c r="AE399" s="64"/>
      <c r="BB399" s="294" t="s">
        <v>1</v>
      </c>
      <c r="BL399" s="64">
        <f t="shared" si="81"/>
        <v>303.33333333333337</v>
      </c>
      <c r="BM399" s="64">
        <f t="shared" si="82"/>
        <v>304.20000000000005</v>
      </c>
      <c r="BN399" s="64">
        <f t="shared" si="83"/>
        <v>0.74786324786324787</v>
      </c>
      <c r="BO399" s="64">
        <f t="shared" si="84"/>
        <v>0.75</v>
      </c>
    </row>
    <row r="400" spans="1:67" ht="27" customHeight="1" x14ac:dyDescent="0.25">
      <c r="A400" s="54" t="s">
        <v>580</v>
      </c>
      <c r="B400" s="54" t="s">
        <v>581</v>
      </c>
      <c r="C400" s="31">
        <v>4301031257</v>
      </c>
      <c r="D400" s="394">
        <v>4680115883147</v>
      </c>
      <c r="E400" s="395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5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394">
        <v>4607091384338</v>
      </c>
      <c r="E401" s="395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5"/>
      <c r="T401" s="34"/>
      <c r="U401" s="34"/>
      <c r="V401" s="35" t="s">
        <v>66</v>
      </c>
      <c r="W401" s="390">
        <v>52.5</v>
      </c>
      <c r="X401" s="391">
        <f t="shared" si="80"/>
        <v>52.5</v>
      </c>
      <c r="Y401" s="36">
        <f t="shared" si="85"/>
        <v>0.1255</v>
      </c>
      <c r="Z401" s="56"/>
      <c r="AA401" s="57"/>
      <c r="AE401" s="64"/>
      <c r="BB401" s="296" t="s">
        <v>1</v>
      </c>
      <c r="BL401" s="64">
        <f t="shared" si="81"/>
        <v>55.75</v>
      </c>
      <c r="BM401" s="64">
        <f t="shared" si="82"/>
        <v>55.75</v>
      </c>
      <c r="BN401" s="64">
        <f t="shared" si="83"/>
        <v>0.10683760683760685</v>
      </c>
      <c r="BO401" s="64">
        <f t="shared" si="84"/>
        <v>0.10683760683760685</v>
      </c>
    </row>
    <row r="402" spans="1:67" ht="37.5" customHeight="1" x14ac:dyDescent="0.25">
      <c r="A402" s="54" t="s">
        <v>584</v>
      </c>
      <c r="B402" s="54" t="s">
        <v>585</v>
      </c>
      <c r="C402" s="31">
        <v>4301031254</v>
      </c>
      <c r="D402" s="394">
        <v>4680115883154</v>
      </c>
      <c r="E402" s="395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5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394">
        <v>4607091389524</v>
      </c>
      <c r="E403" s="395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5"/>
      <c r="T403" s="34"/>
      <c r="U403" s="34"/>
      <c r="V403" s="35" t="s">
        <v>66</v>
      </c>
      <c r="W403" s="390">
        <v>24.5</v>
      </c>
      <c r="X403" s="391">
        <f t="shared" si="80"/>
        <v>25.200000000000003</v>
      </c>
      <c r="Y403" s="36">
        <f t="shared" si="85"/>
        <v>6.0240000000000002E-2</v>
      </c>
      <c r="Z403" s="56"/>
      <c r="AA403" s="57"/>
      <c r="AE403" s="64"/>
      <c r="BB403" s="298" t="s">
        <v>1</v>
      </c>
      <c r="BL403" s="64">
        <f t="shared" si="81"/>
        <v>26.016666666666666</v>
      </c>
      <c r="BM403" s="64">
        <f t="shared" si="82"/>
        <v>26.76</v>
      </c>
      <c r="BN403" s="64">
        <f t="shared" si="83"/>
        <v>4.9857549857549859E-2</v>
      </c>
      <c r="BO403" s="64">
        <f t="shared" si="84"/>
        <v>5.1282051282051287E-2</v>
      </c>
    </row>
    <row r="404" spans="1:67" ht="27" customHeight="1" x14ac:dyDescent="0.25">
      <c r="A404" s="54" t="s">
        <v>588</v>
      </c>
      <c r="B404" s="54" t="s">
        <v>589</v>
      </c>
      <c r="C404" s="31">
        <v>4301031258</v>
      </c>
      <c r="D404" s="394">
        <v>4680115883161</v>
      </c>
      <c r="E404" s="395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5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590</v>
      </c>
      <c r="B405" s="54" t="s">
        <v>591</v>
      </c>
      <c r="C405" s="31">
        <v>4301031170</v>
      </c>
      <c r="D405" s="394">
        <v>4607091384345</v>
      </c>
      <c r="E405" s="395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6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5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592</v>
      </c>
      <c r="B406" s="54" t="s">
        <v>593</v>
      </c>
      <c r="C406" s="31">
        <v>4301031256</v>
      </c>
      <c r="D406" s="394">
        <v>4680115883178</v>
      </c>
      <c r="E406" s="395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5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394">
        <v>4607091389531</v>
      </c>
      <c r="E407" s="395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5"/>
      <c r="T407" s="34"/>
      <c r="U407" s="34"/>
      <c r="V407" s="35" t="s">
        <v>66</v>
      </c>
      <c r="W407" s="390">
        <v>52.5</v>
      </c>
      <c r="X407" s="391">
        <f t="shared" si="80"/>
        <v>52.5</v>
      </c>
      <c r="Y407" s="36">
        <f t="shared" si="85"/>
        <v>0.1255</v>
      </c>
      <c r="Z407" s="56"/>
      <c r="AA407" s="57"/>
      <c r="AE407" s="64"/>
      <c r="BB407" s="302" t="s">
        <v>1</v>
      </c>
      <c r="BL407" s="64">
        <f t="shared" si="81"/>
        <v>55.75</v>
      </c>
      <c r="BM407" s="64">
        <f t="shared" si="82"/>
        <v>55.75</v>
      </c>
      <c r="BN407" s="64">
        <f t="shared" si="83"/>
        <v>0.10683760683760685</v>
      </c>
      <c r="BO407" s="64">
        <f t="shared" si="84"/>
        <v>0.10683760683760685</v>
      </c>
    </row>
    <row r="408" spans="1:67" ht="27" customHeight="1" x14ac:dyDescent="0.25">
      <c r="A408" s="54" t="s">
        <v>596</v>
      </c>
      <c r="B408" s="54" t="s">
        <v>597</v>
      </c>
      <c r="C408" s="31">
        <v>4301031255</v>
      </c>
      <c r="D408" s="394">
        <v>4680115883185</v>
      </c>
      <c r="E408" s="395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5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2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13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209.28571428571428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211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1.4332100000000001</v>
      </c>
      <c r="Z409" s="393"/>
      <c r="AA409" s="393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13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455.5</v>
      </c>
      <c r="X410" s="392">
        <f>IFERROR(SUM(X396:X408),"0")</f>
        <v>461.16</v>
      </c>
      <c r="Y410" s="37"/>
      <c r="Z410" s="393"/>
      <c r="AA410" s="393"/>
    </row>
    <row r="411" spans="1:67" ht="14.25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3"/>
      <c r="AA411" s="383"/>
    </row>
    <row r="412" spans="1:67" ht="27" customHeight="1" x14ac:dyDescent="0.25">
      <c r="A412" s="54" t="s">
        <v>598</v>
      </c>
      <c r="B412" s="54" t="s">
        <v>599</v>
      </c>
      <c r="C412" s="31">
        <v>4301051258</v>
      </c>
      <c r="D412" s="394">
        <v>4607091389685</v>
      </c>
      <c r="E412" s="395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119</v>
      </c>
      <c r="M412" s="33"/>
      <c r="N412" s="32">
        <v>45</v>
      </c>
      <c r="O412" s="74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5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600</v>
      </c>
      <c r="B413" s="54" t="s">
        <v>601</v>
      </c>
      <c r="C413" s="31">
        <v>4301051431</v>
      </c>
      <c r="D413" s="394">
        <v>4607091389654</v>
      </c>
      <c r="E413" s="395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119</v>
      </c>
      <c r="M413" s="33"/>
      <c r="N413" s="32">
        <v>45</v>
      </c>
      <c r="O413" s="5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5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602</v>
      </c>
      <c r="B414" s="54" t="s">
        <v>603</v>
      </c>
      <c r="C414" s="31">
        <v>4301051284</v>
      </c>
      <c r="D414" s="394">
        <v>4607091384352</v>
      </c>
      <c r="E414" s="395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119</v>
      </c>
      <c r="M414" s="33"/>
      <c r="N414" s="32">
        <v>45</v>
      </c>
      <c r="O414" s="7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5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12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13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13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3"/>
      <c r="AA417" s="383"/>
    </row>
    <row r="418" spans="1:67" ht="27" customHeight="1" x14ac:dyDescent="0.25">
      <c r="A418" s="54" t="s">
        <v>604</v>
      </c>
      <c r="B418" s="54" t="s">
        <v>605</v>
      </c>
      <c r="C418" s="31">
        <v>4301060352</v>
      </c>
      <c r="D418" s="394">
        <v>4680115881648</v>
      </c>
      <c r="E418" s="395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5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2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13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13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394">
        <v>4680115884335</v>
      </c>
      <c r="E422" s="395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61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5"/>
      <c r="T422" s="34"/>
      <c r="U422" s="34"/>
      <c r="V422" s="35" t="s">
        <v>66</v>
      </c>
      <c r="W422" s="390">
        <v>9</v>
      </c>
      <c r="X422" s="391">
        <f>IFERROR(IF(W422="",0,CEILING((W422/$H422),1)*$H422),"")</f>
        <v>9.6</v>
      </c>
      <c r="Y422" s="36">
        <f>IFERROR(IF(X422=0,"",ROUNDUP(X422/H422,0)*0.00627),"")</f>
        <v>5.0160000000000003E-2</v>
      </c>
      <c r="Z422" s="56"/>
      <c r="AA422" s="57"/>
      <c r="AE422" s="64"/>
      <c r="BB422" s="308" t="s">
        <v>1</v>
      </c>
      <c r="BL422" s="64">
        <f>IFERROR(W422*I422/H422,"0")</f>
        <v>13.5</v>
      </c>
      <c r="BM422" s="64">
        <f>IFERROR(X422*I422/H422,"0")</f>
        <v>14.400000000000002</v>
      </c>
      <c r="BN422" s="64">
        <f>IFERROR(1/J422*(W422/H422),"0")</f>
        <v>3.7499999999999999E-2</v>
      </c>
      <c r="BO422" s="64">
        <f>IFERROR(1/J422*(X422/H422),"0")</f>
        <v>0.04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394">
        <v>4680115884342</v>
      </c>
      <c r="E423" s="395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5"/>
      <c r="T423" s="34"/>
      <c r="U423" s="34"/>
      <c r="V423" s="35" t="s">
        <v>66</v>
      </c>
      <c r="W423" s="390">
        <v>6</v>
      </c>
      <c r="X423" s="391">
        <f>IFERROR(IF(W423="",0,CEILING((W423/$H423),1)*$H423),"")</f>
        <v>6</v>
      </c>
      <c r="Y423" s="36">
        <f>IFERROR(IF(X423=0,"",ROUNDUP(X423/H423,0)*0.00627),"")</f>
        <v>3.1350000000000003E-2</v>
      </c>
      <c r="Z423" s="56"/>
      <c r="AA423" s="57"/>
      <c r="AE423" s="64"/>
      <c r="BB423" s="309" t="s">
        <v>1</v>
      </c>
      <c r="BL423" s="64">
        <f>IFERROR(W423*I423/H423,"0")</f>
        <v>9.0000000000000018</v>
      </c>
      <c r="BM423" s="64">
        <f>IFERROR(X423*I423/H423,"0")</f>
        <v>9.0000000000000018</v>
      </c>
      <c r="BN423" s="64">
        <f>IFERROR(1/J423*(W423/H423),"0")</f>
        <v>2.5000000000000001E-2</v>
      </c>
      <c r="BO423" s="64">
        <f>IFERROR(1/J423*(X423/H423),"0")</f>
        <v>2.5000000000000001E-2</v>
      </c>
    </row>
    <row r="424" spans="1:67" ht="27" customHeight="1" x14ac:dyDescent="0.25">
      <c r="A424" s="54" t="s">
        <v>612</v>
      </c>
      <c r="B424" s="54" t="s">
        <v>613</v>
      </c>
      <c r="C424" s="31">
        <v>4301170011</v>
      </c>
      <c r="D424" s="394">
        <v>4680115884113</v>
      </c>
      <c r="E424" s="395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5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12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13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12.5</v>
      </c>
      <c r="X425" s="392">
        <f>IFERROR(X422/H422,"0")+IFERROR(X423/H423,"0")+IFERROR(X424/H424,"0")</f>
        <v>13</v>
      </c>
      <c r="Y425" s="392">
        <f>IFERROR(IF(Y422="",0,Y422),"0")+IFERROR(IF(Y423="",0,Y423),"0")+IFERROR(IF(Y424="",0,Y424),"0")</f>
        <v>8.1509999999999999E-2</v>
      </c>
      <c r="Z425" s="393"/>
      <c r="AA425" s="393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13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15</v>
      </c>
      <c r="X426" s="392">
        <f>IFERROR(SUM(X422:X424),"0")</f>
        <v>15.6</v>
      </c>
      <c r="Y426" s="37"/>
      <c r="Z426" s="393"/>
      <c r="AA426" s="393"/>
    </row>
    <row r="427" spans="1:67" ht="16.5" customHeight="1" x14ac:dyDescent="0.25">
      <c r="A427" s="427" t="s">
        <v>614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3"/>
      <c r="AA428" s="383"/>
    </row>
    <row r="429" spans="1:67" ht="27" customHeight="1" x14ac:dyDescent="0.25">
      <c r="A429" s="54" t="s">
        <v>615</v>
      </c>
      <c r="B429" s="54" t="s">
        <v>616</v>
      </c>
      <c r="C429" s="31">
        <v>4301020214</v>
      </c>
      <c r="D429" s="394">
        <v>4607091389388</v>
      </c>
      <c r="E429" s="395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5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617</v>
      </c>
      <c r="B430" s="54" t="s">
        <v>618</v>
      </c>
      <c r="C430" s="31">
        <v>4301020185</v>
      </c>
      <c r="D430" s="394">
        <v>4607091389364</v>
      </c>
      <c r="E430" s="395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119</v>
      </c>
      <c r="M430" s="33"/>
      <c r="N430" s="32">
        <v>35</v>
      </c>
      <c r="O430" s="7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5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2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13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13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394">
        <v>4607091389739</v>
      </c>
      <c r="E434" s="395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5"/>
      <c r="T434" s="34"/>
      <c r="U434" s="34"/>
      <c r="V434" s="35" t="s">
        <v>66</v>
      </c>
      <c r="W434" s="390">
        <v>80</v>
      </c>
      <c r="X434" s="391">
        <f t="shared" ref="X434:X439" si="86">IFERROR(IF(W434="",0,CEILING((W434/$H434),1)*$H434),"")</f>
        <v>84</v>
      </c>
      <c r="Y434" s="36">
        <f>IFERROR(IF(X434=0,"",ROUNDUP(X434/H434,0)*0.00753),"")</f>
        <v>0.15060000000000001</v>
      </c>
      <c r="Z434" s="56"/>
      <c r="AA434" s="57"/>
      <c r="AE434" s="64"/>
      <c r="BB434" s="313" t="s">
        <v>1</v>
      </c>
      <c r="BL434" s="64">
        <f t="shared" ref="BL434:BL439" si="87">IFERROR(W434*I434/H434,"0")</f>
        <v>84.380952380952365</v>
      </c>
      <c r="BM434" s="64">
        <f t="shared" ref="BM434:BM439" si="88">IFERROR(X434*I434/H434,"0")</f>
        <v>88.6</v>
      </c>
      <c r="BN434" s="64">
        <f t="shared" ref="BN434:BN439" si="89">IFERROR(1/J434*(W434/H434),"0")</f>
        <v>0.1221001221001221</v>
      </c>
      <c r="BO434" s="64">
        <f t="shared" ref="BO434:BO439" si="90">IFERROR(1/J434*(X434/H434),"0")</f>
        <v>0.12820512820512819</v>
      </c>
    </row>
    <row r="435" spans="1:67" ht="27" customHeight="1" x14ac:dyDescent="0.25">
      <c r="A435" s="54" t="s">
        <v>621</v>
      </c>
      <c r="B435" s="54" t="s">
        <v>622</v>
      </c>
      <c r="C435" s="31">
        <v>4301031176</v>
      </c>
      <c r="D435" s="394">
        <v>4607091389425</v>
      </c>
      <c r="E435" s="395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5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623</v>
      </c>
      <c r="B436" s="54" t="s">
        <v>624</v>
      </c>
      <c r="C436" s="31">
        <v>4301031215</v>
      </c>
      <c r="D436" s="394">
        <v>4680115882911</v>
      </c>
      <c r="E436" s="395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5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625</v>
      </c>
      <c r="B437" s="54" t="s">
        <v>626</v>
      </c>
      <c r="C437" s="31">
        <v>4301031167</v>
      </c>
      <c r="D437" s="394">
        <v>4680115880771</v>
      </c>
      <c r="E437" s="395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5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627</v>
      </c>
      <c r="B438" s="54" t="s">
        <v>628</v>
      </c>
      <c r="C438" s="31">
        <v>4301031173</v>
      </c>
      <c r="D438" s="394">
        <v>4607091389500</v>
      </c>
      <c r="E438" s="395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5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customHeight="1" x14ac:dyDescent="0.25">
      <c r="A439" s="54" t="s">
        <v>629</v>
      </c>
      <c r="B439" s="54" t="s">
        <v>630</v>
      </c>
      <c r="C439" s="31">
        <v>4301031103</v>
      </c>
      <c r="D439" s="394">
        <v>4680115881983</v>
      </c>
      <c r="E439" s="395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5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2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13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19.047619047619047</v>
      </c>
      <c r="X440" s="392">
        <f>IFERROR(X434/H434,"0")+IFERROR(X435/H435,"0")+IFERROR(X436/H436,"0")+IFERROR(X437/H437,"0")+IFERROR(X438/H438,"0")+IFERROR(X439/H439,"0")</f>
        <v>20</v>
      </c>
      <c r="Y440" s="392">
        <f>IFERROR(IF(Y434="",0,Y434),"0")+IFERROR(IF(Y435="",0,Y435),"0")+IFERROR(IF(Y436="",0,Y436),"0")+IFERROR(IF(Y437="",0,Y437),"0")+IFERROR(IF(Y438="",0,Y438),"0")+IFERROR(IF(Y439="",0,Y439),"0")</f>
        <v>0.15060000000000001</v>
      </c>
      <c r="Z440" s="393"/>
      <c r="AA440" s="393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13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80</v>
      </c>
      <c r="X441" s="392">
        <f>IFERROR(SUM(X434:X439),"0")</f>
        <v>84</v>
      </c>
      <c r="Y441" s="37"/>
      <c r="Z441" s="393"/>
      <c r="AA441" s="393"/>
    </row>
    <row r="442" spans="1:67" ht="14.25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3"/>
      <c r="AA442" s="383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394">
        <v>4680115884359</v>
      </c>
      <c r="E443" s="395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5"/>
      <c r="T443" s="34"/>
      <c r="U443" s="34"/>
      <c r="V443" s="35" t="s">
        <v>66</v>
      </c>
      <c r="W443" s="390">
        <v>3</v>
      </c>
      <c r="X443" s="391">
        <f>IFERROR(IF(W443="",0,CEILING((W443/$H443),1)*$H443),"")</f>
        <v>3.5999999999999996</v>
      </c>
      <c r="Y443" s="36">
        <f>IFERROR(IF(X443=0,"",ROUNDUP(X443/H443,0)*0.00627),"")</f>
        <v>1.881E-2</v>
      </c>
      <c r="Z443" s="56"/>
      <c r="AA443" s="57"/>
      <c r="AE443" s="64"/>
      <c r="BB443" s="319" t="s">
        <v>1</v>
      </c>
      <c r="BL443" s="64">
        <f>IFERROR(W443*I443/H443,"0")</f>
        <v>4.5000000000000009</v>
      </c>
      <c r="BM443" s="64">
        <f>IFERROR(X443*I443/H443,"0")</f>
        <v>5.3999999999999995</v>
      </c>
      <c r="BN443" s="64">
        <f>IFERROR(1/J443*(W443/H443),"0")</f>
        <v>1.2500000000000001E-2</v>
      </c>
      <c r="BO443" s="64">
        <f>IFERROR(1/J443*(X443/H443),"0")</f>
        <v>1.4999999999999999E-2</v>
      </c>
    </row>
    <row r="444" spans="1:67" ht="27" customHeight="1" x14ac:dyDescent="0.25">
      <c r="A444" s="54" t="s">
        <v>633</v>
      </c>
      <c r="B444" s="54" t="s">
        <v>634</v>
      </c>
      <c r="C444" s="31">
        <v>4301040358</v>
      </c>
      <c r="D444" s="394">
        <v>4680115884571</v>
      </c>
      <c r="E444" s="395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5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2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13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2.5</v>
      </c>
      <c r="X445" s="392">
        <f>IFERROR(X443/H443,"0")+IFERROR(X444/H444,"0")</f>
        <v>3</v>
      </c>
      <c r="Y445" s="392">
        <f>IFERROR(IF(Y443="",0,Y443),"0")+IFERROR(IF(Y444="",0,Y444),"0")</f>
        <v>1.881E-2</v>
      </c>
      <c r="Z445" s="393"/>
      <c r="AA445" s="393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13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3</v>
      </c>
      <c r="X446" s="392">
        <f>IFERROR(SUM(X443:X444),"0")</f>
        <v>3.5999999999999996</v>
      </c>
      <c r="Y446" s="37"/>
      <c r="Z446" s="393"/>
      <c r="AA446" s="393"/>
    </row>
    <row r="447" spans="1:67" ht="14.25" customHeight="1" x14ac:dyDescent="0.25">
      <c r="A447" s="398" t="s">
        <v>635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3"/>
      <c r="AA447" s="383"/>
    </row>
    <row r="448" spans="1:67" ht="27" customHeight="1" x14ac:dyDescent="0.25">
      <c r="A448" s="54" t="s">
        <v>636</v>
      </c>
      <c r="B448" s="54" t="s">
        <v>637</v>
      </c>
      <c r="C448" s="31">
        <v>4301170010</v>
      </c>
      <c r="D448" s="394">
        <v>4680115884090</v>
      </c>
      <c r="E448" s="395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5"/>
      <c r="T448" s="34"/>
      <c r="U448" s="34"/>
      <c r="V448" s="35" t="s">
        <v>66</v>
      </c>
      <c r="W448" s="390">
        <v>5.5</v>
      </c>
      <c r="X448" s="391">
        <f>IFERROR(IF(W448="",0,CEILING((W448/$H448),1)*$H448),"")</f>
        <v>6.6000000000000005</v>
      </c>
      <c r="Y448" s="36">
        <f>IFERROR(IF(X448=0,"",ROUNDUP(X448/H448,0)*0.00627),"")</f>
        <v>3.1350000000000003E-2</v>
      </c>
      <c r="Z448" s="56"/>
      <c r="AA448" s="57"/>
      <c r="AE448" s="64"/>
      <c r="BB448" s="321" t="s">
        <v>1</v>
      </c>
      <c r="BL448" s="64">
        <f>IFERROR(W448*I448/H448,"0")</f>
        <v>7.833333333333333</v>
      </c>
      <c r="BM448" s="64">
        <f>IFERROR(X448*I448/H448,"0")</f>
        <v>9.3999999999999986</v>
      </c>
      <c r="BN448" s="64">
        <f>IFERROR(1/J448*(W448/H448),"0")</f>
        <v>2.0833333333333332E-2</v>
      </c>
      <c r="BO448" s="64">
        <f>IFERROR(1/J448*(X448/H448),"0")</f>
        <v>2.5000000000000001E-2</v>
      </c>
    </row>
    <row r="449" spans="1:67" x14ac:dyDescent="0.2">
      <c r="A449" s="412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13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4.1666666666666661</v>
      </c>
      <c r="X449" s="392">
        <f>IFERROR(X448/H448,"0")</f>
        <v>5</v>
      </c>
      <c r="Y449" s="392">
        <f>IFERROR(IF(Y448="",0,Y448),"0")</f>
        <v>3.1350000000000003E-2</v>
      </c>
      <c r="Z449" s="393"/>
      <c r="AA449" s="393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13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5.5</v>
      </c>
      <c r="X450" s="392">
        <f>IFERROR(SUM(X448:X448),"0")</f>
        <v>6.6000000000000005</v>
      </c>
      <c r="Y450" s="37"/>
      <c r="Z450" s="393"/>
      <c r="AA450" s="393"/>
    </row>
    <row r="451" spans="1:67" ht="14.25" customHeight="1" x14ac:dyDescent="0.25">
      <c r="A451" s="398" t="s">
        <v>638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3"/>
      <c r="AA451" s="383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394">
        <v>4680115884564</v>
      </c>
      <c r="E452" s="395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5"/>
      <c r="T452" s="34"/>
      <c r="U452" s="34"/>
      <c r="V452" s="35" t="s">
        <v>66</v>
      </c>
      <c r="W452" s="390">
        <v>7.5</v>
      </c>
      <c r="X452" s="391">
        <f>IFERROR(IF(W452="",0,CEILING((W452/$H452),1)*$H452),"")</f>
        <v>9</v>
      </c>
      <c r="Y452" s="36">
        <f>IFERROR(IF(X452=0,"",ROUNDUP(X452/H452,0)*0.00627),"")</f>
        <v>1.881E-2</v>
      </c>
      <c r="Z452" s="56"/>
      <c r="AA452" s="57"/>
      <c r="AE452" s="64"/>
      <c r="BB452" s="322" t="s">
        <v>1</v>
      </c>
      <c r="BL452" s="64">
        <f>IFERROR(W452*I452/H452,"0")</f>
        <v>9</v>
      </c>
      <c r="BM452" s="64">
        <f>IFERROR(X452*I452/H452,"0")</f>
        <v>10.799999999999999</v>
      </c>
      <c r="BN452" s="64">
        <f>IFERROR(1/J452*(W452/H452),"0")</f>
        <v>1.2500000000000001E-2</v>
      </c>
      <c r="BO452" s="64">
        <f>IFERROR(1/J452*(X452/H452),"0")</f>
        <v>1.4999999999999999E-2</v>
      </c>
    </row>
    <row r="453" spans="1:67" x14ac:dyDescent="0.2">
      <c r="A453" s="412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13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2.5</v>
      </c>
      <c r="X453" s="392">
        <f>IFERROR(X452/H452,"0")</f>
        <v>3</v>
      </c>
      <c r="Y453" s="392">
        <f>IFERROR(IF(Y452="",0,Y452),"0")</f>
        <v>1.881E-2</v>
      </c>
      <c r="Z453" s="393"/>
      <c r="AA453" s="393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13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7.5</v>
      </c>
      <c r="X454" s="392">
        <f>IFERROR(SUM(X452:X452),"0")</f>
        <v>9</v>
      </c>
      <c r="Y454" s="37"/>
      <c r="Z454" s="393"/>
      <c r="AA454" s="393"/>
    </row>
    <row r="455" spans="1:67" ht="16.5" customHeight="1" x14ac:dyDescent="0.25">
      <c r="A455" s="427" t="s">
        <v>641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3"/>
      <c r="AA456" s="383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394">
        <v>4680115885189</v>
      </c>
      <c r="E457" s="395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5"/>
      <c r="T457" s="34"/>
      <c r="U457" s="34"/>
      <c r="V457" s="35" t="s">
        <v>66</v>
      </c>
      <c r="W457" s="390">
        <v>10</v>
      </c>
      <c r="X457" s="391">
        <f>IFERROR(IF(W457="",0,CEILING((W457/$H457),1)*$H457),"")</f>
        <v>10.799999999999999</v>
      </c>
      <c r="Y457" s="36">
        <f>IFERROR(IF(X457=0,"",ROUNDUP(X457/H457,0)*0.00502),"")</f>
        <v>4.5179999999999998E-2</v>
      </c>
      <c r="Z457" s="56"/>
      <c r="AA457" s="57"/>
      <c r="AE457" s="64"/>
      <c r="BB457" s="323" t="s">
        <v>1</v>
      </c>
      <c r="BL457" s="64">
        <f>IFERROR(W457*I457/H457,"0")</f>
        <v>11.433333333333334</v>
      </c>
      <c r="BM457" s="64">
        <f>IFERROR(X457*I457/H457,"0")</f>
        <v>12.348000000000001</v>
      </c>
      <c r="BN457" s="64">
        <f>IFERROR(1/J457*(W457/H457),"0")</f>
        <v>3.561253561253562E-2</v>
      </c>
      <c r="BO457" s="64">
        <f>IFERROR(1/J457*(X457/H457),"0")</f>
        <v>3.8461538461538464E-2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394">
        <v>4680115885172</v>
      </c>
      <c r="E458" s="395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5"/>
      <c r="T458" s="34"/>
      <c r="U458" s="34"/>
      <c r="V458" s="35" t="s">
        <v>66</v>
      </c>
      <c r="W458" s="390">
        <v>10</v>
      </c>
      <c r="X458" s="391">
        <f>IFERROR(IF(W458="",0,CEILING((W458/$H458),1)*$H458),"")</f>
        <v>10.799999999999999</v>
      </c>
      <c r="Y458" s="36">
        <f>IFERROR(IF(X458=0,"",ROUNDUP(X458/H458,0)*0.00502),"")</f>
        <v>4.5179999999999998E-2</v>
      </c>
      <c r="Z458" s="56"/>
      <c r="AA458" s="57"/>
      <c r="AE458" s="64"/>
      <c r="BB458" s="324" t="s">
        <v>1</v>
      </c>
      <c r="BL458" s="64">
        <f>IFERROR(W458*I458/H458,"0")</f>
        <v>10.833333333333334</v>
      </c>
      <c r="BM458" s="64">
        <f>IFERROR(X458*I458/H458,"0")</f>
        <v>11.7</v>
      </c>
      <c r="BN458" s="64">
        <f>IFERROR(1/J458*(W458/H458),"0")</f>
        <v>3.561253561253562E-2</v>
      </c>
      <c r="BO458" s="64">
        <f>IFERROR(1/J458*(X458/H458),"0")</f>
        <v>3.8461538461538464E-2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394">
        <v>4680115885110</v>
      </c>
      <c r="E459" s="395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5"/>
      <c r="T459" s="34"/>
      <c r="U459" s="34"/>
      <c r="V459" s="35" t="s">
        <v>66</v>
      </c>
      <c r="W459" s="390">
        <v>30</v>
      </c>
      <c r="X459" s="391">
        <f>IFERROR(IF(W459="",0,CEILING((W459/$H459),1)*$H459),"")</f>
        <v>30</v>
      </c>
      <c r="Y459" s="36">
        <f>IFERROR(IF(X459=0,"",ROUNDUP(X459/H459,0)*0.00502),"")</f>
        <v>0.1255</v>
      </c>
      <c r="Z459" s="56"/>
      <c r="AA459" s="57"/>
      <c r="AE459" s="64"/>
      <c r="BB459" s="325" t="s">
        <v>1</v>
      </c>
      <c r="BL459" s="64">
        <f>IFERROR(W459*I459/H459,"0")</f>
        <v>50.5</v>
      </c>
      <c r="BM459" s="64">
        <f>IFERROR(X459*I459/H459,"0")</f>
        <v>50.5</v>
      </c>
      <c r="BN459" s="64">
        <f>IFERROR(1/J459*(W459/H459),"0")</f>
        <v>0.10683760683760685</v>
      </c>
      <c r="BO459" s="64">
        <f>IFERROR(1/J459*(X459/H459),"0")</f>
        <v>0.10683760683760685</v>
      </c>
    </row>
    <row r="460" spans="1:67" x14ac:dyDescent="0.2">
      <c r="A460" s="412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13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41.666666666666671</v>
      </c>
      <c r="X460" s="392">
        <f>IFERROR(X457/H457,"0")+IFERROR(X458/H458,"0")+IFERROR(X459/H459,"0")</f>
        <v>43</v>
      </c>
      <c r="Y460" s="392">
        <f>IFERROR(IF(Y457="",0,Y457),"0")+IFERROR(IF(Y458="",0,Y458),"0")+IFERROR(IF(Y459="",0,Y459),"0")</f>
        <v>0.21586</v>
      </c>
      <c r="Z460" s="393"/>
      <c r="AA460" s="393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13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50</v>
      </c>
      <c r="X461" s="392">
        <f>IFERROR(SUM(X457:X459),"0")</f>
        <v>51.599999999999994</v>
      </c>
      <c r="Y461" s="37"/>
      <c r="Z461" s="393"/>
      <c r="AA461" s="393"/>
    </row>
    <row r="462" spans="1:67" ht="16.5" customHeight="1" x14ac:dyDescent="0.25">
      <c r="A462" s="427" t="s">
        <v>648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3"/>
      <c r="AA463" s="383"/>
    </row>
    <row r="464" spans="1:67" ht="27" customHeight="1" x14ac:dyDescent="0.25">
      <c r="A464" s="54" t="s">
        <v>649</v>
      </c>
      <c r="B464" s="54" t="s">
        <v>650</v>
      </c>
      <c r="C464" s="31">
        <v>4301031365</v>
      </c>
      <c r="D464" s="394">
        <v>4680115885738</v>
      </c>
      <c r="E464" s="395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0" t="s">
        <v>651</v>
      </c>
      <c r="P464" s="397"/>
      <c r="Q464" s="397"/>
      <c r="R464" s="397"/>
      <c r="S464" s="395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customHeight="1" x14ac:dyDescent="0.25">
      <c r="A465" s="54" t="s">
        <v>652</v>
      </c>
      <c r="B465" s="54" t="s">
        <v>653</v>
      </c>
      <c r="C465" s="31">
        <v>4301031261</v>
      </c>
      <c r="D465" s="394">
        <v>4680115885103</v>
      </c>
      <c r="E465" s="395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5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2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13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13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customHeight="1" x14ac:dyDescent="0.25">
      <c r="A468" s="398" t="s">
        <v>206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3"/>
      <c r="AA468" s="383"/>
    </row>
    <row r="469" spans="1:67" ht="27" customHeight="1" x14ac:dyDescent="0.25">
      <c r="A469" s="54" t="s">
        <v>654</v>
      </c>
      <c r="B469" s="54" t="s">
        <v>655</v>
      </c>
      <c r="C469" s="31">
        <v>4301060412</v>
      </c>
      <c r="D469" s="394">
        <v>4680115885509</v>
      </c>
      <c r="E469" s="395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598" t="s">
        <v>656</v>
      </c>
      <c r="P469" s="397"/>
      <c r="Q469" s="397"/>
      <c r="R469" s="397"/>
      <c r="S469" s="395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x14ac:dyDescent="0.2">
      <c r="A470" s="412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13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x14ac:dyDescent="0.2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413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customHeight="1" x14ac:dyDescent="0.2">
      <c r="A472" s="433" t="s">
        <v>657</v>
      </c>
      <c r="B472" s="434"/>
      <c r="C472" s="434"/>
      <c r="D472" s="434"/>
      <c r="E472" s="434"/>
      <c r="F472" s="434"/>
      <c r="G472" s="434"/>
      <c r="H472" s="434"/>
      <c r="I472" s="434"/>
      <c r="J472" s="434"/>
      <c r="K472" s="434"/>
      <c r="L472" s="434"/>
      <c r="M472" s="434"/>
      <c r="N472" s="434"/>
      <c r="O472" s="434"/>
      <c r="P472" s="434"/>
      <c r="Q472" s="434"/>
      <c r="R472" s="434"/>
      <c r="S472" s="434"/>
      <c r="T472" s="434"/>
      <c r="U472" s="434"/>
      <c r="V472" s="434"/>
      <c r="W472" s="434"/>
      <c r="X472" s="434"/>
      <c r="Y472" s="434"/>
      <c r="Z472" s="48"/>
      <c r="AA472" s="48"/>
    </row>
    <row r="473" spans="1:67" ht="16.5" customHeight="1" x14ac:dyDescent="0.25">
      <c r="A473" s="427" t="s">
        <v>657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4"/>
      <c r="AA473" s="384"/>
    </row>
    <row r="474" spans="1:67" ht="14.25" customHeight="1" x14ac:dyDescent="0.25">
      <c r="A474" s="398" t="s">
        <v>105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394">
        <v>4607091389067</v>
      </c>
      <c r="E475" s="395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5"/>
      <c r="T475" s="34"/>
      <c r="U475" s="34"/>
      <c r="V475" s="35" t="s">
        <v>66</v>
      </c>
      <c r="W475" s="390">
        <v>90</v>
      </c>
      <c r="X475" s="391">
        <f t="shared" ref="X475:X486" si="91">IFERROR(IF(W475="",0,CEILING((W475/$H475),1)*$H475),"")</f>
        <v>95.04</v>
      </c>
      <c r="Y475" s="36">
        <f t="shared" ref="Y475:Y481" si="92">IFERROR(IF(X475=0,"",ROUNDUP(X475/H475,0)*0.01196),"")</f>
        <v>0.21528</v>
      </c>
      <c r="Z475" s="56"/>
      <c r="AA475" s="57"/>
      <c r="AE475" s="64"/>
      <c r="BB475" s="329" t="s">
        <v>1</v>
      </c>
      <c r="BL475" s="64">
        <f t="shared" ref="BL475:BL486" si="93">IFERROR(W475*I475/H475,"0")</f>
        <v>96.136363636363626</v>
      </c>
      <c r="BM475" s="64">
        <f t="shared" ref="BM475:BM486" si="94">IFERROR(X475*I475/H475,"0")</f>
        <v>101.52000000000001</v>
      </c>
      <c r="BN475" s="64">
        <f t="shared" ref="BN475:BN486" si="95">IFERROR(1/J475*(W475/H475),"0")</f>
        <v>0.16389860139860138</v>
      </c>
      <c r="BO475" s="64">
        <f t="shared" ref="BO475:BO486" si="96">IFERROR(1/J475*(X475/H475),"0")</f>
        <v>0.17307692307692307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394">
        <v>4607091383522</v>
      </c>
      <c r="E476" s="395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5"/>
      <c r="T476" s="34"/>
      <c r="U476" s="34"/>
      <c r="V476" s="35" t="s">
        <v>66</v>
      </c>
      <c r="W476" s="390">
        <v>300</v>
      </c>
      <c r="X476" s="391">
        <f t="shared" si="91"/>
        <v>300.96000000000004</v>
      </c>
      <c r="Y476" s="36">
        <f t="shared" si="92"/>
        <v>0.68171999999999999</v>
      </c>
      <c r="Z476" s="56"/>
      <c r="AA476" s="57"/>
      <c r="AE476" s="64"/>
      <c r="BB476" s="330" t="s">
        <v>1</v>
      </c>
      <c r="BL476" s="64">
        <f t="shared" si="93"/>
        <v>320.45454545454544</v>
      </c>
      <c r="BM476" s="64">
        <f t="shared" si="94"/>
        <v>321.48</v>
      </c>
      <c r="BN476" s="64">
        <f t="shared" si="95"/>
        <v>0.54632867132867136</v>
      </c>
      <c r="BO476" s="64">
        <f t="shared" si="96"/>
        <v>0.54807692307692313</v>
      </c>
    </row>
    <row r="477" spans="1:67" ht="27" customHeight="1" x14ac:dyDescent="0.25">
      <c r="A477" s="54" t="s">
        <v>662</v>
      </c>
      <c r="B477" s="54" t="s">
        <v>663</v>
      </c>
      <c r="C477" s="31">
        <v>4301011376</v>
      </c>
      <c r="D477" s="394">
        <v>4680115885226</v>
      </c>
      <c r="E477" s="395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119</v>
      </c>
      <c r="M477" s="33"/>
      <c r="N477" s="32">
        <v>60</v>
      </c>
      <c r="O477" s="6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5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394">
        <v>4607091384437</v>
      </c>
      <c r="E478" s="395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5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customHeight="1" x14ac:dyDescent="0.25">
      <c r="A479" s="54" t="s">
        <v>666</v>
      </c>
      <c r="B479" s="54" t="s">
        <v>667</v>
      </c>
      <c r="C479" s="31">
        <v>4301011774</v>
      </c>
      <c r="D479" s="394">
        <v>4680115884502</v>
      </c>
      <c r="E479" s="395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7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5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4">
        <v>4607091389104</v>
      </c>
      <c r="E480" s="395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5"/>
      <c r="T480" s="34"/>
      <c r="U480" s="34"/>
      <c r="V480" s="35" t="s">
        <v>66</v>
      </c>
      <c r="W480" s="390">
        <v>140</v>
      </c>
      <c r="X480" s="391">
        <f t="shared" si="91"/>
        <v>142.56</v>
      </c>
      <c r="Y480" s="36">
        <f t="shared" si="92"/>
        <v>0.32291999999999998</v>
      </c>
      <c r="Z480" s="56"/>
      <c r="AA480" s="57"/>
      <c r="AE480" s="64"/>
      <c r="BB480" s="334" t="s">
        <v>1</v>
      </c>
      <c r="BL480" s="64">
        <f t="shared" si="93"/>
        <v>149.54545454545453</v>
      </c>
      <c r="BM480" s="64">
        <f t="shared" si="94"/>
        <v>152.27999999999997</v>
      </c>
      <c r="BN480" s="64">
        <f t="shared" si="95"/>
        <v>0.25495337995337997</v>
      </c>
      <c r="BO480" s="64">
        <f t="shared" si="96"/>
        <v>0.25961538461538464</v>
      </c>
    </row>
    <row r="481" spans="1:67" ht="16.5" customHeight="1" x14ac:dyDescent="0.25">
      <c r="A481" s="54" t="s">
        <v>670</v>
      </c>
      <c r="B481" s="54" t="s">
        <v>671</v>
      </c>
      <c r="C481" s="31">
        <v>4301011799</v>
      </c>
      <c r="D481" s="394">
        <v>4680115884519</v>
      </c>
      <c r="E481" s="395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119</v>
      </c>
      <c r="M481" s="33"/>
      <c r="N481" s="32">
        <v>60</v>
      </c>
      <c r="O481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5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394">
        <v>4680115880603</v>
      </c>
      <c r="E482" s="395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5"/>
      <c r="T482" s="34"/>
      <c r="U482" s="34"/>
      <c r="V482" s="35" t="s">
        <v>66</v>
      </c>
      <c r="W482" s="390">
        <v>102</v>
      </c>
      <c r="X482" s="391">
        <f t="shared" si="91"/>
        <v>104.4</v>
      </c>
      <c r="Y482" s="36">
        <f>IFERROR(IF(X482=0,"",ROUNDUP(X482/H482,0)*0.00937),"")</f>
        <v>0.27172999999999997</v>
      </c>
      <c r="Z482" s="56"/>
      <c r="AA482" s="57"/>
      <c r="AE482" s="64"/>
      <c r="BB482" s="336" t="s">
        <v>1</v>
      </c>
      <c r="BL482" s="64">
        <f t="shared" si="93"/>
        <v>108.8</v>
      </c>
      <c r="BM482" s="64">
        <f t="shared" si="94"/>
        <v>111.36</v>
      </c>
      <c r="BN482" s="64">
        <f t="shared" si="95"/>
        <v>0.2361111111111111</v>
      </c>
      <c r="BO482" s="64">
        <f t="shared" si="96"/>
        <v>0.24166666666666667</v>
      </c>
    </row>
    <row r="483" spans="1:67" ht="27" customHeight="1" x14ac:dyDescent="0.25">
      <c r="A483" s="54" t="s">
        <v>674</v>
      </c>
      <c r="B483" s="54" t="s">
        <v>675</v>
      </c>
      <c r="C483" s="31">
        <v>4301011775</v>
      </c>
      <c r="D483" s="394">
        <v>4607091389999</v>
      </c>
      <c r="E483" s="395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5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4301011770</v>
      </c>
      <c r="D484" s="394">
        <v>4680115882782</v>
      </c>
      <c r="E484" s="395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5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4301011190</v>
      </c>
      <c r="D485" s="394">
        <v>4607091389098</v>
      </c>
      <c r="E485" s="395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119</v>
      </c>
      <c r="M485" s="33"/>
      <c r="N485" s="32">
        <v>50</v>
      </c>
      <c r="O485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5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394">
        <v>4607091389982</v>
      </c>
      <c r="E486" s="395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7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5"/>
      <c r="T486" s="34"/>
      <c r="U486" s="34"/>
      <c r="V486" s="35" t="s">
        <v>66</v>
      </c>
      <c r="W486" s="390">
        <v>96</v>
      </c>
      <c r="X486" s="391">
        <f t="shared" si="91"/>
        <v>97.2</v>
      </c>
      <c r="Y486" s="36">
        <f>IFERROR(IF(X486=0,"",ROUNDUP(X486/H486,0)*0.00937),"")</f>
        <v>0.25298999999999999</v>
      </c>
      <c r="Z486" s="56"/>
      <c r="AA486" s="57"/>
      <c r="AE486" s="64"/>
      <c r="BB486" s="340" t="s">
        <v>1</v>
      </c>
      <c r="BL486" s="64">
        <f t="shared" si="93"/>
        <v>102.39999999999999</v>
      </c>
      <c r="BM486" s="64">
        <f t="shared" si="94"/>
        <v>103.67999999999999</v>
      </c>
      <c r="BN486" s="64">
        <f t="shared" si="95"/>
        <v>0.22222222222222221</v>
      </c>
      <c r="BO486" s="64">
        <f t="shared" si="96"/>
        <v>0.22500000000000001</v>
      </c>
    </row>
    <row r="487" spans="1:67" x14ac:dyDescent="0.2">
      <c r="A487" s="412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13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155.37878787878788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158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1.7446400000000002</v>
      </c>
      <c r="Z487" s="393"/>
      <c r="AA487" s="393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13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728</v>
      </c>
      <c r="X488" s="392">
        <f>IFERROR(SUM(X475:X486),"0")</f>
        <v>740.16000000000008</v>
      </c>
      <c r="Y488" s="37"/>
      <c r="Z488" s="393"/>
      <c r="AA488" s="393"/>
    </row>
    <row r="489" spans="1:67" ht="14.25" customHeight="1" x14ac:dyDescent="0.25">
      <c r="A489" s="398" t="s">
        <v>97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4">
        <v>4607091388930</v>
      </c>
      <c r="E490" s="395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5"/>
      <c r="T490" s="34"/>
      <c r="U490" s="34"/>
      <c r="V490" s="35" t="s">
        <v>66</v>
      </c>
      <c r="W490" s="390">
        <v>100</v>
      </c>
      <c r="X490" s="391">
        <f>IFERROR(IF(W490="",0,CEILING((W490/$H490),1)*$H490),"")</f>
        <v>100.32000000000001</v>
      </c>
      <c r="Y490" s="36">
        <f>IFERROR(IF(X490=0,"",ROUNDUP(X490/H490,0)*0.01196),"")</f>
        <v>0.22724</v>
      </c>
      <c r="Z490" s="56"/>
      <c r="AA490" s="57"/>
      <c r="AE490" s="64"/>
      <c r="BB490" s="341" t="s">
        <v>1</v>
      </c>
      <c r="BL490" s="64">
        <f>IFERROR(W490*I490/H490,"0")</f>
        <v>106.81818181818181</v>
      </c>
      <c r="BM490" s="64">
        <f>IFERROR(X490*I490/H490,"0")</f>
        <v>107.16</v>
      </c>
      <c r="BN490" s="64">
        <f>IFERROR(1/J490*(W490/H490),"0")</f>
        <v>0.18210955710955709</v>
      </c>
      <c r="BO490" s="64">
        <f>IFERROR(1/J490*(X490/H490),"0")</f>
        <v>0.18269230769230771</v>
      </c>
    </row>
    <row r="491" spans="1:67" ht="16.5" customHeight="1" x14ac:dyDescent="0.25">
      <c r="A491" s="54" t="s">
        <v>684</v>
      </c>
      <c r="B491" s="54" t="s">
        <v>685</v>
      </c>
      <c r="C491" s="31">
        <v>4301020206</v>
      </c>
      <c r="D491" s="394">
        <v>4680115880054</v>
      </c>
      <c r="E491" s="395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5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2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13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18.939393939393938</v>
      </c>
      <c r="X492" s="392">
        <f>IFERROR(X490/H490,"0")+IFERROR(X491/H491,"0")</f>
        <v>19</v>
      </c>
      <c r="Y492" s="392">
        <f>IFERROR(IF(Y490="",0,Y490),"0")+IFERROR(IF(Y491="",0,Y491),"0")</f>
        <v>0.22724</v>
      </c>
      <c r="Z492" s="393"/>
      <c r="AA492" s="393"/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13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100</v>
      </c>
      <c r="X493" s="392">
        <f>IFERROR(SUM(X490:X491),"0")</f>
        <v>100.32000000000001</v>
      </c>
      <c r="Y493" s="37"/>
      <c r="Z493" s="393"/>
      <c r="AA493" s="393"/>
    </row>
    <row r="494" spans="1:67" ht="14.25" customHeight="1" x14ac:dyDescent="0.25">
      <c r="A494" s="398" t="s">
        <v>61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394">
        <v>4680115883116</v>
      </c>
      <c r="E495" s="395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5"/>
      <c r="T495" s="34"/>
      <c r="U495" s="34"/>
      <c r="V495" s="35" t="s">
        <v>66</v>
      </c>
      <c r="W495" s="390">
        <v>70</v>
      </c>
      <c r="X495" s="391">
        <f t="shared" ref="X495:X500" si="97">IFERROR(IF(W495="",0,CEILING((W495/$H495),1)*$H495),"")</f>
        <v>73.92</v>
      </c>
      <c r="Y495" s="36">
        <f>IFERROR(IF(X495=0,"",ROUNDUP(X495/H495,0)*0.01196),"")</f>
        <v>0.16744000000000001</v>
      </c>
      <c r="Z495" s="56"/>
      <c r="AA495" s="57"/>
      <c r="AE495" s="64"/>
      <c r="BB495" s="343" t="s">
        <v>1</v>
      </c>
      <c r="BL495" s="64">
        <f t="shared" ref="BL495:BL500" si="98">IFERROR(W495*I495/H495,"0")</f>
        <v>74.772727272727266</v>
      </c>
      <c r="BM495" s="64">
        <f t="shared" ref="BM495:BM500" si="99">IFERROR(X495*I495/H495,"0")</f>
        <v>78.959999999999994</v>
      </c>
      <c r="BN495" s="64">
        <f t="shared" ref="BN495:BN500" si="100">IFERROR(1/J495*(W495/H495),"0")</f>
        <v>0.12747668997668998</v>
      </c>
      <c r="BO495" s="64">
        <f t="shared" ref="BO495:BO500" si="101">IFERROR(1/J495*(X495/H495),"0")</f>
        <v>0.13461538461538464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394">
        <v>4680115883093</v>
      </c>
      <c r="E496" s="395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5"/>
      <c r="T496" s="34"/>
      <c r="U496" s="34"/>
      <c r="V496" s="35" t="s">
        <v>66</v>
      </c>
      <c r="W496" s="390">
        <v>60</v>
      </c>
      <c r="X496" s="391">
        <f t="shared" si="97"/>
        <v>63.36</v>
      </c>
      <c r="Y496" s="36">
        <f>IFERROR(IF(X496=0,"",ROUNDUP(X496/H496,0)*0.01196),"")</f>
        <v>0.14352000000000001</v>
      </c>
      <c r="Z496" s="56"/>
      <c r="AA496" s="57"/>
      <c r="AE496" s="64"/>
      <c r="BB496" s="344" t="s">
        <v>1</v>
      </c>
      <c r="BL496" s="64">
        <f t="shared" si="98"/>
        <v>64.090909090909079</v>
      </c>
      <c r="BM496" s="64">
        <f t="shared" si="99"/>
        <v>67.679999999999993</v>
      </c>
      <c r="BN496" s="64">
        <f t="shared" si="100"/>
        <v>0.10926573426573427</v>
      </c>
      <c r="BO496" s="64">
        <f t="shared" si="101"/>
        <v>0.11538461538461539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394">
        <v>4680115883109</v>
      </c>
      <c r="E497" s="395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5"/>
      <c r="T497" s="34"/>
      <c r="U497" s="34"/>
      <c r="V497" s="35" t="s">
        <v>66</v>
      </c>
      <c r="W497" s="390">
        <v>150</v>
      </c>
      <c r="X497" s="391">
        <f t="shared" si="97"/>
        <v>153.12</v>
      </c>
      <c r="Y497" s="36">
        <f>IFERROR(IF(X497=0,"",ROUNDUP(X497/H497,0)*0.01196),"")</f>
        <v>0.34683999999999998</v>
      </c>
      <c r="Z497" s="56"/>
      <c r="AA497" s="57"/>
      <c r="AE497" s="64"/>
      <c r="BB497" s="345" t="s">
        <v>1</v>
      </c>
      <c r="BL497" s="64">
        <f t="shared" si="98"/>
        <v>160.22727272727272</v>
      </c>
      <c r="BM497" s="64">
        <f t="shared" si="99"/>
        <v>163.56</v>
      </c>
      <c r="BN497" s="64">
        <f t="shared" si="100"/>
        <v>0.27316433566433568</v>
      </c>
      <c r="BO497" s="64">
        <f t="shared" si="101"/>
        <v>0.27884615384615385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394">
        <v>4680115882072</v>
      </c>
      <c r="E498" s="395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5"/>
      <c r="T498" s="34"/>
      <c r="U498" s="34"/>
      <c r="V498" s="35" t="s">
        <v>66</v>
      </c>
      <c r="W498" s="390">
        <v>60</v>
      </c>
      <c r="X498" s="391">
        <f t="shared" si="97"/>
        <v>61.2</v>
      </c>
      <c r="Y498" s="36">
        <f>IFERROR(IF(X498=0,"",ROUNDUP(X498/H498,0)*0.00937),"")</f>
        <v>0.15928999999999999</v>
      </c>
      <c r="Z498" s="56"/>
      <c r="AA498" s="57"/>
      <c r="AE498" s="64"/>
      <c r="BB498" s="346" t="s">
        <v>1</v>
      </c>
      <c r="BL498" s="64">
        <f t="shared" si="98"/>
        <v>63.999999999999993</v>
      </c>
      <c r="BM498" s="64">
        <f t="shared" si="99"/>
        <v>65.28</v>
      </c>
      <c r="BN498" s="64">
        <f t="shared" si="100"/>
        <v>0.1388888888888889</v>
      </c>
      <c r="BO498" s="64">
        <f t="shared" si="101"/>
        <v>0.14166666666666666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394">
        <v>4680115882102</v>
      </c>
      <c r="E499" s="395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5"/>
      <c r="T499" s="34"/>
      <c r="U499" s="34"/>
      <c r="V499" s="35" t="s">
        <v>66</v>
      </c>
      <c r="W499" s="390">
        <v>12</v>
      </c>
      <c r="X499" s="391">
        <f t="shared" si="97"/>
        <v>14.4</v>
      </c>
      <c r="Y499" s="36">
        <f>IFERROR(IF(X499=0,"",ROUNDUP(X499/H499,0)*0.00937),"")</f>
        <v>3.7479999999999999E-2</v>
      </c>
      <c r="Z499" s="56"/>
      <c r="AA499" s="57"/>
      <c r="AE499" s="64"/>
      <c r="BB499" s="347" t="s">
        <v>1</v>
      </c>
      <c r="BL499" s="64">
        <f t="shared" si="98"/>
        <v>12.7</v>
      </c>
      <c r="BM499" s="64">
        <f t="shared" si="99"/>
        <v>15.24</v>
      </c>
      <c r="BN499" s="64">
        <f t="shared" si="100"/>
        <v>2.7777777777777776E-2</v>
      </c>
      <c r="BO499" s="64">
        <f t="shared" si="101"/>
        <v>3.3333333333333333E-2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394">
        <v>4680115882096</v>
      </c>
      <c r="E500" s="395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5"/>
      <c r="T500" s="34"/>
      <c r="U500" s="34"/>
      <c r="V500" s="35" t="s">
        <v>66</v>
      </c>
      <c r="W500" s="390">
        <v>60</v>
      </c>
      <c r="X500" s="391">
        <f t="shared" si="97"/>
        <v>61.2</v>
      </c>
      <c r="Y500" s="36">
        <f>IFERROR(IF(X500=0,"",ROUNDUP(X500/H500,0)*0.00937),"")</f>
        <v>0.15928999999999999</v>
      </c>
      <c r="Z500" s="56"/>
      <c r="AA500" s="57"/>
      <c r="AE500" s="64"/>
      <c r="BB500" s="348" t="s">
        <v>1</v>
      </c>
      <c r="BL500" s="64">
        <f t="shared" si="98"/>
        <v>63.5</v>
      </c>
      <c r="BM500" s="64">
        <f t="shared" si="99"/>
        <v>64.77000000000001</v>
      </c>
      <c r="BN500" s="64">
        <f t="shared" si="100"/>
        <v>0.1388888888888889</v>
      </c>
      <c r="BO500" s="64">
        <f t="shared" si="101"/>
        <v>0.14166666666666666</v>
      </c>
    </row>
    <row r="501" spans="1:67" x14ac:dyDescent="0.2">
      <c r="A501" s="412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13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89.696969696969703</v>
      </c>
      <c r="X501" s="392">
        <f>IFERROR(X495/H495,"0")+IFERROR(X496/H496,"0")+IFERROR(X497/H497,"0")+IFERROR(X498/H498,"0")+IFERROR(X499/H499,"0")+IFERROR(X500/H500,"0")</f>
        <v>93</v>
      </c>
      <c r="Y501" s="392">
        <f>IFERROR(IF(Y495="",0,Y495),"0")+IFERROR(IF(Y496="",0,Y496),"0")+IFERROR(IF(Y497="",0,Y497),"0")+IFERROR(IF(Y498="",0,Y498),"0")+IFERROR(IF(Y499="",0,Y499),"0")+IFERROR(IF(Y500="",0,Y500),"0")</f>
        <v>1.0138599999999998</v>
      </c>
      <c r="Z501" s="393"/>
      <c r="AA501" s="393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13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412</v>
      </c>
      <c r="X502" s="392">
        <f>IFERROR(SUM(X495:X500),"0")</f>
        <v>427.19999999999993</v>
      </c>
      <c r="Y502" s="37"/>
      <c r="Z502" s="393"/>
      <c r="AA502" s="393"/>
    </row>
    <row r="503" spans="1:67" ht="14.25" customHeight="1" x14ac:dyDescent="0.25">
      <c r="A503" s="398" t="s">
        <v>72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83"/>
      <c r="AA503" s="383"/>
    </row>
    <row r="504" spans="1:67" ht="16.5" customHeight="1" x14ac:dyDescent="0.25">
      <c r="A504" s="54" t="s">
        <v>698</v>
      </c>
      <c r="B504" s="54" t="s">
        <v>699</v>
      </c>
      <c r="C504" s="31">
        <v>4301051230</v>
      </c>
      <c r="D504" s="394">
        <v>4607091383409</v>
      </c>
      <c r="E504" s="395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5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customHeight="1" x14ac:dyDescent="0.25">
      <c r="A505" s="54" t="s">
        <v>700</v>
      </c>
      <c r="B505" s="54" t="s">
        <v>701</v>
      </c>
      <c r="C505" s="31">
        <v>4301051231</v>
      </c>
      <c r="D505" s="394">
        <v>4607091383416</v>
      </c>
      <c r="E505" s="395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5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customHeight="1" x14ac:dyDescent="0.25">
      <c r="A506" s="54" t="s">
        <v>702</v>
      </c>
      <c r="B506" s="54" t="s">
        <v>703</v>
      </c>
      <c r="C506" s="31">
        <v>4301051058</v>
      </c>
      <c r="D506" s="394">
        <v>4680115883536</v>
      </c>
      <c r="E506" s="395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5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2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13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13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customHeight="1" x14ac:dyDescent="0.25">
      <c r="A509" s="398" t="s">
        <v>206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3"/>
      <c r="AA509" s="383"/>
    </row>
    <row r="510" spans="1:67" ht="16.5" customHeight="1" x14ac:dyDescent="0.25">
      <c r="A510" s="54" t="s">
        <v>704</v>
      </c>
      <c r="B510" s="54" t="s">
        <v>705</v>
      </c>
      <c r="C510" s="31">
        <v>4301060363</v>
      </c>
      <c r="D510" s="394">
        <v>4680115885035</v>
      </c>
      <c r="E510" s="395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5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412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13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13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customHeight="1" x14ac:dyDescent="0.2">
      <c r="A513" s="433" t="s">
        <v>706</v>
      </c>
      <c r="B513" s="434"/>
      <c r="C513" s="434"/>
      <c r="D513" s="434"/>
      <c r="E513" s="434"/>
      <c r="F513" s="434"/>
      <c r="G513" s="434"/>
      <c r="H513" s="434"/>
      <c r="I513" s="434"/>
      <c r="J513" s="434"/>
      <c r="K513" s="434"/>
      <c r="L513" s="434"/>
      <c r="M513" s="434"/>
      <c r="N513" s="434"/>
      <c r="O513" s="434"/>
      <c r="P513" s="434"/>
      <c r="Q513" s="434"/>
      <c r="R513" s="434"/>
      <c r="S513" s="434"/>
      <c r="T513" s="434"/>
      <c r="U513" s="434"/>
      <c r="V513" s="434"/>
      <c r="W513" s="434"/>
      <c r="X513" s="434"/>
      <c r="Y513" s="434"/>
      <c r="Z513" s="48"/>
      <c r="AA513" s="48"/>
    </row>
    <row r="514" spans="1:67" ht="16.5" customHeight="1" x14ac:dyDescent="0.25">
      <c r="A514" s="427" t="s">
        <v>707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4"/>
      <c r="AA514" s="384"/>
    </row>
    <row r="515" spans="1:67" ht="14.25" customHeight="1" x14ac:dyDescent="0.25">
      <c r="A515" s="398" t="s">
        <v>105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83"/>
      <c r="AA515" s="383"/>
    </row>
    <row r="516" spans="1:67" ht="27" customHeight="1" x14ac:dyDescent="0.25">
      <c r="A516" s="54" t="s">
        <v>708</v>
      </c>
      <c r="B516" s="54" t="s">
        <v>709</v>
      </c>
      <c r="C516" s="31">
        <v>4301011763</v>
      </c>
      <c r="D516" s="394">
        <v>4640242181011</v>
      </c>
      <c r="E516" s="395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119</v>
      </c>
      <c r="M516" s="33"/>
      <c r="N516" s="32">
        <v>55</v>
      </c>
      <c r="O516" s="663" t="s">
        <v>710</v>
      </c>
      <c r="P516" s="397"/>
      <c r="Q516" s="397"/>
      <c r="R516" s="397"/>
      <c r="S516" s="395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customHeight="1" x14ac:dyDescent="0.25">
      <c r="A517" s="54" t="s">
        <v>711</v>
      </c>
      <c r="B517" s="54" t="s">
        <v>712</v>
      </c>
      <c r="C517" s="31">
        <v>4301011951</v>
      </c>
      <c r="D517" s="394">
        <v>4640242180045</v>
      </c>
      <c r="E517" s="395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7" t="s">
        <v>713</v>
      </c>
      <c r="P517" s="397"/>
      <c r="Q517" s="397"/>
      <c r="R517" s="397"/>
      <c r="S517" s="395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714</v>
      </c>
      <c r="B518" s="54" t="s">
        <v>715</v>
      </c>
      <c r="C518" s="31">
        <v>4301011585</v>
      </c>
      <c r="D518" s="394">
        <v>4640242180441</v>
      </c>
      <c r="E518" s="395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44" t="s">
        <v>716</v>
      </c>
      <c r="P518" s="397"/>
      <c r="Q518" s="397"/>
      <c r="R518" s="397"/>
      <c r="S518" s="395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717</v>
      </c>
      <c r="B519" s="54" t="s">
        <v>718</v>
      </c>
      <c r="C519" s="31">
        <v>4301011950</v>
      </c>
      <c r="D519" s="394">
        <v>4640242180601</v>
      </c>
      <c r="E519" s="395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1" t="s">
        <v>719</v>
      </c>
      <c r="P519" s="397"/>
      <c r="Q519" s="397"/>
      <c r="R519" s="397"/>
      <c r="S519" s="395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394">
        <v>4640242180564</v>
      </c>
      <c r="E520" s="395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3" t="s">
        <v>722</v>
      </c>
      <c r="P520" s="397"/>
      <c r="Q520" s="397"/>
      <c r="R520" s="397"/>
      <c r="S520" s="395"/>
      <c r="T520" s="34"/>
      <c r="U520" s="34"/>
      <c r="V520" s="35" t="s">
        <v>66</v>
      </c>
      <c r="W520" s="390">
        <v>30</v>
      </c>
      <c r="X520" s="391">
        <f t="shared" si="102"/>
        <v>36</v>
      </c>
      <c r="Y520" s="36">
        <f t="shared" si="103"/>
        <v>6.5250000000000002E-2</v>
      </c>
      <c r="Z520" s="56"/>
      <c r="AA520" s="57"/>
      <c r="AE520" s="64"/>
      <c r="BB520" s="357" t="s">
        <v>1</v>
      </c>
      <c r="BL520" s="64">
        <f t="shared" si="104"/>
        <v>31.200000000000003</v>
      </c>
      <c r="BM520" s="64">
        <f t="shared" si="105"/>
        <v>37.440000000000005</v>
      </c>
      <c r="BN520" s="64">
        <f t="shared" si="106"/>
        <v>4.4642857142857137E-2</v>
      </c>
      <c r="BO520" s="64">
        <f t="shared" si="107"/>
        <v>5.3571428571428568E-2</v>
      </c>
    </row>
    <row r="521" spans="1:67" ht="27" customHeight="1" x14ac:dyDescent="0.25">
      <c r="A521" s="54" t="s">
        <v>723</v>
      </c>
      <c r="B521" s="54" t="s">
        <v>724</v>
      </c>
      <c r="C521" s="31">
        <v>4301011762</v>
      </c>
      <c r="D521" s="394">
        <v>4640242180922</v>
      </c>
      <c r="E521" s="395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88" t="s">
        <v>725</v>
      </c>
      <c r="P521" s="397"/>
      <c r="Q521" s="397"/>
      <c r="R521" s="397"/>
      <c r="S521" s="395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726</v>
      </c>
      <c r="B522" s="54" t="s">
        <v>727</v>
      </c>
      <c r="C522" s="31">
        <v>4301011764</v>
      </c>
      <c r="D522" s="394">
        <v>4640242181189</v>
      </c>
      <c r="E522" s="395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119</v>
      </c>
      <c r="M522" s="33"/>
      <c r="N522" s="32">
        <v>55</v>
      </c>
      <c r="O522" s="664" t="s">
        <v>728</v>
      </c>
      <c r="P522" s="397"/>
      <c r="Q522" s="397"/>
      <c r="R522" s="397"/>
      <c r="S522" s="395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729</v>
      </c>
      <c r="B523" s="54" t="s">
        <v>730</v>
      </c>
      <c r="C523" s="31">
        <v>4301011551</v>
      </c>
      <c r="D523" s="394">
        <v>4640242180038</v>
      </c>
      <c r="E523" s="395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22" t="s">
        <v>731</v>
      </c>
      <c r="P523" s="397"/>
      <c r="Q523" s="397"/>
      <c r="R523" s="397"/>
      <c r="S523" s="395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customHeight="1" x14ac:dyDescent="0.25">
      <c r="A524" s="54" t="s">
        <v>732</v>
      </c>
      <c r="B524" s="54" t="s">
        <v>733</v>
      </c>
      <c r="C524" s="31">
        <v>4301011765</v>
      </c>
      <c r="D524" s="394">
        <v>4640242181172</v>
      </c>
      <c r="E524" s="395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68" t="s">
        <v>734</v>
      </c>
      <c r="P524" s="397"/>
      <c r="Q524" s="397"/>
      <c r="R524" s="397"/>
      <c r="S524" s="395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2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13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2.5</v>
      </c>
      <c r="X525" s="392">
        <f>IFERROR(X516/H516,"0")+IFERROR(X517/H517,"0")+IFERROR(X518/H518,"0")+IFERROR(X519/H519,"0")+IFERROR(X520/H520,"0")+IFERROR(X521/H521,"0")+IFERROR(X522/H522,"0")+IFERROR(X523/H523,"0")+IFERROR(X524/H524,"0")</f>
        <v>3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6.5250000000000002E-2</v>
      </c>
      <c r="Z525" s="393"/>
      <c r="AA525" s="393"/>
    </row>
    <row r="526" spans="1:67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413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30</v>
      </c>
      <c r="X526" s="392">
        <f>IFERROR(SUM(X516:X524),"0")</f>
        <v>36</v>
      </c>
      <c r="Y526" s="37"/>
      <c r="Z526" s="393"/>
      <c r="AA526" s="393"/>
    </row>
    <row r="527" spans="1:67" ht="14.25" customHeight="1" x14ac:dyDescent="0.25">
      <c r="A527" s="398" t="s">
        <v>97</v>
      </c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  <c r="X527" s="399"/>
      <c r="Y527" s="399"/>
      <c r="Z527" s="383"/>
      <c r="AA527" s="383"/>
    </row>
    <row r="528" spans="1:67" ht="27" customHeight="1" x14ac:dyDescent="0.25">
      <c r="A528" s="54" t="s">
        <v>735</v>
      </c>
      <c r="B528" s="54" t="s">
        <v>736</v>
      </c>
      <c r="C528" s="31">
        <v>4301020260</v>
      </c>
      <c r="D528" s="394">
        <v>4640242180526</v>
      </c>
      <c r="E528" s="395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0" t="s">
        <v>737</v>
      </c>
      <c r="P528" s="397"/>
      <c r="Q528" s="397"/>
      <c r="R528" s="397"/>
      <c r="S528" s="395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customHeight="1" x14ac:dyDescent="0.25">
      <c r="A529" s="54" t="s">
        <v>738</v>
      </c>
      <c r="B529" s="54" t="s">
        <v>739</v>
      </c>
      <c r="C529" s="31">
        <v>4301020269</v>
      </c>
      <c r="D529" s="394">
        <v>4640242180519</v>
      </c>
      <c r="E529" s="395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119</v>
      </c>
      <c r="M529" s="33"/>
      <c r="N529" s="32">
        <v>50</v>
      </c>
      <c r="O529" s="521" t="s">
        <v>740</v>
      </c>
      <c r="P529" s="397"/>
      <c r="Q529" s="397"/>
      <c r="R529" s="397"/>
      <c r="S529" s="395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741</v>
      </c>
      <c r="B530" s="54" t="s">
        <v>742</v>
      </c>
      <c r="C530" s="31">
        <v>4301020309</v>
      </c>
      <c r="D530" s="394">
        <v>4640242180090</v>
      </c>
      <c r="E530" s="395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5" t="s">
        <v>743</v>
      </c>
      <c r="P530" s="397"/>
      <c r="Q530" s="397"/>
      <c r="R530" s="397"/>
      <c r="S530" s="395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744</v>
      </c>
      <c r="B531" s="54" t="s">
        <v>745</v>
      </c>
      <c r="C531" s="31">
        <v>4301020314</v>
      </c>
      <c r="D531" s="394">
        <v>4640242180090</v>
      </c>
      <c r="E531" s="395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18" t="s">
        <v>746</v>
      </c>
      <c r="P531" s="397"/>
      <c r="Q531" s="397"/>
      <c r="R531" s="397"/>
      <c r="S531" s="395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747</v>
      </c>
      <c r="B532" s="54" t="s">
        <v>748</v>
      </c>
      <c r="C532" s="31">
        <v>4301020295</v>
      </c>
      <c r="D532" s="394">
        <v>4640242181363</v>
      </c>
      <c r="E532" s="395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7" t="s">
        <v>749</v>
      </c>
      <c r="P532" s="397"/>
      <c r="Q532" s="397"/>
      <c r="R532" s="397"/>
      <c r="S532" s="395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x14ac:dyDescent="0.2">
      <c r="A533" s="412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13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413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customHeight="1" x14ac:dyDescent="0.25">
      <c r="A535" s="398" t="s">
        <v>61</v>
      </c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  <c r="Q535" s="399"/>
      <c r="R535" s="399"/>
      <c r="S535" s="399"/>
      <c r="T535" s="399"/>
      <c r="U535" s="399"/>
      <c r="V535" s="399"/>
      <c r="W535" s="399"/>
      <c r="X535" s="399"/>
      <c r="Y535" s="399"/>
      <c r="Z535" s="383"/>
      <c r="AA535" s="383"/>
    </row>
    <row r="536" spans="1:67" ht="27" customHeight="1" x14ac:dyDescent="0.25">
      <c r="A536" s="54" t="s">
        <v>750</v>
      </c>
      <c r="B536" s="54" t="s">
        <v>751</v>
      </c>
      <c r="C536" s="31">
        <v>4301031280</v>
      </c>
      <c r="D536" s="394">
        <v>4640242180816</v>
      </c>
      <c r="E536" s="395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62" t="s">
        <v>752</v>
      </c>
      <c r="P536" s="397"/>
      <c r="Q536" s="397"/>
      <c r="R536" s="397"/>
      <c r="S536" s="395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394">
        <v>4640242180595</v>
      </c>
      <c r="E537" s="395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700" t="s">
        <v>755</v>
      </c>
      <c r="P537" s="397"/>
      <c r="Q537" s="397"/>
      <c r="R537" s="397"/>
      <c r="S537" s="395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756</v>
      </c>
      <c r="B538" s="54" t="s">
        <v>757</v>
      </c>
      <c r="C538" s="31">
        <v>4301031321</v>
      </c>
      <c r="D538" s="394">
        <v>4640242180076</v>
      </c>
      <c r="E538" s="395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5" t="s">
        <v>758</v>
      </c>
      <c r="P538" s="397"/>
      <c r="Q538" s="397"/>
      <c r="R538" s="397"/>
      <c r="S538" s="395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759</v>
      </c>
      <c r="B539" s="54" t="s">
        <v>760</v>
      </c>
      <c r="C539" s="31">
        <v>4301031203</v>
      </c>
      <c r="D539" s="394">
        <v>4640242180908</v>
      </c>
      <c r="E539" s="395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04" t="s">
        <v>761</v>
      </c>
      <c r="P539" s="397"/>
      <c r="Q539" s="397"/>
      <c r="R539" s="397"/>
      <c r="S539" s="395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762</v>
      </c>
      <c r="B540" s="54" t="s">
        <v>763</v>
      </c>
      <c r="C540" s="31">
        <v>4301031200</v>
      </c>
      <c r="D540" s="394">
        <v>4640242180489</v>
      </c>
      <c r="E540" s="395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599" t="s">
        <v>764</v>
      </c>
      <c r="P540" s="397"/>
      <c r="Q540" s="397"/>
      <c r="R540" s="397"/>
      <c r="S540" s="395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2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13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x14ac:dyDescent="0.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413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customHeight="1" x14ac:dyDescent="0.25">
      <c r="A543" s="398" t="s">
        <v>72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4">
        <v>4640242180533</v>
      </c>
      <c r="E544" s="395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119</v>
      </c>
      <c r="M544" s="33"/>
      <c r="N544" s="32">
        <v>40</v>
      </c>
      <c r="O544" s="553" t="s">
        <v>767</v>
      </c>
      <c r="P544" s="397"/>
      <c r="Q544" s="397"/>
      <c r="R544" s="397"/>
      <c r="S544" s="395"/>
      <c r="T544" s="34"/>
      <c r="U544" s="34"/>
      <c r="V544" s="35" t="s">
        <v>66</v>
      </c>
      <c r="W544" s="390">
        <v>500</v>
      </c>
      <c r="X544" s="391">
        <f>IFERROR(IF(W544="",0,CEILING((W544/$H544),1)*$H544),"")</f>
        <v>507</v>
      </c>
      <c r="Y544" s="36">
        <f>IFERROR(IF(X544=0,"",ROUNDUP(X544/H544,0)*0.02175),"")</f>
        <v>1.4137499999999998</v>
      </c>
      <c r="Z544" s="56"/>
      <c r="AA544" s="57"/>
      <c r="AE544" s="64"/>
      <c r="BB544" s="372" t="s">
        <v>1</v>
      </c>
      <c r="BL544" s="64">
        <f>IFERROR(W544*I544/H544,"0")</f>
        <v>536.15384615384619</v>
      </c>
      <c r="BM544" s="64">
        <f>IFERROR(X544*I544/H544,"0")</f>
        <v>543.66000000000008</v>
      </c>
      <c r="BN544" s="64">
        <f>IFERROR(1/J544*(W544/H544),"0")</f>
        <v>1.1446886446886446</v>
      </c>
      <c r="BO544" s="64">
        <f>IFERROR(1/J544*(X544/H544),"0")</f>
        <v>1.1607142857142856</v>
      </c>
    </row>
    <row r="545" spans="1:67" ht="27" customHeight="1" x14ac:dyDescent="0.25">
      <c r="A545" s="54" t="s">
        <v>768</v>
      </c>
      <c r="B545" s="54" t="s">
        <v>769</v>
      </c>
      <c r="C545" s="31">
        <v>4301051780</v>
      </c>
      <c r="D545" s="394">
        <v>4640242180106</v>
      </c>
      <c r="E545" s="395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64" t="s">
        <v>770</v>
      </c>
      <c r="P545" s="397"/>
      <c r="Q545" s="397"/>
      <c r="R545" s="397"/>
      <c r="S545" s="395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771</v>
      </c>
      <c r="B546" s="54" t="s">
        <v>772</v>
      </c>
      <c r="C546" s="31">
        <v>4301051510</v>
      </c>
      <c r="D546" s="394">
        <v>4640242180540</v>
      </c>
      <c r="E546" s="395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4" t="s">
        <v>773</v>
      </c>
      <c r="P546" s="397"/>
      <c r="Q546" s="397"/>
      <c r="R546" s="397"/>
      <c r="S546" s="395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774</v>
      </c>
      <c r="B547" s="54" t="s">
        <v>775</v>
      </c>
      <c r="C547" s="31">
        <v>4301051390</v>
      </c>
      <c r="D547" s="394">
        <v>4640242181233</v>
      </c>
      <c r="E547" s="395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56" t="s">
        <v>776</v>
      </c>
      <c r="P547" s="397"/>
      <c r="Q547" s="397"/>
      <c r="R547" s="397"/>
      <c r="S547" s="395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777</v>
      </c>
      <c r="B548" s="54" t="s">
        <v>778</v>
      </c>
      <c r="C548" s="31">
        <v>4301051448</v>
      </c>
      <c r="D548" s="394">
        <v>4640242181226</v>
      </c>
      <c r="E548" s="395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596" t="s">
        <v>779</v>
      </c>
      <c r="P548" s="397"/>
      <c r="Q548" s="397"/>
      <c r="R548" s="397"/>
      <c r="S548" s="395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2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13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64.102564102564102</v>
      </c>
      <c r="X549" s="392">
        <f>IFERROR(X544/H544,"0")+IFERROR(X545/H545,"0")+IFERROR(X546/H546,"0")+IFERROR(X547/H547,"0")+IFERROR(X548/H548,"0")</f>
        <v>65</v>
      </c>
      <c r="Y549" s="392">
        <f>IFERROR(IF(Y544="",0,Y544),"0")+IFERROR(IF(Y545="",0,Y545),"0")+IFERROR(IF(Y546="",0,Y546),"0")+IFERROR(IF(Y547="",0,Y547),"0")+IFERROR(IF(Y548="",0,Y548),"0")</f>
        <v>1.4137499999999998</v>
      </c>
      <c r="Z549" s="393"/>
      <c r="AA549" s="393"/>
    </row>
    <row r="550" spans="1:67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13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500</v>
      </c>
      <c r="X550" s="392">
        <f>IFERROR(SUM(X544:X548),"0")</f>
        <v>507</v>
      </c>
      <c r="Y550" s="37"/>
      <c r="Z550" s="393"/>
      <c r="AA550" s="393"/>
    </row>
    <row r="551" spans="1:67" ht="14.25" customHeight="1" x14ac:dyDescent="0.25">
      <c r="A551" s="398" t="s">
        <v>206</v>
      </c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  <c r="Q551" s="399"/>
      <c r="R551" s="399"/>
      <c r="S551" s="399"/>
      <c r="T551" s="399"/>
      <c r="U551" s="399"/>
      <c r="V551" s="399"/>
      <c r="W551" s="399"/>
      <c r="X551" s="399"/>
      <c r="Y551" s="399"/>
      <c r="Z551" s="383"/>
      <c r="AA551" s="383"/>
    </row>
    <row r="552" spans="1:67" ht="27" customHeight="1" x14ac:dyDescent="0.25">
      <c r="A552" s="54" t="s">
        <v>780</v>
      </c>
      <c r="B552" s="54" t="s">
        <v>781</v>
      </c>
      <c r="C552" s="31">
        <v>4301060354</v>
      </c>
      <c r="D552" s="394">
        <v>4640242180120</v>
      </c>
      <c r="E552" s="395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9" t="s">
        <v>782</v>
      </c>
      <c r="P552" s="397"/>
      <c r="Q552" s="397"/>
      <c r="R552" s="397"/>
      <c r="S552" s="395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780</v>
      </c>
      <c r="B553" s="54" t="s">
        <v>783</v>
      </c>
      <c r="C553" s="31">
        <v>4301060408</v>
      </c>
      <c r="D553" s="394">
        <v>4640242180120</v>
      </c>
      <c r="E553" s="395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4" t="s">
        <v>784</v>
      </c>
      <c r="P553" s="397"/>
      <c r="Q553" s="397"/>
      <c r="R553" s="397"/>
      <c r="S553" s="395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785</v>
      </c>
      <c r="B554" s="54" t="s">
        <v>786</v>
      </c>
      <c r="C554" s="31">
        <v>4301060355</v>
      </c>
      <c r="D554" s="394">
        <v>4640242180137</v>
      </c>
      <c r="E554" s="395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33" t="s">
        <v>787</v>
      </c>
      <c r="P554" s="397"/>
      <c r="Q554" s="397"/>
      <c r="R554" s="397"/>
      <c r="S554" s="395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785</v>
      </c>
      <c r="B555" s="54" t="s">
        <v>788</v>
      </c>
      <c r="C555" s="31">
        <v>4301060407</v>
      </c>
      <c r="D555" s="394">
        <v>4640242180137</v>
      </c>
      <c r="E555" s="395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397"/>
      <c r="Q555" s="397"/>
      <c r="R555" s="397"/>
      <c r="S555" s="395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2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3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3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46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70" t="s">
        <v>790</v>
      </c>
      <c r="P558" s="549"/>
      <c r="Q558" s="549"/>
      <c r="R558" s="549"/>
      <c r="S558" s="549"/>
      <c r="T558" s="549"/>
      <c r="U558" s="550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17045.3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17238.86</v>
      </c>
      <c r="Y558" s="37"/>
      <c r="Z558" s="393"/>
      <c r="AA558" s="393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70" t="s">
        <v>791</v>
      </c>
      <c r="P559" s="549"/>
      <c r="Q559" s="549"/>
      <c r="R559" s="549"/>
      <c r="S559" s="549"/>
      <c r="T559" s="549"/>
      <c r="U559" s="550"/>
      <c r="V559" s="37" t="s">
        <v>66</v>
      </c>
      <c r="W559" s="392">
        <f>IFERROR(SUM(BL22:BL555),"0")</f>
        <v>18236.594521532108</v>
      </c>
      <c r="X559" s="392">
        <f>IFERROR(SUM(BM22:BM555),"0")</f>
        <v>18442.902000000006</v>
      </c>
      <c r="Y559" s="37"/>
      <c r="Z559" s="393"/>
      <c r="AA559" s="393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70" t="s">
        <v>792</v>
      </c>
      <c r="P560" s="549"/>
      <c r="Q560" s="549"/>
      <c r="R560" s="549"/>
      <c r="S560" s="549"/>
      <c r="T560" s="549"/>
      <c r="U560" s="550"/>
      <c r="V560" s="37" t="s">
        <v>793</v>
      </c>
      <c r="W560" s="38">
        <f>ROUNDUP(SUM(BN22:BN555),0)</f>
        <v>34</v>
      </c>
      <c r="X560" s="38">
        <f>ROUNDUP(SUM(BO22:BO555),0)</f>
        <v>34</v>
      </c>
      <c r="Y560" s="37"/>
      <c r="Z560" s="393"/>
      <c r="AA560" s="393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52"/>
      <c r="O561" s="570" t="s">
        <v>794</v>
      </c>
      <c r="P561" s="549"/>
      <c r="Q561" s="549"/>
      <c r="R561" s="549"/>
      <c r="S561" s="549"/>
      <c r="T561" s="549"/>
      <c r="U561" s="550"/>
      <c r="V561" s="37" t="s">
        <v>66</v>
      </c>
      <c r="W561" s="392">
        <f>GrossWeightTotal+PalletQtyTotal*25</f>
        <v>19086.594521532108</v>
      </c>
      <c r="X561" s="392">
        <f>GrossWeightTotalR+PalletQtyTotalR*25</f>
        <v>19292.902000000006</v>
      </c>
      <c r="Y561" s="37"/>
      <c r="Z561" s="393"/>
      <c r="AA561" s="393"/>
    </row>
    <row r="562" spans="1:30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52"/>
      <c r="O562" s="570" t="s">
        <v>795</v>
      </c>
      <c r="P562" s="549"/>
      <c r="Q562" s="549"/>
      <c r="R562" s="549"/>
      <c r="S562" s="549"/>
      <c r="T562" s="549"/>
      <c r="U562" s="550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3751.3433727830275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3788</v>
      </c>
      <c r="Y562" s="37"/>
      <c r="Z562" s="393"/>
      <c r="AA562" s="393"/>
    </row>
    <row r="563" spans="1:30" ht="14.25" customHeight="1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452"/>
      <c r="O563" s="570" t="s">
        <v>796</v>
      </c>
      <c r="P563" s="549"/>
      <c r="Q563" s="549"/>
      <c r="R563" s="549"/>
      <c r="S563" s="549"/>
      <c r="T563" s="549"/>
      <c r="U563" s="550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39.109459999999999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01" t="s">
        <v>95</v>
      </c>
      <c r="D565" s="545"/>
      <c r="E565" s="545"/>
      <c r="F565" s="546"/>
      <c r="G565" s="401" t="s">
        <v>228</v>
      </c>
      <c r="H565" s="545"/>
      <c r="I565" s="545"/>
      <c r="J565" s="545"/>
      <c r="K565" s="545"/>
      <c r="L565" s="545"/>
      <c r="M565" s="545"/>
      <c r="N565" s="545"/>
      <c r="O565" s="546"/>
      <c r="P565" s="401" t="s">
        <v>488</v>
      </c>
      <c r="Q565" s="546"/>
      <c r="R565" s="401" t="s">
        <v>566</v>
      </c>
      <c r="S565" s="545"/>
      <c r="T565" s="545"/>
      <c r="U565" s="546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403" t="s">
        <v>799</v>
      </c>
      <c r="B566" s="401" t="s">
        <v>60</v>
      </c>
      <c r="C566" s="401" t="s">
        <v>96</v>
      </c>
      <c r="D566" s="401" t="s">
        <v>104</v>
      </c>
      <c r="E566" s="401" t="s">
        <v>95</v>
      </c>
      <c r="F566" s="401" t="s">
        <v>218</v>
      </c>
      <c r="G566" s="401" t="s">
        <v>229</v>
      </c>
      <c r="H566" s="401" t="s">
        <v>246</v>
      </c>
      <c r="I566" s="401" t="s">
        <v>265</v>
      </c>
      <c r="J566" s="401" t="s">
        <v>338</v>
      </c>
      <c r="K566" s="401" t="s">
        <v>359</v>
      </c>
      <c r="L566" s="401" t="s">
        <v>372</v>
      </c>
      <c r="M566" s="382"/>
      <c r="N566" s="401" t="s">
        <v>458</v>
      </c>
      <c r="O566" s="401" t="s">
        <v>475</v>
      </c>
      <c r="P566" s="401" t="s">
        <v>489</v>
      </c>
      <c r="Q566" s="401" t="s">
        <v>533</v>
      </c>
      <c r="R566" s="401" t="s">
        <v>567</v>
      </c>
      <c r="S566" s="401" t="s">
        <v>614</v>
      </c>
      <c r="T566" s="401" t="s">
        <v>641</v>
      </c>
      <c r="U566" s="401" t="s">
        <v>648</v>
      </c>
      <c r="V566" s="401" t="s">
        <v>657</v>
      </c>
      <c r="W566" s="401" t="s">
        <v>707</v>
      </c>
      <c r="AA566" s="52"/>
      <c r="AD566" s="382"/>
    </row>
    <row r="567" spans="1:30" ht="13.5" customHeight="1" thickBot="1" x14ac:dyDescent="0.25">
      <c r="A567" s="404"/>
      <c r="B567" s="402"/>
      <c r="C567" s="402"/>
      <c r="D567" s="402"/>
      <c r="E567" s="402"/>
      <c r="F567" s="402"/>
      <c r="G567" s="402"/>
      <c r="H567" s="402"/>
      <c r="I567" s="402"/>
      <c r="J567" s="402"/>
      <c r="K567" s="402"/>
      <c r="L567" s="402"/>
      <c r="M567" s="382"/>
      <c r="N567" s="402"/>
      <c r="O567" s="402"/>
      <c r="P567" s="402"/>
      <c r="Q567" s="402"/>
      <c r="R567" s="402"/>
      <c r="S567" s="402"/>
      <c r="T567" s="402"/>
      <c r="U567" s="402"/>
      <c r="V567" s="402"/>
      <c r="W567" s="402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288.89999999999998</v>
      </c>
      <c r="D568" s="46">
        <f>IFERROR(X53*1,"0")+IFERROR(X54*1,"0")+IFERROR(X55*1,"0")+IFERROR(X56*1,"0")</f>
        <v>662.40000000000009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2530.3200000000002</v>
      </c>
      <c r="F568" s="46">
        <f>IFERROR(X130*1,"0")+IFERROR(X131*1,"0")+IFERROR(X132*1,"0")+IFERROR(X133*1,"0")+IFERROR(X134*1,"0")</f>
        <v>900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480.9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2423.6999999999998</v>
      </c>
      <c r="J568" s="46">
        <f>IFERROR(X210*1,"0")+IFERROR(X211*1,"0")+IFERROR(X212*1,"0")+IFERROR(X213*1,"0")+IFERROR(X214*1,"0")+IFERROR(X215*1,"0")+IFERROR(X216*1,"0")+IFERROR(X220*1,"0")+IFERROR(X221*1,"0")+IFERROR(X222*1,"0")</f>
        <v>300.39999999999998</v>
      </c>
      <c r="K568" s="46">
        <f>IFERROR(X227*1,"0")+IFERROR(X228*1,"0")+IFERROR(X229*1,"0")+IFERROR(X230*1,"0")+IFERROR(X231*1,"0")+IFERROR(X232*1,"0")</f>
        <v>284.79999999999995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460.38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1053.1199999999999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5315.4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77.400000000000006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495.66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103.19999999999999</v>
      </c>
      <c r="T568" s="46">
        <f>IFERROR(X457*1,"0")+IFERROR(X458*1,"0")+IFERROR(X459*1,"0")</f>
        <v>51.599999999999994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1267.6800000000003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543</v>
      </c>
      <c r="AA568" s="52"/>
      <c r="AD568" s="382"/>
    </row>
  </sheetData>
  <sheetProtection algorithmName="SHA-512" hashValue="w+jxKfGSg6aTia8Mjole9ZRJPnnx/rv94FSMNicpS3PIt3bFJCZIu4xhw5LMDuT9eTghLgvJtvcwhQ8e3y4u5A==" saltValue="fjyPD7uR48H53qNh486c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9"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A13:L13"/>
    <mergeCell ref="O133:S133"/>
    <mergeCell ref="A119:Y119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M17:M18"/>
    <mergeCell ref="O177:S177"/>
    <mergeCell ref="A225:Y225"/>
    <mergeCell ref="O248:S248"/>
    <mergeCell ref="O475:S475"/>
    <mergeCell ref="A541:N542"/>
    <mergeCell ref="O164:S164"/>
    <mergeCell ref="O297:S297"/>
    <mergeCell ref="O335:S335"/>
    <mergeCell ref="A162:Y162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O542:U542"/>
    <mergeCell ref="A235:Y235"/>
    <mergeCell ref="D247:E247"/>
    <mergeCell ref="D22:E22"/>
    <mergeCell ref="O100:U100"/>
    <mergeCell ref="D155:E155"/>
    <mergeCell ref="A223:N224"/>
    <mergeCell ref="O358:U358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G17:G18"/>
    <mergeCell ref="D314:E314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P10:Q10"/>
    <mergeCell ref="O33:S33"/>
    <mergeCell ref="O204:S204"/>
    <mergeCell ref="A361:Y361"/>
    <mergeCell ref="O269:S269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P13:Q13"/>
    <mergeCell ref="D56:E56"/>
    <mergeCell ref="D193:E193"/>
    <mergeCell ref="O200:U200"/>
    <mergeCell ref="A442:Y442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A38:N39"/>
    <mergeCell ref="O422:S422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549:U549"/>
    <mergeCell ref="D156:E156"/>
    <mergeCell ref="D398:E398"/>
    <mergeCell ref="O205:S205"/>
    <mergeCell ref="O336:S336"/>
    <mergeCell ref="D106:E106"/>
    <mergeCell ref="D93:E93"/>
    <mergeCell ref="D264:E264"/>
    <mergeCell ref="D220:E220"/>
    <mergeCell ref="D391:E391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O429:S429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O325:U325"/>
    <mergeCell ref="D103:E103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D180:E180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O529:S529"/>
    <mergeCell ref="O523:S523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487:U487"/>
    <mergeCell ref="O68:S68"/>
    <mergeCell ref="O239:S239"/>
    <mergeCell ref="A393:N394"/>
    <mergeCell ref="D523:E523"/>
    <mergeCell ref="O182:U182"/>
    <mergeCell ref="O82:U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D365:E365"/>
    <mergeCell ref="D536:E536"/>
    <mergeCell ref="D79:E79"/>
    <mergeCell ref="O89:U89"/>
    <mergeCell ref="D144:E144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O218:U218"/>
    <mergeCell ref="D378:E378"/>
    <mergeCell ref="O81:S81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98:E98"/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  <mergeCell ref="O268:S26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803</v>
      </c>
      <c r="D6" s="47" t="s">
        <v>804</v>
      </c>
      <c r="E6" s="47"/>
    </row>
    <row r="7" spans="2:8" x14ac:dyDescent="0.2">
      <c r="B7" s="47" t="s">
        <v>805</v>
      </c>
      <c r="C7" s="47" t="s">
        <v>806</v>
      </c>
      <c r="D7" s="47" t="s">
        <v>807</v>
      </c>
      <c r="E7" s="47"/>
    </row>
    <row r="9" spans="2:8" x14ac:dyDescent="0.2">
      <c r="B9" s="47" t="s">
        <v>808</v>
      </c>
      <c r="C9" s="47" t="s">
        <v>803</v>
      </c>
      <c r="D9" s="47"/>
      <c r="E9" s="47"/>
    </row>
    <row r="11" spans="2:8" x14ac:dyDescent="0.2">
      <c r="B11" s="47" t="s">
        <v>808</v>
      </c>
      <c r="C11" s="47" t="s">
        <v>806</v>
      </c>
      <c r="D11" s="47"/>
      <c r="E11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  <row r="21" spans="2:5" x14ac:dyDescent="0.2">
      <c r="B21" s="47" t="s">
        <v>817</v>
      </c>
      <c r="C21" s="47"/>
      <c r="D21" s="47"/>
      <c r="E21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</sheetData>
  <sheetProtection algorithmName="SHA-512" hashValue="sGtVr8YR1KhsduGKLSzScSh3lpo+TBOUdTdyEmFw+jFRtmb9tjp2qqim6yaWyBM66w59DNwunHhghGUztofICw==" saltValue="TzC40xIPTEIKLSX7h6JN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2024-06-28T09:05:52Z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