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F190ABB-B146-44A3-90BB-48BAAD18F8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68" i="1" s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W471" i="1"/>
  <c r="X470" i="1"/>
  <c r="W470" i="1"/>
  <c r="BO469" i="1"/>
  <c r="BN469" i="1"/>
  <c r="BM469" i="1"/>
  <c r="BL469" i="1"/>
  <c r="Y469" i="1"/>
  <c r="Y470" i="1" s="1"/>
  <c r="X469" i="1"/>
  <c r="X471" i="1" s="1"/>
  <c r="W467" i="1"/>
  <c r="W466" i="1"/>
  <c r="BN465" i="1"/>
  <c r="BL465" i="1"/>
  <c r="X465" i="1"/>
  <c r="O465" i="1"/>
  <c r="BO464" i="1"/>
  <c r="BN464" i="1"/>
  <c r="BM464" i="1"/>
  <c r="BL464" i="1"/>
  <c r="Y464" i="1"/>
  <c r="X464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W394" i="1"/>
  <c r="W393" i="1"/>
  <c r="BO392" i="1"/>
  <c r="BN392" i="1"/>
  <c r="BM392" i="1"/>
  <c r="BL392" i="1"/>
  <c r="Y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O352" i="1"/>
  <c r="BN352" i="1"/>
  <c r="BM352" i="1"/>
  <c r="BL352" i="1"/>
  <c r="Y352" i="1"/>
  <c r="X352" i="1"/>
  <c r="O352" i="1"/>
  <c r="BN351" i="1"/>
  <c r="BL351" i="1"/>
  <c r="X351" i="1"/>
  <c r="BN350" i="1"/>
  <c r="BL350" i="1"/>
  <c r="X350" i="1"/>
  <c r="O350" i="1"/>
  <c r="BO349" i="1"/>
  <c r="BN349" i="1"/>
  <c r="BM349" i="1"/>
  <c r="BL349" i="1"/>
  <c r="Y349" i="1"/>
  <c r="X349" i="1"/>
  <c r="X354" i="1" s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N568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W258" i="1"/>
  <c r="W257" i="1"/>
  <c r="BO256" i="1"/>
  <c r="BN256" i="1"/>
  <c r="BM256" i="1"/>
  <c r="BL256" i="1"/>
  <c r="Y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O210" i="1"/>
  <c r="BN210" i="1"/>
  <c r="BM210" i="1"/>
  <c r="BL210" i="1"/>
  <c r="Y210" i="1"/>
  <c r="X210" i="1"/>
  <c r="O210" i="1"/>
  <c r="W207" i="1"/>
  <c r="X206" i="1"/>
  <c r="W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W182" i="1"/>
  <c r="W181" i="1"/>
  <c r="BO180" i="1"/>
  <c r="BN180" i="1"/>
  <c r="BM180" i="1"/>
  <c r="BL180" i="1"/>
  <c r="Y180" i="1"/>
  <c r="X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O173" i="1"/>
  <c r="W171" i="1"/>
  <c r="X170" i="1"/>
  <c r="W170" i="1"/>
  <c r="BO169" i="1"/>
  <c r="BN169" i="1"/>
  <c r="BM169" i="1"/>
  <c r="BL169" i="1"/>
  <c r="Y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O163" i="1"/>
  <c r="BN163" i="1"/>
  <c r="BM163" i="1"/>
  <c r="BL163" i="1"/>
  <c r="Y163" i="1"/>
  <c r="X163" i="1"/>
  <c r="I568" i="1" s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W147" i="1"/>
  <c r="W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7" i="1" s="1"/>
  <c r="O102" i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X100" i="1" s="1"/>
  <c r="O92" i="1"/>
  <c r="W90" i="1"/>
  <c r="W89" i="1"/>
  <c r="BO88" i="1"/>
  <c r="BN88" i="1"/>
  <c r="BM88" i="1"/>
  <c r="BL88" i="1"/>
  <c r="Y88" i="1"/>
  <c r="X88" i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8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8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8" i="1" s="1"/>
  <c r="W24" i="1"/>
  <c r="BO23" i="1"/>
  <c r="BN23" i="1"/>
  <c r="BM23" i="1"/>
  <c r="BL23" i="1"/>
  <c r="Y23" i="1"/>
  <c r="X23" i="1"/>
  <c r="O23" i="1"/>
  <c r="BN22" i="1"/>
  <c r="W560" i="1" s="1"/>
  <c r="BL22" i="1"/>
  <c r="W559" i="1" s="1"/>
  <c r="W561" i="1" s="1"/>
  <c r="X22" i="1"/>
  <c r="B568" i="1" s="1"/>
  <c r="O22" i="1"/>
  <c r="H10" i="1"/>
  <c r="A9" i="1"/>
  <c r="F10" i="1" s="1"/>
  <c r="D7" i="1"/>
  <c r="P6" i="1"/>
  <c r="O2" i="1"/>
  <c r="Y99" i="1" l="1"/>
  <c r="Y135" i="1"/>
  <c r="Y146" i="1"/>
  <c r="H9" i="1"/>
  <c r="A10" i="1"/>
  <c r="X24" i="1"/>
  <c r="X34" i="1"/>
  <c r="X50" i="1"/>
  <c r="X58" i="1"/>
  <c r="X83" i="1"/>
  <c r="X89" i="1"/>
  <c r="X99" i="1"/>
  <c r="X118" i="1"/>
  <c r="X126" i="1"/>
  <c r="X135" i="1"/>
  <c r="X146" i="1"/>
  <c r="X159" i="1"/>
  <c r="BO174" i="1"/>
  <c r="BM174" i="1"/>
  <c r="Y174" i="1"/>
  <c r="BO177" i="1"/>
  <c r="BM177" i="1"/>
  <c r="Y177" i="1"/>
  <c r="Y181" i="1" s="1"/>
  <c r="X181" i="1"/>
  <c r="BO185" i="1"/>
  <c r="BM185" i="1"/>
  <c r="Y185" i="1"/>
  <c r="Y199" i="1" s="1"/>
  <c r="BO189" i="1"/>
  <c r="BM189" i="1"/>
  <c r="Y189" i="1"/>
  <c r="BO193" i="1"/>
  <c r="BM193" i="1"/>
  <c r="Y193" i="1"/>
  <c r="BO211" i="1"/>
  <c r="BM211" i="1"/>
  <c r="Y211" i="1"/>
  <c r="Y217" i="1" s="1"/>
  <c r="BO215" i="1"/>
  <c r="BM215" i="1"/>
  <c r="Y215" i="1"/>
  <c r="BO222" i="1"/>
  <c r="BM222" i="1"/>
  <c r="Y222" i="1"/>
  <c r="X224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X257" i="1"/>
  <c r="BO261" i="1"/>
  <c r="BM261" i="1"/>
  <c r="Y261" i="1"/>
  <c r="Y270" i="1" s="1"/>
  <c r="BO265" i="1"/>
  <c r="BM265" i="1"/>
  <c r="Y265" i="1"/>
  <c r="BO269" i="1"/>
  <c r="BM269" i="1"/>
  <c r="Y269" i="1"/>
  <c r="X271" i="1"/>
  <c r="Y277" i="1"/>
  <c r="BO274" i="1"/>
  <c r="BM274" i="1"/>
  <c r="Y274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BO343" i="1"/>
  <c r="BM343" i="1"/>
  <c r="Y343" i="1"/>
  <c r="X347" i="1"/>
  <c r="BO351" i="1"/>
  <c r="BM351" i="1"/>
  <c r="Y351" i="1"/>
  <c r="X410" i="1"/>
  <c r="BO399" i="1"/>
  <c r="BM399" i="1"/>
  <c r="Y399" i="1"/>
  <c r="BO403" i="1"/>
  <c r="BM403" i="1"/>
  <c r="Y403" i="1"/>
  <c r="F9" i="1"/>
  <c r="J9" i="1"/>
  <c r="Y22" i="1"/>
  <c r="Y24" i="1" s="1"/>
  <c r="BM22" i="1"/>
  <c r="BO22" i="1"/>
  <c r="W562" i="1"/>
  <c r="X25" i="1"/>
  <c r="Y28" i="1"/>
  <c r="Y34" i="1" s="1"/>
  <c r="BM28" i="1"/>
  <c r="Y30" i="1"/>
  <c r="BM30" i="1"/>
  <c r="Y32" i="1"/>
  <c r="BM32" i="1"/>
  <c r="C568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2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Y89" i="1" s="1"/>
  <c r="BM85" i="1"/>
  <c r="BO85" i="1"/>
  <c r="Y87" i="1"/>
  <c r="BM87" i="1"/>
  <c r="Y93" i="1"/>
  <c r="BM93" i="1"/>
  <c r="Y95" i="1"/>
  <c r="BM95" i="1"/>
  <c r="Y97" i="1"/>
  <c r="BM97" i="1"/>
  <c r="Y103" i="1"/>
  <c r="Y117" i="1" s="1"/>
  <c r="BM103" i="1"/>
  <c r="Y105" i="1"/>
  <c r="BM105" i="1"/>
  <c r="Y107" i="1"/>
  <c r="BM107" i="1"/>
  <c r="Y109" i="1"/>
  <c r="BM109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F568" i="1"/>
  <c r="Y131" i="1"/>
  <c r="BM131" i="1"/>
  <c r="Y133" i="1"/>
  <c r="BM133" i="1"/>
  <c r="X136" i="1"/>
  <c r="G568" i="1"/>
  <c r="Y142" i="1"/>
  <c r="BM142" i="1"/>
  <c r="Y143" i="1"/>
  <c r="BM143" i="1"/>
  <c r="X147" i="1"/>
  <c r="H568" i="1"/>
  <c r="X160" i="1"/>
  <c r="Y151" i="1"/>
  <c r="Y159" i="1" s="1"/>
  <c r="BM151" i="1"/>
  <c r="Y153" i="1"/>
  <c r="BM153" i="1"/>
  <c r="Y155" i="1"/>
  <c r="BM155" i="1"/>
  <c r="Y157" i="1"/>
  <c r="BM157" i="1"/>
  <c r="BO164" i="1"/>
  <c r="BM164" i="1"/>
  <c r="Y164" i="1"/>
  <c r="Y165" i="1" s="1"/>
  <c r="X166" i="1"/>
  <c r="X171" i="1"/>
  <c r="BO168" i="1"/>
  <c r="BM168" i="1"/>
  <c r="Y168" i="1"/>
  <c r="Y170" i="1" s="1"/>
  <c r="X182" i="1"/>
  <c r="BO176" i="1"/>
  <c r="BM176" i="1"/>
  <c r="Y176" i="1"/>
  <c r="BO178" i="1"/>
  <c r="BM178" i="1"/>
  <c r="Y178" i="1"/>
  <c r="X199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X270" i="1"/>
  <c r="BO263" i="1"/>
  <c r="BM263" i="1"/>
  <c r="Y263" i="1"/>
  <c r="BO267" i="1"/>
  <c r="BM267" i="1"/>
  <c r="Y267" i="1"/>
  <c r="X277" i="1"/>
  <c r="X284" i="1"/>
  <c r="BO280" i="1"/>
  <c r="BM280" i="1"/>
  <c r="Y280" i="1"/>
  <c r="X283" i="1"/>
  <c r="Y289" i="1"/>
  <c r="BO287" i="1"/>
  <c r="BM287" i="1"/>
  <c r="Y287" i="1"/>
  <c r="X289" i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X393" i="1"/>
  <c r="BO423" i="1"/>
  <c r="BM423" i="1"/>
  <c r="Y423" i="1"/>
  <c r="Y425" i="1" s="1"/>
  <c r="BO407" i="1"/>
  <c r="BM407" i="1"/>
  <c r="Y407" i="1"/>
  <c r="R568" i="1"/>
  <c r="X165" i="1"/>
  <c r="J568" i="1"/>
  <c r="X218" i="1"/>
  <c r="X278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Y300" i="1" s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Y346" i="1" s="1"/>
  <c r="BO350" i="1"/>
  <c r="BM350" i="1"/>
  <c r="Y350" i="1"/>
  <c r="Y353" i="1" s="1"/>
  <c r="X353" i="1"/>
  <c r="BO363" i="1"/>
  <c r="BM363" i="1"/>
  <c r="Y363" i="1"/>
  <c r="Y366" i="1" s="1"/>
  <c r="X374" i="1"/>
  <c r="BO371" i="1"/>
  <c r="BM371" i="1"/>
  <c r="Y371" i="1"/>
  <c r="BO378" i="1"/>
  <c r="BM378" i="1"/>
  <c r="Y378" i="1"/>
  <c r="X386" i="1"/>
  <c r="BO397" i="1"/>
  <c r="BM397" i="1"/>
  <c r="Y397" i="1"/>
  <c r="Y409" i="1" s="1"/>
  <c r="BO401" i="1"/>
  <c r="BM401" i="1"/>
  <c r="Y401" i="1"/>
  <c r="BO405" i="1"/>
  <c r="BM405" i="1"/>
  <c r="Y405" i="1"/>
  <c r="X409" i="1"/>
  <c r="Y415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Y460" i="1" s="1"/>
  <c r="X461" i="1"/>
  <c r="BO478" i="1"/>
  <c r="BM478" i="1"/>
  <c r="Y478" i="1"/>
  <c r="BO482" i="1"/>
  <c r="BM482" i="1"/>
  <c r="Y482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Y440" i="1" s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Y487" i="1" s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549" i="1" l="1"/>
  <c r="Y507" i="1"/>
  <c r="Y283" i="1"/>
  <c r="Y250" i="1"/>
  <c r="X559" i="1"/>
  <c r="X561" i="1" s="1"/>
  <c r="Y257" i="1"/>
  <c r="Y233" i="1"/>
  <c r="X562" i="1"/>
  <c r="Y533" i="1"/>
  <c r="Y381" i="1"/>
  <c r="Y223" i="1"/>
  <c r="Y126" i="1"/>
  <c r="X558" i="1"/>
  <c r="X560" i="1"/>
  <c r="Y563" i="1"/>
  <c r="Y316" i="1"/>
</calcChain>
</file>

<file path=xl/sharedStrings.xml><?xml version="1.0" encoding="utf-8"?>
<sst xmlns="http://schemas.openxmlformats.org/spreadsheetml/2006/main" count="2455" uniqueCount="820">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</sst>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46" zoomScaleNormal="100" zoomScaleSheetLayoutView="100" workbookViewId="0">
      <selection activeCell="AA565" sqref="AA565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14" t="s">
        <v>0</v>
      </c>
      <c r="E1" s="515"/>
      <c r="F1" s="515"/>
      <c r="G1" s="12" t="s">
        <v>1</v>
      </c>
      <c r="H1" s="514" t="s">
        <v>2</v>
      </c>
      <c r="I1" s="515"/>
      <c r="J1" s="515"/>
      <c r="K1" s="515"/>
      <c r="L1" s="515"/>
      <c r="M1" s="515"/>
      <c r="N1" s="515"/>
      <c r="O1" s="515"/>
      <c r="P1" s="515"/>
      <c r="Q1" s="787" t="s">
        <v>3</v>
      </c>
      <c r="R1" s="515"/>
      <c r="S1" s="5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48" t="s">
        <v>8</v>
      </c>
      <c r="B5" s="549"/>
      <c r="C5" s="550"/>
      <c r="D5" s="437"/>
      <c r="E5" s="439"/>
      <c r="F5" s="741" t="s">
        <v>9</v>
      </c>
      <c r="G5" s="550"/>
      <c r="H5" s="437"/>
      <c r="I5" s="438"/>
      <c r="J5" s="438"/>
      <c r="K5" s="438"/>
      <c r="L5" s="439"/>
      <c r="M5" s="58"/>
      <c r="O5" s="24" t="s">
        <v>10</v>
      </c>
      <c r="P5" s="783">
        <v>45471</v>
      </c>
      <c r="Q5" s="566"/>
      <c r="S5" s="644" t="s">
        <v>11</v>
      </c>
      <c r="T5" s="452"/>
      <c r="U5" s="646" t="s">
        <v>12</v>
      </c>
      <c r="V5" s="566"/>
      <c r="AA5" s="51"/>
      <c r="AB5" s="51"/>
      <c r="AC5" s="51"/>
    </row>
    <row r="6" spans="1:30" s="386" customFormat="1" ht="24" customHeight="1" x14ac:dyDescent="0.2">
      <c r="A6" s="548" t="s">
        <v>13</v>
      </c>
      <c r="B6" s="549"/>
      <c r="C6" s="550"/>
      <c r="D6" s="710" t="s">
        <v>14</v>
      </c>
      <c r="E6" s="711"/>
      <c r="F6" s="711"/>
      <c r="G6" s="711"/>
      <c r="H6" s="711"/>
      <c r="I6" s="711"/>
      <c r="J6" s="711"/>
      <c r="K6" s="711"/>
      <c r="L6" s="566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Пятница</v>
      </c>
      <c r="Q6" s="395"/>
      <c r="S6" s="451" t="s">
        <v>16</v>
      </c>
      <c r="T6" s="452"/>
      <c r="U6" s="704" t="s">
        <v>17</v>
      </c>
      <c r="V6" s="471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25" t="str">
        <f>IFERROR(VLOOKUP(DeliveryAddress,Table,3,0),1)</f>
        <v>1</v>
      </c>
      <c r="E7" s="626"/>
      <c r="F7" s="626"/>
      <c r="G7" s="626"/>
      <c r="H7" s="626"/>
      <c r="I7" s="626"/>
      <c r="J7" s="626"/>
      <c r="K7" s="626"/>
      <c r="L7" s="592"/>
      <c r="M7" s="60"/>
      <c r="O7" s="24"/>
      <c r="P7" s="42"/>
      <c r="Q7" s="42"/>
      <c r="S7" s="399"/>
      <c r="T7" s="452"/>
      <c r="U7" s="705"/>
      <c r="V7" s="706"/>
      <c r="AA7" s="51"/>
      <c r="AB7" s="51"/>
      <c r="AC7" s="51"/>
    </row>
    <row r="8" spans="1:30" s="386" customFormat="1" ht="25.5" customHeight="1" x14ac:dyDescent="0.2">
      <c r="A8" s="790" t="s">
        <v>18</v>
      </c>
      <c r="B8" s="419"/>
      <c r="C8" s="420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1">
        <v>0.375</v>
      </c>
      <c r="Q8" s="592"/>
      <c r="S8" s="399"/>
      <c r="T8" s="452"/>
      <c r="U8" s="705"/>
      <c r="V8" s="706"/>
      <c r="AA8" s="51"/>
      <c r="AB8" s="51"/>
      <c r="AC8" s="51"/>
    </row>
    <row r="9" spans="1:30" s="386" customFormat="1" ht="39.950000000000003" customHeight="1" x14ac:dyDescent="0.2">
      <c r="A9" s="5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3"/>
      <c r="E9" s="411"/>
      <c r="F9" s="5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57"/>
      <c r="Q9" s="558"/>
      <c r="S9" s="399"/>
      <c r="T9" s="452"/>
      <c r="U9" s="707"/>
      <c r="V9" s="708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3"/>
      <c r="E10" s="411"/>
      <c r="F10" s="5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90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3"/>
      <c r="Q10" s="654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40" t="s">
        <v>27</v>
      </c>
      <c r="V11" s="558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36" t="s">
        <v>28</v>
      </c>
      <c r="B12" s="549"/>
      <c r="C12" s="549"/>
      <c r="D12" s="549"/>
      <c r="E12" s="549"/>
      <c r="F12" s="549"/>
      <c r="G12" s="549"/>
      <c r="H12" s="549"/>
      <c r="I12" s="549"/>
      <c r="J12" s="549"/>
      <c r="K12" s="549"/>
      <c r="L12" s="550"/>
      <c r="M12" s="62"/>
      <c r="O12" s="24" t="s">
        <v>29</v>
      </c>
      <c r="P12" s="591"/>
      <c r="Q12" s="592"/>
      <c r="R12" s="23"/>
      <c r="T12" s="24"/>
      <c r="U12" s="515"/>
      <c r="V12" s="399"/>
      <c r="AA12" s="51"/>
      <c r="AB12" s="51"/>
      <c r="AC12" s="51"/>
    </row>
    <row r="13" spans="1:30" s="386" customFormat="1" ht="23.25" customHeight="1" x14ac:dyDescent="0.2">
      <c r="A13" s="736" t="s">
        <v>30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49"/>
      <c r="L13" s="550"/>
      <c r="M13" s="62"/>
      <c r="N13" s="26"/>
      <c r="O13" s="26" t="s">
        <v>31</v>
      </c>
      <c r="P13" s="640"/>
      <c r="Q13" s="558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36" t="s">
        <v>32</v>
      </c>
      <c r="B14" s="549"/>
      <c r="C14" s="549"/>
      <c r="D14" s="549"/>
      <c r="E14" s="549"/>
      <c r="F14" s="549"/>
      <c r="G14" s="549"/>
      <c r="H14" s="549"/>
      <c r="I14" s="549"/>
      <c r="J14" s="549"/>
      <c r="K14" s="549"/>
      <c r="L14" s="550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8" t="s">
        <v>33</v>
      </c>
      <c r="B15" s="549"/>
      <c r="C15" s="549"/>
      <c r="D15" s="549"/>
      <c r="E15" s="549"/>
      <c r="F15" s="549"/>
      <c r="G15" s="549"/>
      <c r="H15" s="549"/>
      <c r="I15" s="549"/>
      <c r="J15" s="549"/>
      <c r="K15" s="549"/>
      <c r="L15" s="550"/>
      <c r="M15" s="63"/>
      <c r="O15" s="542" t="s">
        <v>34</v>
      </c>
      <c r="P15" s="515"/>
      <c r="Q15" s="515"/>
      <c r="R15" s="515"/>
      <c r="S15" s="5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6" t="s">
        <v>35</v>
      </c>
      <c r="B17" s="446" t="s">
        <v>36</v>
      </c>
      <c r="C17" s="571" t="s">
        <v>37</v>
      </c>
      <c r="D17" s="446" t="s">
        <v>38</v>
      </c>
      <c r="E17" s="478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77"/>
      <c r="Q17" s="477"/>
      <c r="R17" s="477"/>
      <c r="S17" s="478"/>
      <c r="T17" s="772" t="s">
        <v>49</v>
      </c>
      <c r="U17" s="550"/>
      <c r="V17" s="446" t="s">
        <v>50</v>
      </c>
      <c r="W17" s="446" t="s">
        <v>51</v>
      </c>
      <c r="X17" s="800" t="s">
        <v>52</v>
      </c>
      <c r="Y17" s="446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7"/>
      <c r="BB17" s="770" t="s">
        <v>57</v>
      </c>
    </row>
    <row r="18" spans="1:67" ht="14.25" customHeight="1" x14ac:dyDescent="0.2">
      <c r="A18" s="447"/>
      <c r="B18" s="447"/>
      <c r="C18" s="447"/>
      <c r="D18" s="479"/>
      <c r="E18" s="481"/>
      <c r="F18" s="447"/>
      <c r="G18" s="447"/>
      <c r="H18" s="447"/>
      <c r="I18" s="447"/>
      <c r="J18" s="447"/>
      <c r="K18" s="447"/>
      <c r="L18" s="447"/>
      <c r="M18" s="447"/>
      <c r="N18" s="447"/>
      <c r="O18" s="479"/>
      <c r="P18" s="480"/>
      <c r="Q18" s="480"/>
      <c r="R18" s="480"/>
      <c r="S18" s="481"/>
      <c r="T18" s="387" t="s">
        <v>58</v>
      </c>
      <c r="U18" s="387" t="s">
        <v>59</v>
      </c>
      <c r="V18" s="447"/>
      <c r="W18" s="447"/>
      <c r="X18" s="801"/>
      <c r="Y18" s="447"/>
      <c r="Z18" s="674"/>
      <c r="AA18" s="674"/>
      <c r="AB18" s="493"/>
      <c r="AC18" s="494"/>
      <c r="AD18" s="495"/>
      <c r="AE18" s="508"/>
      <c r="BB18" s="399"/>
    </row>
    <row r="19" spans="1:67" ht="27.75" customHeight="1" x14ac:dyDescent="0.2">
      <c r="A19" s="433" t="s">
        <v>60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67" ht="16.5" customHeight="1" x14ac:dyDescent="0.25">
      <c r="A20" s="427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33" t="s">
        <v>95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  <c r="Z44" s="48"/>
      <c r="AA44" s="48"/>
    </row>
    <row r="45" spans="1:67" ht="16.5" customHeight="1" x14ac:dyDescent="0.25">
      <c r="A45" s="427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80</v>
      </c>
      <c r="X47" s="391">
        <f>IFERROR(IF(W47="",0,CEILING((W47/$H47),1)*$H47),"")</f>
        <v>86.4</v>
      </c>
      <c r="Y47" s="36">
        <f>IFERROR(IF(X47=0,"",ROUNDUP(X47/H47,0)*0.02175),"")</f>
        <v>0.17399999999999999</v>
      </c>
      <c r="Z47" s="56"/>
      <c r="AA47" s="57"/>
      <c r="AE47" s="64"/>
      <c r="BB47" s="76" t="s">
        <v>1</v>
      </c>
      <c r="BL47" s="64">
        <f>IFERROR(W47*I47/H47,"0")</f>
        <v>83.555555555555543</v>
      </c>
      <c r="BM47" s="64">
        <f>IFERROR(X47*I47/H47,"0")</f>
        <v>90.24</v>
      </c>
      <c r="BN47" s="64">
        <f>IFERROR(1/J47*(W47/H47),"0")</f>
        <v>0.13227513227513224</v>
      </c>
      <c r="BO47" s="64">
        <f>IFERROR(1/J47*(X47/H47),"0")</f>
        <v>0.14285714285714285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157.5</v>
      </c>
      <c r="X48" s="391">
        <f>IFERROR(IF(W48="",0,CEILING((W48/$H48),1)*$H48),"")</f>
        <v>159.30000000000001</v>
      </c>
      <c r="Y48" s="36">
        <f>IFERROR(IF(X48=0,"",ROUNDUP(X48/H48,0)*0.00753),"")</f>
        <v>0.44427</v>
      </c>
      <c r="Z48" s="56"/>
      <c r="AA48" s="57"/>
      <c r="AE48" s="64"/>
      <c r="BB48" s="77" t="s">
        <v>1</v>
      </c>
      <c r="BL48" s="64">
        <f>IFERROR(W48*I48/H48,"0")</f>
        <v>169.16666666666666</v>
      </c>
      <c r="BM48" s="64">
        <f>IFERROR(X48*I48/H48,"0")</f>
        <v>171.1</v>
      </c>
      <c r="BN48" s="64">
        <f>IFERROR(1/J48*(W48/H48),"0")</f>
        <v>0.37393162393162388</v>
      </c>
      <c r="BO48" s="64">
        <f>IFERROR(1/J48*(X48/H48),"0")</f>
        <v>0.37820512820512819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65.740740740740733</v>
      </c>
      <c r="X49" s="392">
        <f>IFERROR(X47/H47,"0")+IFERROR(X48/H48,"0")</f>
        <v>67</v>
      </c>
      <c r="Y49" s="392">
        <f>IFERROR(IF(Y47="",0,Y47),"0")+IFERROR(IF(Y48="",0,Y48),"0")</f>
        <v>0.61826999999999999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237.5</v>
      </c>
      <c r="X50" s="392">
        <f>IFERROR(SUM(X47:X48),"0")</f>
        <v>245.70000000000002</v>
      </c>
      <c r="Y50" s="37"/>
      <c r="Z50" s="393"/>
      <c r="AA50" s="393"/>
    </row>
    <row r="51" spans="1:67" ht="16.5" customHeight="1" x14ac:dyDescent="0.25">
      <c r="A51" s="427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400</v>
      </c>
      <c r="X53" s="391">
        <f>IFERROR(IF(W53="",0,CEILING((W53/$H53),1)*$H53),"")</f>
        <v>410.40000000000003</v>
      </c>
      <c r="Y53" s="36">
        <f>IFERROR(IF(X53=0,"",ROUNDUP(X53/H53,0)*0.02175),"")</f>
        <v>0.8264999999999999</v>
      </c>
      <c r="Z53" s="56"/>
      <c r="AA53" s="57"/>
      <c r="AE53" s="64"/>
      <c r="BB53" s="78" t="s">
        <v>1</v>
      </c>
      <c r="BL53" s="64">
        <f>IFERROR(W53*I53/H53,"0")</f>
        <v>417.77777777777777</v>
      </c>
      <c r="BM53" s="64">
        <f>IFERROR(X53*I53/H53,"0")</f>
        <v>428.64</v>
      </c>
      <c r="BN53" s="64">
        <f>IFERROR(1/J53*(W53/H53),"0")</f>
        <v>0.66137566137566139</v>
      </c>
      <c r="BO53" s="64">
        <f>IFERROR(1/J53*(X53/H53),"0")</f>
        <v>0.67857142857142849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315</v>
      </c>
      <c r="X55" s="391">
        <f>IFERROR(IF(W55="",0,CEILING((W55/$H55),1)*$H55),"")</f>
        <v>315</v>
      </c>
      <c r="Y55" s="36">
        <f>IFERROR(IF(X55=0,"",ROUNDUP(X55/H55,0)*0.00937),"")</f>
        <v>0.65590000000000004</v>
      </c>
      <c r="Z55" s="56"/>
      <c r="AA55" s="57"/>
      <c r="AE55" s="64"/>
      <c r="BB55" s="80" t="s">
        <v>1</v>
      </c>
      <c r="BL55" s="64">
        <f>IFERROR(W55*I55/H55,"0")</f>
        <v>331.8</v>
      </c>
      <c r="BM55" s="64">
        <f>IFERROR(X55*I55/H55,"0")</f>
        <v>331.8</v>
      </c>
      <c r="BN55" s="64">
        <f>IFERROR(1/J55*(W55/H55),"0")</f>
        <v>0.58333333333333337</v>
      </c>
      <c r="BO55" s="64">
        <f>IFERROR(1/J55*(X55/H55),"0")</f>
        <v>0.58333333333333337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107.03703703703704</v>
      </c>
      <c r="X57" s="392">
        <f>IFERROR(X53/H53,"0")+IFERROR(X54/H54,"0")+IFERROR(X55/H55,"0")+IFERROR(X56/H56,"0")</f>
        <v>108</v>
      </c>
      <c r="Y57" s="392">
        <f>IFERROR(IF(Y53="",0,Y53),"0")+IFERROR(IF(Y54="",0,Y54),"0")+IFERROR(IF(Y55="",0,Y55),"0")+IFERROR(IF(Y56="",0,Y56),"0")</f>
        <v>1.4823999999999999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715</v>
      </c>
      <c r="X58" s="392">
        <f>IFERROR(SUM(X53:X56),"0")</f>
        <v>725.40000000000009</v>
      </c>
      <c r="Y58" s="37"/>
      <c r="Z58" s="393"/>
      <c r="AA58" s="393"/>
    </row>
    <row r="59" spans="1:67" ht="16.5" customHeight="1" x14ac:dyDescent="0.25">
      <c r="A59" s="427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5"/>
      <c r="T62" s="34"/>
      <c r="U62" s="34"/>
      <c r="V62" s="35" t="s">
        <v>66</v>
      </c>
      <c r="W62" s="390">
        <v>150</v>
      </c>
      <c r="X62" s="391">
        <f t="shared" si="6"/>
        <v>156.79999999999998</v>
      </c>
      <c r="Y62" s="36">
        <f t="shared" si="7"/>
        <v>0.30449999999999999</v>
      </c>
      <c r="Z62" s="56"/>
      <c r="AA62" s="57"/>
      <c r="AE62" s="64"/>
      <c r="BB62" s="83" t="s">
        <v>1</v>
      </c>
      <c r="BL62" s="64">
        <f t="shared" si="8"/>
        <v>156.42857142857144</v>
      </c>
      <c r="BM62" s="64">
        <f t="shared" si="9"/>
        <v>163.51999999999998</v>
      </c>
      <c r="BN62" s="64">
        <f t="shared" si="10"/>
        <v>0.23915816326530615</v>
      </c>
      <c r="BO62" s="64">
        <f t="shared" si="11"/>
        <v>0.25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250</v>
      </c>
      <c r="X65" s="391">
        <f t="shared" si="6"/>
        <v>259.20000000000005</v>
      </c>
      <c r="Y65" s="36">
        <f t="shared" si="7"/>
        <v>0.52200000000000002</v>
      </c>
      <c r="Z65" s="56"/>
      <c r="AA65" s="57"/>
      <c r="AE65" s="64"/>
      <c r="BB65" s="86" t="s">
        <v>1</v>
      </c>
      <c r="BL65" s="64">
        <f t="shared" si="8"/>
        <v>261.11111111111109</v>
      </c>
      <c r="BM65" s="64">
        <f t="shared" si="9"/>
        <v>270.72000000000003</v>
      </c>
      <c r="BN65" s="64">
        <f t="shared" si="10"/>
        <v>0.41335978835978826</v>
      </c>
      <c r="BO65" s="64">
        <f t="shared" si="11"/>
        <v>0.4285714285714286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50</v>
      </c>
      <c r="X67" s="391">
        <f t="shared" si="6"/>
        <v>56</v>
      </c>
      <c r="Y67" s="36">
        <f t="shared" si="7"/>
        <v>0.10874999999999999</v>
      </c>
      <c r="Z67" s="56"/>
      <c r="AA67" s="57"/>
      <c r="AE67" s="64"/>
      <c r="BB67" s="88" t="s">
        <v>1</v>
      </c>
      <c r="BL67" s="64">
        <f t="shared" si="8"/>
        <v>52.142857142857146</v>
      </c>
      <c r="BM67" s="64">
        <f t="shared" si="9"/>
        <v>58.4</v>
      </c>
      <c r="BN67" s="64">
        <f t="shared" si="10"/>
        <v>7.9719387755102039E-2</v>
      </c>
      <c r="BO67" s="64">
        <f t="shared" si="11"/>
        <v>8.9285714285714274E-2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35</v>
      </c>
      <c r="X68" s="391">
        <f t="shared" si="6"/>
        <v>36</v>
      </c>
      <c r="Y68" s="36">
        <f>IFERROR(IF(X68=0,"",ROUNDUP(X68/H68,0)*0.00753),"")</f>
        <v>9.0359999999999996E-2</v>
      </c>
      <c r="Z68" s="56"/>
      <c r="AA68" s="57"/>
      <c r="AE68" s="64"/>
      <c r="BB68" s="89" t="s">
        <v>1</v>
      </c>
      <c r="BL68" s="64">
        <f t="shared" si="8"/>
        <v>37.333333333333336</v>
      </c>
      <c r="BM68" s="64">
        <f t="shared" si="9"/>
        <v>38.4</v>
      </c>
      <c r="BN68" s="64">
        <f t="shared" si="10"/>
        <v>7.4786324786324784E-2</v>
      </c>
      <c r="BO68" s="64">
        <f t="shared" si="11"/>
        <v>7.6923076923076927E-2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5"/>
      <c r="T70" s="34"/>
      <c r="U70" s="34"/>
      <c r="V70" s="35" t="s">
        <v>66</v>
      </c>
      <c r="W70" s="390">
        <v>200</v>
      </c>
      <c r="X70" s="391">
        <f t="shared" si="6"/>
        <v>200</v>
      </c>
      <c r="Y70" s="36">
        <f t="shared" si="12"/>
        <v>0.46849999999999997</v>
      </c>
      <c r="Z70" s="56"/>
      <c r="AA70" s="57"/>
      <c r="AE70" s="64"/>
      <c r="BB70" s="91" t="s">
        <v>1</v>
      </c>
      <c r="BL70" s="64">
        <f t="shared" si="8"/>
        <v>212</v>
      </c>
      <c r="BM70" s="64">
        <f t="shared" si="9"/>
        <v>212</v>
      </c>
      <c r="BN70" s="64">
        <f t="shared" si="10"/>
        <v>0.41666666666666669</v>
      </c>
      <c r="BO70" s="64">
        <f t="shared" si="11"/>
        <v>0.41666666666666669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270</v>
      </c>
      <c r="X75" s="391">
        <f t="shared" si="6"/>
        <v>270</v>
      </c>
      <c r="Y75" s="36">
        <f t="shared" si="12"/>
        <v>0.56220000000000003</v>
      </c>
      <c r="Z75" s="56"/>
      <c r="AA75" s="57"/>
      <c r="AE75" s="64"/>
      <c r="BB75" s="96" t="s">
        <v>1</v>
      </c>
      <c r="BL75" s="64">
        <f t="shared" si="8"/>
        <v>282.60000000000002</v>
      </c>
      <c r="BM75" s="64">
        <f t="shared" si="9"/>
        <v>282.60000000000002</v>
      </c>
      <c r="BN75" s="64">
        <f t="shared" si="10"/>
        <v>0.5</v>
      </c>
      <c r="BO75" s="64">
        <f t="shared" si="11"/>
        <v>0.5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44</v>
      </c>
      <c r="X76" s="391">
        <f t="shared" si="6"/>
        <v>44.800000000000004</v>
      </c>
      <c r="Y76" s="36">
        <f>IFERROR(IF(X76=0,"",ROUNDUP(X76/H76,0)*0.00753),"")</f>
        <v>0.10542</v>
      </c>
      <c r="Z76" s="56"/>
      <c r="AA76" s="57"/>
      <c r="AE76" s="64"/>
      <c r="BB76" s="97" t="s">
        <v>1</v>
      </c>
      <c r="BL76" s="64">
        <f t="shared" si="8"/>
        <v>46.749999999999993</v>
      </c>
      <c r="BM76" s="64">
        <f t="shared" si="9"/>
        <v>47.6</v>
      </c>
      <c r="BN76" s="64">
        <f t="shared" si="10"/>
        <v>8.8141025641025633E-2</v>
      </c>
      <c r="BO76" s="64">
        <f t="shared" si="11"/>
        <v>8.9743589743589744E-2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540</v>
      </c>
      <c r="X80" s="391">
        <f t="shared" si="6"/>
        <v>540</v>
      </c>
      <c r="Y80" s="36">
        <f>IFERROR(IF(X80=0,"",ROUNDUP(X80/H80,0)*0.00937),"")</f>
        <v>1.1244000000000001</v>
      </c>
      <c r="Z80" s="56"/>
      <c r="AA80" s="57"/>
      <c r="AE80" s="64"/>
      <c r="BB80" s="101" t="s">
        <v>1</v>
      </c>
      <c r="BL80" s="64">
        <f t="shared" si="8"/>
        <v>568.79999999999995</v>
      </c>
      <c r="BM80" s="64">
        <f t="shared" si="9"/>
        <v>568.79999999999995</v>
      </c>
      <c r="BN80" s="64">
        <f t="shared" si="10"/>
        <v>1</v>
      </c>
      <c r="BO80" s="64">
        <f t="shared" si="11"/>
        <v>1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296.42195767195767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299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3.28613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1539</v>
      </c>
      <c r="X83" s="392">
        <f>IFERROR(SUM(X61:X81),"0")</f>
        <v>1562.8</v>
      </c>
      <c r="Y83" s="37"/>
      <c r="Z83" s="393"/>
      <c r="AA83" s="393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31.5</v>
      </c>
      <c r="X98" s="391">
        <f t="shared" si="13"/>
        <v>33.599999999999994</v>
      </c>
      <c r="Y98" s="36">
        <f>IFERROR(IF(X98=0,"",ROUNDUP(X98/H98,0)*0.00753),"")</f>
        <v>9.0359999999999996E-2</v>
      </c>
      <c r="Z98" s="56"/>
      <c r="AA98" s="57"/>
      <c r="AE98" s="64"/>
      <c r="BB98" s="113" t="s">
        <v>1</v>
      </c>
      <c r="BL98" s="64">
        <f t="shared" si="14"/>
        <v>34.74</v>
      </c>
      <c r="BM98" s="64">
        <f t="shared" si="15"/>
        <v>37.055999999999997</v>
      </c>
      <c r="BN98" s="64">
        <f t="shared" si="16"/>
        <v>7.2115384615384609E-2</v>
      </c>
      <c r="BO98" s="64">
        <f t="shared" si="17"/>
        <v>7.6923076923076913E-2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11.25</v>
      </c>
      <c r="X99" s="392">
        <f>IFERROR(X92/H92,"0")+IFERROR(X93/H93,"0")+IFERROR(X94/H94,"0")+IFERROR(X95/H95,"0")+IFERROR(X96/H96,"0")+IFERROR(X97/H97,"0")+IFERROR(X98/H98,"0")</f>
        <v>11.999999999999998</v>
      </c>
      <c r="Y99" s="392">
        <f>IFERROR(IF(Y92="",0,Y92),"0")+IFERROR(IF(Y93="",0,Y93),"0")+IFERROR(IF(Y94="",0,Y94),"0")+IFERROR(IF(Y95="",0,Y95),"0")+IFERROR(IF(Y96="",0,Y96),"0")+IFERROR(IF(Y97="",0,Y97),"0")+IFERROR(IF(Y98="",0,Y98),"0")</f>
        <v>9.0359999999999996E-2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31.5</v>
      </c>
      <c r="X100" s="392">
        <f>IFERROR(SUM(X92:X98),"0")</f>
        <v>33.599999999999994</v>
      </c>
      <c r="Y100" s="37"/>
      <c r="Z100" s="393"/>
      <c r="AA100" s="393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2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120</v>
      </c>
      <c r="X103" s="391">
        <f t="shared" si="18"/>
        <v>126</v>
      </c>
      <c r="Y103" s="36">
        <f>IFERROR(IF(X103=0,"",ROUNDUP(X103/H103,0)*0.02175),"")</f>
        <v>0.32624999999999998</v>
      </c>
      <c r="Z103" s="56"/>
      <c r="AA103" s="57"/>
      <c r="AE103" s="64"/>
      <c r="BB103" s="115" t="s">
        <v>1</v>
      </c>
      <c r="BL103" s="64">
        <f t="shared" si="19"/>
        <v>128.05714285714285</v>
      </c>
      <c r="BM103" s="64">
        <f t="shared" si="20"/>
        <v>134.45999999999998</v>
      </c>
      <c r="BN103" s="64">
        <f t="shared" si="21"/>
        <v>0.25510204081632648</v>
      </c>
      <c r="BO103" s="64">
        <f t="shared" si="22"/>
        <v>0.26785714285714285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40</v>
      </c>
      <c r="X104" s="391">
        <f t="shared" si="18"/>
        <v>42</v>
      </c>
      <c r="Y104" s="36">
        <f>IFERROR(IF(X104=0,"",ROUNDUP(X104/H104,0)*0.02175),"")</f>
        <v>0.10874999999999999</v>
      </c>
      <c r="Z104" s="56"/>
      <c r="AA104" s="57"/>
      <c r="AE104" s="64"/>
      <c r="BB104" s="116" t="s">
        <v>1</v>
      </c>
      <c r="BL104" s="64">
        <f t="shared" si="19"/>
        <v>42.685714285714283</v>
      </c>
      <c r="BM104" s="64">
        <f t="shared" si="20"/>
        <v>44.82</v>
      </c>
      <c r="BN104" s="64">
        <f t="shared" si="21"/>
        <v>8.5034013605442174E-2</v>
      </c>
      <c r="BO104" s="64">
        <f t="shared" si="22"/>
        <v>8.9285714285714274E-2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49.5</v>
      </c>
      <c r="X107" s="391">
        <f t="shared" si="18"/>
        <v>50.160000000000004</v>
      </c>
      <c r="Y107" s="36">
        <f>IFERROR(IF(X107=0,"",ROUNDUP(X107/H107,0)*0.00753),"")</f>
        <v>0.14307</v>
      </c>
      <c r="Z107" s="56"/>
      <c r="AA107" s="57"/>
      <c r="AE107" s="64"/>
      <c r="BB107" s="119" t="s">
        <v>1</v>
      </c>
      <c r="BL107" s="64">
        <f t="shared" si="19"/>
        <v>54.9</v>
      </c>
      <c r="BM107" s="64">
        <f t="shared" si="20"/>
        <v>55.631999999999998</v>
      </c>
      <c r="BN107" s="64">
        <f t="shared" si="21"/>
        <v>0.12019230769230768</v>
      </c>
      <c r="BO107" s="64">
        <f t="shared" si="22"/>
        <v>0.12179487179487179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450</v>
      </c>
      <c r="X108" s="391">
        <f t="shared" si="18"/>
        <v>450.90000000000003</v>
      </c>
      <c r="Y108" s="36">
        <f>IFERROR(IF(X108=0,"",ROUNDUP(X108/H108,0)*0.00753),"")</f>
        <v>1.2575100000000001</v>
      </c>
      <c r="Z108" s="56"/>
      <c r="AA108" s="57"/>
      <c r="AE108" s="64"/>
      <c r="BB108" s="120" t="s">
        <v>1</v>
      </c>
      <c r="BL108" s="64">
        <f t="shared" si="19"/>
        <v>495.33333333333331</v>
      </c>
      <c r="BM108" s="64">
        <f t="shared" si="20"/>
        <v>496.32400000000001</v>
      </c>
      <c r="BN108" s="64">
        <f t="shared" si="21"/>
        <v>1.0683760683760684</v>
      </c>
      <c r="BO108" s="64">
        <f t="shared" si="22"/>
        <v>1.0705128205128205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3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25</v>
      </c>
      <c r="X113" s="391">
        <f t="shared" si="18"/>
        <v>27</v>
      </c>
      <c r="Y113" s="36">
        <f>IFERROR(IF(X113=0,"",ROUNDUP(X113/H113,0)*0.00753),"")</f>
        <v>6.7769999999999997E-2</v>
      </c>
      <c r="Z113" s="56"/>
      <c r="AA113" s="57"/>
      <c r="AE113" s="64"/>
      <c r="BB113" s="125" t="s">
        <v>1</v>
      </c>
      <c r="BL113" s="64">
        <f t="shared" si="19"/>
        <v>27.266666666666666</v>
      </c>
      <c r="BM113" s="64">
        <f t="shared" si="20"/>
        <v>29.447999999999997</v>
      </c>
      <c r="BN113" s="64">
        <f t="shared" si="21"/>
        <v>5.3418803418803423E-2</v>
      </c>
      <c r="BO113" s="64">
        <f t="shared" si="22"/>
        <v>5.7692307692307689E-2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212.79761904761907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215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1.9033500000000001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684.5</v>
      </c>
      <c r="X118" s="392">
        <f>IFERROR(SUM(X102:X116),"0")</f>
        <v>696.06000000000006</v>
      </c>
      <c r="Y118" s="37"/>
      <c r="Z118" s="393"/>
      <c r="AA118" s="393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60</v>
      </c>
      <c r="X122" s="391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31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33</v>
      </c>
      <c r="X124" s="391">
        <f t="shared" si="23"/>
        <v>33.659999999999997</v>
      </c>
      <c r="Y124" s="36">
        <f>IFERROR(IF(X124=0,"",ROUNDUP(X124/H124,0)*0.00753),"")</f>
        <v>0.12801000000000001</v>
      </c>
      <c r="Z124" s="56"/>
      <c r="AA124" s="57"/>
      <c r="AE124" s="64"/>
      <c r="BB124" s="133" t="s">
        <v>1</v>
      </c>
      <c r="BL124" s="64">
        <f t="shared" si="24"/>
        <v>37.633333333333333</v>
      </c>
      <c r="BM124" s="64">
        <f t="shared" si="25"/>
        <v>38.385999999999996</v>
      </c>
      <c r="BN124" s="64">
        <f t="shared" si="26"/>
        <v>0.10683760683760685</v>
      </c>
      <c r="BO124" s="64">
        <f t="shared" si="27"/>
        <v>0.10897435897435898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23.80952380952381</v>
      </c>
      <c r="X126" s="392">
        <f>IFERROR(X120/H120,"0")+IFERROR(X121/H121,"0")+IFERROR(X122/H122,"0")+IFERROR(X123/H123,"0")+IFERROR(X124/H124,"0")+IFERROR(X125/H125,"0")</f>
        <v>25</v>
      </c>
      <c r="Y126" s="392">
        <f>IFERROR(IF(Y120="",0,Y120),"0")+IFERROR(IF(Y121="",0,Y121),"0")+IFERROR(IF(Y122="",0,Y122),"0")+IFERROR(IF(Y123="",0,Y123),"0")+IFERROR(IF(Y124="",0,Y124),"0")+IFERROR(IF(Y125="",0,Y125),"0")</f>
        <v>0.30201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93</v>
      </c>
      <c r="X127" s="392">
        <f>IFERROR(SUM(X120:X125),"0")</f>
        <v>100.86</v>
      </c>
      <c r="Y127" s="37"/>
      <c r="Z127" s="393"/>
      <c r="AA127" s="393"/>
    </row>
    <row r="128" spans="1:67" ht="16.5" customHeight="1" x14ac:dyDescent="0.25">
      <c r="A128" s="427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390</v>
      </c>
      <c r="X131" s="391">
        <f>IFERROR(IF(W131="",0,CEILING((W131/$H131),1)*$H131),"")</f>
        <v>394.8</v>
      </c>
      <c r="Y131" s="36">
        <f>IFERROR(IF(X131=0,"",ROUNDUP(X131/H131,0)*0.02175),"")</f>
        <v>1.0222499999999999</v>
      </c>
      <c r="Z131" s="56"/>
      <c r="AA131" s="57"/>
      <c r="AE131" s="64"/>
      <c r="BB131" s="136" t="s">
        <v>1</v>
      </c>
      <c r="BL131" s="64">
        <f>IFERROR(W131*I131/H131,"0")</f>
        <v>415.90714285714284</v>
      </c>
      <c r="BM131" s="64">
        <f>IFERROR(X131*I131/H131,"0")</f>
        <v>421.02600000000001</v>
      </c>
      <c r="BN131" s="64">
        <f>IFERROR(1/J131*(W131/H131),"0")</f>
        <v>0.82908163265306112</v>
      </c>
      <c r="BO131" s="64">
        <f>IFERROR(1/J131*(X131/H131),"0")</f>
        <v>0.83928571428571419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450</v>
      </c>
      <c r="X133" s="391">
        <f>IFERROR(IF(W133="",0,CEILING((W133/$H133),1)*$H133),"")</f>
        <v>450.90000000000003</v>
      </c>
      <c r="Y133" s="36">
        <f>IFERROR(IF(X133=0,"",ROUNDUP(X133/H133,0)*0.00753),"")</f>
        <v>1.2575100000000001</v>
      </c>
      <c r="Z133" s="56"/>
      <c r="AA133" s="57"/>
      <c r="AE133" s="64"/>
      <c r="BB133" s="138" t="s">
        <v>1</v>
      </c>
      <c r="BL133" s="64">
        <f>IFERROR(W133*I133/H133,"0")</f>
        <v>495.33333333333331</v>
      </c>
      <c r="BM133" s="64">
        <f>IFERROR(X133*I133/H133,"0")</f>
        <v>496.32400000000001</v>
      </c>
      <c r="BN133" s="64">
        <f>IFERROR(1/J133*(W133/H133),"0")</f>
        <v>1.0683760683760684</v>
      </c>
      <c r="BO133" s="64">
        <f>IFERROR(1/J133*(X133/H133),"0")</f>
        <v>1.0705128205128205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6</v>
      </c>
      <c r="X134" s="391">
        <f>IFERROR(IF(W134="",0,CEILING((W134/$H134),1)*$H134),"")</f>
        <v>7.2</v>
      </c>
      <c r="Y134" s="36">
        <f>IFERROR(IF(X134=0,"",ROUNDUP(X134/H134,0)*0.00753),"")</f>
        <v>3.0120000000000001E-2</v>
      </c>
      <c r="Z134" s="56"/>
      <c r="AA134" s="57"/>
      <c r="AE134" s="64"/>
      <c r="BB134" s="139" t="s">
        <v>1</v>
      </c>
      <c r="BL134" s="64">
        <f>IFERROR(W134*I134/H134,"0")</f>
        <v>6.6666666666666661</v>
      </c>
      <c r="BM134" s="64">
        <f>IFERROR(X134*I134/H134,"0")</f>
        <v>8</v>
      </c>
      <c r="BN134" s="64">
        <f>IFERROR(1/J134*(W134/H134),"0")</f>
        <v>2.1367521367521364E-2</v>
      </c>
      <c r="BO134" s="64">
        <f>IFERROR(1/J134*(X134/H134),"0")</f>
        <v>2.564102564102564E-2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216.42857142857142</v>
      </c>
      <c r="X135" s="392">
        <f>IFERROR(X130/H130,"0")+IFERROR(X131/H131,"0")+IFERROR(X132/H132,"0")+IFERROR(X133/H133,"0")+IFERROR(X134/H134,"0")</f>
        <v>218</v>
      </c>
      <c r="Y135" s="392">
        <f>IFERROR(IF(Y130="",0,Y130),"0")+IFERROR(IF(Y131="",0,Y131),"0")+IFERROR(IF(Y132="",0,Y132),"0")+IFERROR(IF(Y133="",0,Y133),"0")+IFERROR(IF(Y134="",0,Y134),"0")</f>
        <v>2.3098800000000002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846</v>
      </c>
      <c r="X136" s="392">
        <f>IFERROR(SUM(X130:X134),"0")</f>
        <v>852.90000000000009</v>
      </c>
      <c r="Y136" s="37"/>
      <c r="Z136" s="393"/>
      <c r="AA136" s="393"/>
    </row>
    <row r="137" spans="1:67" ht="27.75" customHeight="1" x14ac:dyDescent="0.2">
      <c r="A137" s="433" t="s">
        <v>228</v>
      </c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4"/>
      <c r="P137" s="434"/>
      <c r="Q137" s="434"/>
      <c r="R137" s="434"/>
      <c r="S137" s="434"/>
      <c r="T137" s="434"/>
      <c r="U137" s="434"/>
      <c r="V137" s="434"/>
      <c r="W137" s="434"/>
      <c r="X137" s="434"/>
      <c r="Y137" s="434"/>
      <c r="Z137" s="48"/>
      <c r="AA137" s="48"/>
    </row>
    <row r="138" spans="1:67" ht="16.5" customHeight="1" x14ac:dyDescent="0.25">
      <c r="A138" s="427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6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5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27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50</v>
      </c>
      <c r="X150" s="391">
        <f t="shared" ref="X150:X158" si="34">IFERROR(IF(W150="",0,CEILING((W150/$H150),1)*$H150),"")</f>
        <v>50.400000000000006</v>
      </c>
      <c r="Y150" s="36">
        <f>IFERROR(IF(X150=0,"",ROUNDUP(X150/H150,0)*0.00753),"")</f>
        <v>9.0359999999999996E-2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53.095238095238095</v>
      </c>
      <c r="BM150" s="64">
        <f t="shared" ref="BM150:BM158" si="36">IFERROR(X150*I150/H150,"0")</f>
        <v>53.52</v>
      </c>
      <c r="BN150" s="64">
        <f t="shared" ref="BN150:BN158" si="37">IFERROR(1/J150*(W150/H150),"0")</f>
        <v>7.6312576312576319E-2</v>
      </c>
      <c r="BO150" s="64">
        <f t="shared" ref="BO150:BO158" si="38">IFERROR(1/J150*(X150/H150),"0")</f>
        <v>7.6923076923076927E-2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20</v>
      </c>
      <c r="X151" s="391">
        <f t="shared" si="34"/>
        <v>21</v>
      </c>
      <c r="Y151" s="36">
        <f>IFERROR(IF(X151=0,"",ROUNDUP(X151/H151,0)*0.00753),"")</f>
        <v>3.7650000000000003E-2</v>
      </c>
      <c r="Z151" s="56"/>
      <c r="AA151" s="57"/>
      <c r="AE151" s="64"/>
      <c r="BB151" s="147" t="s">
        <v>1</v>
      </c>
      <c r="BL151" s="64">
        <f t="shared" si="35"/>
        <v>21.238095238095237</v>
      </c>
      <c r="BM151" s="64">
        <f t="shared" si="36"/>
        <v>22.299999999999997</v>
      </c>
      <c r="BN151" s="64">
        <f t="shared" si="37"/>
        <v>3.0525030525030524E-2</v>
      </c>
      <c r="BO151" s="64">
        <f t="shared" si="38"/>
        <v>3.2051282051282048E-2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70</v>
      </c>
      <c r="X152" s="391">
        <f t="shared" si="34"/>
        <v>71.400000000000006</v>
      </c>
      <c r="Y152" s="36">
        <f>IFERROR(IF(X152=0,"",ROUNDUP(X152/H152,0)*0.00753),"")</f>
        <v>0.12801000000000001</v>
      </c>
      <c r="Z152" s="56"/>
      <c r="AA152" s="57"/>
      <c r="AE152" s="64"/>
      <c r="BB152" s="148" t="s">
        <v>1</v>
      </c>
      <c r="BL152" s="64">
        <f t="shared" si="35"/>
        <v>73.333333333333329</v>
      </c>
      <c r="BM152" s="64">
        <f t="shared" si="36"/>
        <v>74.8</v>
      </c>
      <c r="BN152" s="64">
        <f t="shared" si="37"/>
        <v>0.10683760683760682</v>
      </c>
      <c r="BO152" s="64">
        <f t="shared" si="38"/>
        <v>0.10897435897435898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87.5</v>
      </c>
      <c r="X153" s="391">
        <f t="shared" si="34"/>
        <v>88.2</v>
      </c>
      <c r="Y153" s="36">
        <f>IFERROR(IF(X153=0,"",ROUNDUP(X153/H153,0)*0.00502),"")</f>
        <v>0.21084</v>
      </c>
      <c r="Z153" s="56"/>
      <c r="AA153" s="57"/>
      <c r="AE153" s="64"/>
      <c r="BB153" s="149" t="s">
        <v>1</v>
      </c>
      <c r="BL153" s="64">
        <f t="shared" si="35"/>
        <v>92.916666666666657</v>
      </c>
      <c r="BM153" s="64">
        <f t="shared" si="36"/>
        <v>93.66</v>
      </c>
      <c r="BN153" s="64">
        <f t="shared" si="37"/>
        <v>0.17806267806267806</v>
      </c>
      <c r="BO153" s="64">
        <f t="shared" si="38"/>
        <v>0.17948717948717952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98</v>
      </c>
      <c r="X155" s="391">
        <f t="shared" si="34"/>
        <v>98.7</v>
      </c>
      <c r="Y155" s="36">
        <f>IFERROR(IF(X155=0,"",ROUNDUP(X155/H155,0)*0.00502),"")</f>
        <v>0.23594000000000001</v>
      </c>
      <c r="Z155" s="56"/>
      <c r="AA155" s="57"/>
      <c r="AE155" s="64"/>
      <c r="BB155" s="151" t="s">
        <v>1</v>
      </c>
      <c r="BL155" s="64">
        <f t="shared" si="35"/>
        <v>104.06666666666666</v>
      </c>
      <c r="BM155" s="64">
        <f t="shared" si="36"/>
        <v>104.80999999999999</v>
      </c>
      <c r="BN155" s="64">
        <f t="shared" si="37"/>
        <v>0.19943019943019943</v>
      </c>
      <c r="BO155" s="64">
        <f t="shared" si="38"/>
        <v>0.20085470085470086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133</v>
      </c>
      <c r="X156" s="391">
        <f t="shared" si="34"/>
        <v>134.4</v>
      </c>
      <c r="Y156" s="36">
        <f>IFERROR(IF(X156=0,"",ROUNDUP(X156/H156,0)*0.00502),"")</f>
        <v>0.32128000000000001</v>
      </c>
      <c r="Z156" s="56"/>
      <c r="AA156" s="57"/>
      <c r="AE156" s="64"/>
      <c r="BB156" s="152" t="s">
        <v>1</v>
      </c>
      <c r="BL156" s="64">
        <f t="shared" si="35"/>
        <v>139.33333333333334</v>
      </c>
      <c r="BM156" s="64">
        <f t="shared" si="36"/>
        <v>140.80000000000001</v>
      </c>
      <c r="BN156" s="64">
        <f t="shared" si="37"/>
        <v>0.27065527065527067</v>
      </c>
      <c r="BO156" s="64">
        <f t="shared" si="38"/>
        <v>0.27350427350427353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185</v>
      </c>
      <c r="X159" s="392">
        <f>IFERROR(X150/H150,"0")+IFERROR(X151/H151,"0")+IFERROR(X152/H152,"0")+IFERROR(X153/H153,"0")+IFERROR(X154/H154,"0")+IFERROR(X155/H155,"0")+IFERROR(X156/H156,"0")+IFERROR(X157/H157,"0")+IFERROR(X158/H158,"0")</f>
        <v>187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1.0240800000000001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458.5</v>
      </c>
      <c r="X160" s="392">
        <f>IFERROR(SUM(X150:X158),"0")</f>
        <v>464.1</v>
      </c>
      <c r="Y160" s="37"/>
      <c r="Z160" s="393"/>
      <c r="AA160" s="393"/>
    </row>
    <row r="161" spans="1:67" ht="16.5" customHeight="1" x14ac:dyDescent="0.25">
      <c r="A161" s="427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100</v>
      </c>
      <c r="X173" s="391">
        <f t="shared" ref="X173:X180" si="39">IFERROR(IF(W173="",0,CEILING((W173/$H173),1)*$H173),"")</f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103.88888888888889</v>
      </c>
      <c r="BM173" s="64">
        <f t="shared" ref="BM173:BM180" si="41">IFERROR(X173*I173/H173,"0")</f>
        <v>106.59000000000002</v>
      </c>
      <c r="BN173" s="64">
        <f t="shared" ref="BN173:BN180" si="42">IFERROR(1/J173*(W173/H173),"0")</f>
        <v>0.15432098765432098</v>
      </c>
      <c r="BO173" s="64">
        <f t="shared" ref="BO173:BO180" si="43">IFERROR(1/J173*(X173/H173),"0")</f>
        <v>0.15833333333333333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70</v>
      </c>
      <c r="X174" s="391">
        <f t="shared" si="39"/>
        <v>70.2</v>
      </c>
      <c r="Y174" s="36">
        <f>IFERROR(IF(X174=0,"",ROUNDUP(X174/H174,0)*0.00937),"")</f>
        <v>0.12181</v>
      </c>
      <c r="Z174" s="56"/>
      <c r="AA174" s="57"/>
      <c r="AE174" s="64"/>
      <c r="BB174" s="160" t="s">
        <v>1</v>
      </c>
      <c r="BL174" s="64">
        <f t="shared" si="40"/>
        <v>72.722222222222229</v>
      </c>
      <c r="BM174" s="64">
        <f t="shared" si="41"/>
        <v>72.930000000000007</v>
      </c>
      <c r="BN174" s="64">
        <f t="shared" si="42"/>
        <v>0.10802469135802469</v>
      </c>
      <c r="BO174" s="64">
        <f t="shared" si="43"/>
        <v>0.10833333333333334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150</v>
      </c>
      <c r="X175" s="391">
        <f t="shared" si="39"/>
        <v>151.20000000000002</v>
      </c>
      <c r="Y175" s="36">
        <f>IFERROR(IF(X175=0,"",ROUNDUP(X175/H175,0)*0.00937),"")</f>
        <v>0.26235999999999998</v>
      </c>
      <c r="Z175" s="56"/>
      <c r="AA175" s="57"/>
      <c r="AE175" s="64"/>
      <c r="BB175" s="161" t="s">
        <v>1</v>
      </c>
      <c r="BL175" s="64">
        <f t="shared" si="40"/>
        <v>155.83333333333331</v>
      </c>
      <c r="BM175" s="64">
        <f t="shared" si="41"/>
        <v>157.08000000000001</v>
      </c>
      <c r="BN175" s="64">
        <f t="shared" si="42"/>
        <v>0.23148148148148145</v>
      </c>
      <c r="BO175" s="64">
        <f t="shared" si="43"/>
        <v>0.23333333333333334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100</v>
      </c>
      <c r="X176" s="391">
        <f t="shared" si="39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62" t="s">
        <v>1</v>
      </c>
      <c r="BL176" s="64">
        <f t="shared" si="40"/>
        <v>103.88888888888889</v>
      </c>
      <c r="BM176" s="64">
        <f t="shared" si="41"/>
        <v>106.59000000000002</v>
      </c>
      <c r="BN176" s="64">
        <f t="shared" si="42"/>
        <v>0.15432098765432098</v>
      </c>
      <c r="BO176" s="64">
        <f t="shared" si="43"/>
        <v>0.15833333333333333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9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1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77.777777777777771</v>
      </c>
      <c r="X181" s="392">
        <f>IFERROR(X173/H173,"0")+IFERROR(X174/H174,"0")+IFERROR(X175/H175,"0")+IFERROR(X176/H176,"0")+IFERROR(X177/H177,"0")+IFERROR(X178/H178,"0")+IFERROR(X179/H179,"0")+IFERROR(X180/H180,"0")</f>
        <v>79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0.74023000000000005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420</v>
      </c>
      <c r="X182" s="392">
        <f>IFERROR(SUM(X173:X180),"0")</f>
        <v>426.6</v>
      </c>
      <c r="Y182" s="37"/>
      <c r="Z182" s="393"/>
      <c r="AA182" s="393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8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1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170</v>
      </c>
      <c r="X189" s="391">
        <f t="shared" si="44"/>
        <v>174</v>
      </c>
      <c r="Y189" s="36">
        <f>IFERROR(IF(X189=0,"",ROUNDUP(X189/H189,0)*0.02175),"")</f>
        <v>0.43499999999999994</v>
      </c>
      <c r="Z189" s="56"/>
      <c r="AA189" s="57"/>
      <c r="AE189" s="64"/>
      <c r="BB189" s="172" t="s">
        <v>1</v>
      </c>
      <c r="BL189" s="64">
        <f t="shared" si="45"/>
        <v>181.02068965517242</v>
      </c>
      <c r="BM189" s="64">
        <f t="shared" si="46"/>
        <v>185.28</v>
      </c>
      <c r="BN189" s="64">
        <f t="shared" si="47"/>
        <v>0.34893267651888343</v>
      </c>
      <c r="BO189" s="64">
        <f t="shared" si="48"/>
        <v>0.3571428571428571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200</v>
      </c>
      <c r="X190" s="391">
        <f t="shared" si="44"/>
        <v>201.6</v>
      </c>
      <c r="Y190" s="36">
        <f>IFERROR(IF(X190=0,"",ROUNDUP(X190/H190,0)*0.00753),"")</f>
        <v>0.63251999999999997</v>
      </c>
      <c r="Z190" s="56"/>
      <c r="AA190" s="57"/>
      <c r="AE190" s="64"/>
      <c r="BB190" s="173" t="s">
        <v>1</v>
      </c>
      <c r="BL190" s="64">
        <f t="shared" si="45"/>
        <v>222.66666666666666</v>
      </c>
      <c r="BM190" s="64">
        <f t="shared" si="46"/>
        <v>224.44800000000001</v>
      </c>
      <c r="BN190" s="64">
        <f t="shared" si="47"/>
        <v>0.53418803418803418</v>
      </c>
      <c r="BO190" s="64">
        <f t="shared" si="48"/>
        <v>0.53846153846153844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320</v>
      </c>
      <c r="X192" s="391">
        <f t="shared" si="44"/>
        <v>321.59999999999997</v>
      </c>
      <c r="Y192" s="36">
        <f>IFERROR(IF(X192=0,"",ROUNDUP(X192/H192,0)*0.00753),"")</f>
        <v>1.00902</v>
      </c>
      <c r="Z192" s="56"/>
      <c r="AA192" s="57"/>
      <c r="AE192" s="64"/>
      <c r="BB192" s="175" t="s">
        <v>1</v>
      </c>
      <c r="BL192" s="64">
        <f t="shared" si="45"/>
        <v>346.66666666666669</v>
      </c>
      <c r="BM192" s="64">
        <f t="shared" si="46"/>
        <v>348.4</v>
      </c>
      <c r="BN192" s="64">
        <f t="shared" si="47"/>
        <v>0.85470085470085477</v>
      </c>
      <c r="BO192" s="64">
        <f t="shared" si="48"/>
        <v>0.85897435897435892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240</v>
      </c>
      <c r="X194" s="391">
        <f t="shared" si="44"/>
        <v>240</v>
      </c>
      <c r="Y194" s="36">
        <f>IFERROR(IF(X194=0,"",ROUNDUP(X194/H194,0)*0.00753),"")</f>
        <v>0.753</v>
      </c>
      <c r="Z194" s="56"/>
      <c r="AA194" s="57"/>
      <c r="AE194" s="64"/>
      <c r="BB194" s="177" t="s">
        <v>1</v>
      </c>
      <c r="BL194" s="64">
        <f t="shared" si="45"/>
        <v>269</v>
      </c>
      <c r="BM194" s="64">
        <f t="shared" si="46"/>
        <v>269</v>
      </c>
      <c r="BN194" s="64">
        <f t="shared" si="47"/>
        <v>0.64102564102564097</v>
      </c>
      <c r="BO194" s="64">
        <f t="shared" si="48"/>
        <v>0.64102564102564097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5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360</v>
      </c>
      <c r="X195" s="391">
        <f t="shared" si="44"/>
        <v>360</v>
      </c>
      <c r="Y195" s="36">
        <f>IFERROR(IF(X195=0,"",ROUNDUP(X195/H195,0)*0.00753),"")</f>
        <v>1.1294999999999999</v>
      </c>
      <c r="Z195" s="56"/>
      <c r="AA195" s="57"/>
      <c r="AE195" s="64"/>
      <c r="BB195" s="178" t="s">
        <v>1</v>
      </c>
      <c r="BL195" s="64">
        <f t="shared" si="45"/>
        <v>400.80000000000007</v>
      </c>
      <c r="BM195" s="64">
        <f t="shared" si="46"/>
        <v>400.80000000000007</v>
      </c>
      <c r="BN195" s="64">
        <f t="shared" si="47"/>
        <v>0.96153846153846145</v>
      </c>
      <c r="BO195" s="64">
        <f t="shared" si="48"/>
        <v>0.96153846153846145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9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84</v>
      </c>
      <c r="X197" s="391">
        <f t="shared" si="44"/>
        <v>84</v>
      </c>
      <c r="Y197" s="36">
        <f>IFERROR(IF(X197=0,"",ROUNDUP(X197/H197,0)*0.00753),"")</f>
        <v>0.26355000000000001</v>
      </c>
      <c r="Z197" s="56"/>
      <c r="AA197" s="57"/>
      <c r="AE197" s="64"/>
      <c r="BB197" s="180" t="s">
        <v>1</v>
      </c>
      <c r="BL197" s="64">
        <f t="shared" si="45"/>
        <v>93.52000000000001</v>
      </c>
      <c r="BM197" s="64">
        <f t="shared" si="46"/>
        <v>93.52000000000001</v>
      </c>
      <c r="BN197" s="64">
        <f t="shared" si="47"/>
        <v>0.22435897435897434</v>
      </c>
      <c r="BO197" s="64">
        <f t="shared" si="48"/>
        <v>0.22435897435897434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240</v>
      </c>
      <c r="X198" s="391">
        <f t="shared" si="44"/>
        <v>240</v>
      </c>
      <c r="Y198" s="36">
        <f>IFERROR(IF(X198=0,"",ROUNDUP(X198/H198,0)*0.00753),"")</f>
        <v>0.753</v>
      </c>
      <c r="Z198" s="56"/>
      <c r="AA198" s="57"/>
      <c r="AE198" s="64"/>
      <c r="BB198" s="181" t="s">
        <v>1</v>
      </c>
      <c r="BL198" s="64">
        <f t="shared" si="45"/>
        <v>267.8</v>
      </c>
      <c r="BM198" s="64">
        <f t="shared" si="46"/>
        <v>267.8</v>
      </c>
      <c r="BN198" s="64">
        <f t="shared" si="47"/>
        <v>0.64102564102564097</v>
      </c>
      <c r="BO198" s="64">
        <f t="shared" si="48"/>
        <v>0.64102564102564097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621.20689655172418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623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4.9755900000000004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1614</v>
      </c>
      <c r="X200" s="392">
        <f>IFERROR(SUM(X184:X198),"0")</f>
        <v>1621.2</v>
      </c>
      <c r="Y200" s="37"/>
      <c r="Z200" s="393"/>
      <c r="AA200" s="393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6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40</v>
      </c>
      <c r="X204" s="391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587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44</v>
      </c>
      <c r="X205" s="391">
        <f>IFERROR(IF(W205="",0,CEILING((W205/$H205),1)*$H205),"")</f>
        <v>45.6</v>
      </c>
      <c r="Y205" s="36">
        <f>IFERROR(IF(X205=0,"",ROUNDUP(X205/H205,0)*0.00753),"")</f>
        <v>0.14307</v>
      </c>
      <c r="Z205" s="56"/>
      <c r="AA205" s="57"/>
      <c r="AE205" s="64"/>
      <c r="BB205" s="185" t="s">
        <v>1</v>
      </c>
      <c r="BL205" s="64">
        <f>IFERROR(W205*I205/H205,"0")</f>
        <v>48.986666666666672</v>
      </c>
      <c r="BM205" s="64">
        <f>IFERROR(X205*I205/H205,"0")</f>
        <v>50.768000000000008</v>
      </c>
      <c r="BN205" s="64">
        <f>IFERROR(1/J205*(W205/H205),"0")</f>
        <v>0.11752136752136753</v>
      </c>
      <c r="BO205" s="64">
        <f>IFERROR(1/J205*(X205/H205),"0")</f>
        <v>0.12179487179487179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35</v>
      </c>
      <c r="X206" s="392">
        <f>IFERROR(X202/H202,"0")+IFERROR(X203/H203,"0")+IFERROR(X204/H204,"0")+IFERROR(X205/H205,"0")</f>
        <v>36</v>
      </c>
      <c r="Y206" s="392">
        <f>IFERROR(IF(Y202="",0,Y202),"0")+IFERROR(IF(Y203="",0,Y203),"0")+IFERROR(IF(Y204="",0,Y204),"0")+IFERROR(IF(Y205="",0,Y205),"0")</f>
        <v>0.27107999999999999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84</v>
      </c>
      <c r="X207" s="392">
        <f>IFERROR(SUM(X202:X205),"0")</f>
        <v>86.4</v>
      </c>
      <c r="Y207" s="37"/>
      <c r="Z207" s="393"/>
      <c r="AA207" s="393"/>
    </row>
    <row r="208" spans="1:67" ht="16.5" customHeight="1" x14ac:dyDescent="0.25">
      <c r="A208" s="427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90</v>
      </c>
      <c r="X212" s="391">
        <f t="shared" si="49"/>
        <v>92.8</v>
      </c>
      <c r="Y212" s="36">
        <f>IFERROR(IF(X212=0,"",ROUNDUP(X212/H212,0)*0.02175),"")</f>
        <v>0.17399999999999999</v>
      </c>
      <c r="Z212" s="56"/>
      <c r="AA212" s="57"/>
      <c r="AE212" s="64"/>
      <c r="BB212" s="188" t="s">
        <v>1</v>
      </c>
      <c r="BL212" s="64">
        <f t="shared" si="50"/>
        <v>93.724137931034491</v>
      </c>
      <c r="BM212" s="64">
        <f t="shared" si="51"/>
        <v>96.639999999999986</v>
      </c>
      <c r="BN212" s="64">
        <f t="shared" si="52"/>
        <v>0.13854679802955663</v>
      </c>
      <c r="BO212" s="64">
        <f t="shared" si="53"/>
        <v>0.14285714285714285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8</v>
      </c>
      <c r="X215" s="391">
        <f t="shared" si="49"/>
        <v>8</v>
      </c>
      <c r="Y215" s="36">
        <f>IFERROR(IF(X215=0,"",ROUNDUP(X215/H215,0)*0.00937),"")</f>
        <v>1.874E-2</v>
      </c>
      <c r="Z215" s="56"/>
      <c r="AA215" s="57"/>
      <c r="AE215" s="64"/>
      <c r="BB215" s="191" t="s">
        <v>1</v>
      </c>
      <c r="BL215" s="64">
        <f t="shared" si="50"/>
        <v>8.48</v>
      </c>
      <c r="BM215" s="64">
        <f t="shared" si="51"/>
        <v>8.48</v>
      </c>
      <c r="BN215" s="64">
        <f t="shared" si="52"/>
        <v>1.6666666666666666E-2</v>
      </c>
      <c r="BO215" s="64">
        <f t="shared" si="53"/>
        <v>1.6666666666666666E-2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9.7586206896551726</v>
      </c>
      <c r="X217" s="392">
        <f>IFERROR(X210/H210,"0")+IFERROR(X211/H211,"0")+IFERROR(X212/H212,"0")+IFERROR(X213/H213,"0")+IFERROR(X214/H214,"0")+IFERROR(X215/H215,"0")+IFERROR(X216/H216,"0")</f>
        <v>10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0.19273999999999999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98</v>
      </c>
      <c r="X218" s="392">
        <f>IFERROR(SUM(X210:X216),"0")</f>
        <v>100.8</v>
      </c>
      <c r="Y218" s="37"/>
      <c r="Z218" s="393"/>
      <c r="AA218" s="393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1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175</v>
      </c>
      <c r="X221" s="391">
        <f>IFERROR(IF(W221="",0,CEILING((W221/$H221),1)*$H221),"")</f>
        <v>176.4</v>
      </c>
      <c r="Y221" s="36">
        <f>IFERROR(IF(X221=0,"",ROUNDUP(X221/H221,0)*0.00502),"")</f>
        <v>0.42168</v>
      </c>
      <c r="Z221" s="56"/>
      <c r="AA221" s="57"/>
      <c r="AE221" s="64"/>
      <c r="BB221" s="194" t="s">
        <v>1</v>
      </c>
      <c r="BL221" s="64">
        <f>IFERROR(W221*I221/H221,"0")</f>
        <v>183.33333333333334</v>
      </c>
      <c r="BM221" s="64">
        <f>IFERROR(X221*I221/H221,"0")</f>
        <v>184.8</v>
      </c>
      <c r="BN221" s="64">
        <f>IFERROR(1/J221*(W221/H221),"0")</f>
        <v>0.35612535612535612</v>
      </c>
      <c r="BO221" s="64">
        <f>IFERROR(1/J221*(X221/H221),"0")</f>
        <v>0.35897435897435903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83.333333333333329</v>
      </c>
      <c r="X223" s="392">
        <f>IFERROR(X220/H220,"0")+IFERROR(X221/H221,"0")+IFERROR(X222/H222,"0")</f>
        <v>84</v>
      </c>
      <c r="Y223" s="392">
        <f>IFERROR(IF(Y220="",0,Y220),"0")+IFERROR(IF(Y221="",0,Y221),"0")+IFERROR(IF(Y222="",0,Y222),"0")</f>
        <v>0.42168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175</v>
      </c>
      <c r="X224" s="392">
        <f>IFERROR(SUM(X220:X222),"0")</f>
        <v>176.4</v>
      </c>
      <c r="Y224" s="37"/>
      <c r="Z224" s="393"/>
      <c r="AA224" s="393"/>
    </row>
    <row r="225" spans="1:67" ht="16.5" customHeight="1" x14ac:dyDescent="0.25">
      <c r="A225" s="427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60</v>
      </c>
      <c r="X227" s="391">
        <f t="shared" ref="X227:X232" si="54">IFERROR(IF(W227="",0,CEILING((W227/$H227),1)*$H227),"")</f>
        <v>69.599999999999994</v>
      </c>
      <c r="Y227" s="36">
        <f>IFERROR(IF(X227=0,"",ROUNDUP(X227/H227,0)*0.02175),"")</f>
        <v>0.1305</v>
      </c>
      <c r="Z227" s="56"/>
      <c r="AA227" s="57"/>
      <c r="AE227" s="64"/>
      <c r="BB227" s="196" t="s">
        <v>1</v>
      </c>
      <c r="BL227" s="64">
        <f t="shared" ref="BL227:BL232" si="55">IFERROR(W227*I227/H227,"0")</f>
        <v>62.482758620689651</v>
      </c>
      <c r="BM227" s="64">
        <f t="shared" ref="BM227:BM232" si="56">IFERROR(X227*I227/H227,"0")</f>
        <v>72.47999999999999</v>
      </c>
      <c r="BN227" s="64">
        <f t="shared" ref="BN227:BN232" si="57">IFERROR(1/J227*(W227/H227),"0")</f>
        <v>9.2364532019704432E-2</v>
      </c>
      <c r="BO227" s="64">
        <f t="shared" ref="BO227:BO232" si="58">IFERROR(1/J227*(X227/H227),"0")</f>
        <v>0.10714285714285714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80</v>
      </c>
      <c r="X229" s="391">
        <f t="shared" si="54"/>
        <v>81.2</v>
      </c>
      <c r="Y229" s="36">
        <f>IFERROR(IF(X229=0,"",ROUNDUP(X229/H229,0)*0.02175),"")</f>
        <v>0.15225</v>
      </c>
      <c r="Z229" s="56"/>
      <c r="AA229" s="57"/>
      <c r="AE229" s="64"/>
      <c r="BB229" s="198" t="s">
        <v>1</v>
      </c>
      <c r="BL229" s="64">
        <f t="shared" si="55"/>
        <v>83.310344827586206</v>
      </c>
      <c r="BM229" s="64">
        <f t="shared" si="56"/>
        <v>84.56</v>
      </c>
      <c r="BN229" s="64">
        <f t="shared" si="57"/>
        <v>0.12315270935960591</v>
      </c>
      <c r="BO229" s="64">
        <f t="shared" si="58"/>
        <v>0.125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16</v>
      </c>
      <c r="X230" s="391">
        <f t="shared" si="54"/>
        <v>16</v>
      </c>
      <c r="Y230" s="36">
        <f>IFERROR(IF(X230=0,"",ROUNDUP(X230/H230,0)*0.00937),"")</f>
        <v>3.7479999999999999E-2</v>
      </c>
      <c r="Z230" s="56"/>
      <c r="AA230" s="57"/>
      <c r="AE230" s="64"/>
      <c r="BB230" s="199" t="s">
        <v>1</v>
      </c>
      <c r="BL230" s="64">
        <f t="shared" si="55"/>
        <v>16.96</v>
      </c>
      <c r="BM230" s="64">
        <f t="shared" si="56"/>
        <v>16.96</v>
      </c>
      <c r="BN230" s="64">
        <f t="shared" si="57"/>
        <v>3.3333333333333333E-2</v>
      </c>
      <c r="BO230" s="64">
        <f t="shared" si="58"/>
        <v>3.3333333333333333E-2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48</v>
      </c>
      <c r="X232" s="391">
        <f t="shared" si="54"/>
        <v>48</v>
      </c>
      <c r="Y232" s="36">
        <f>IFERROR(IF(X232=0,"",ROUNDUP(X232/H232,0)*0.00937),"")</f>
        <v>0.11244</v>
      </c>
      <c r="Z232" s="56"/>
      <c r="AA232" s="57"/>
      <c r="AE232" s="64"/>
      <c r="BB232" s="201" t="s">
        <v>1</v>
      </c>
      <c r="BL232" s="64">
        <f t="shared" si="55"/>
        <v>50.88</v>
      </c>
      <c r="BM232" s="64">
        <f t="shared" si="56"/>
        <v>50.88</v>
      </c>
      <c r="BN232" s="64">
        <f t="shared" si="57"/>
        <v>0.1</v>
      </c>
      <c r="BO232" s="64">
        <f t="shared" si="58"/>
        <v>0.1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28.068965517241381</v>
      </c>
      <c r="X233" s="392">
        <f>IFERROR(X227/H227,"0")+IFERROR(X228/H228,"0")+IFERROR(X229/H229,"0")+IFERROR(X230/H230,"0")+IFERROR(X231/H231,"0")+IFERROR(X232/H232,"0")</f>
        <v>29</v>
      </c>
      <c r="Y233" s="392">
        <f>IFERROR(IF(Y227="",0,Y227),"0")+IFERROR(IF(Y228="",0,Y228),"0")+IFERROR(IF(Y229="",0,Y229),"0")+IFERROR(IF(Y230="",0,Y230),"0")+IFERROR(IF(Y231="",0,Y231),"0")+IFERROR(IF(Y232="",0,Y232),"0")</f>
        <v>0.43267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204</v>
      </c>
      <c r="X234" s="392">
        <f>IFERROR(SUM(X227:X232),"0")</f>
        <v>214.8</v>
      </c>
      <c r="Y234" s="37"/>
      <c r="Z234" s="393"/>
      <c r="AA234" s="393"/>
    </row>
    <row r="235" spans="1:67" ht="16.5" customHeight="1" x14ac:dyDescent="0.25">
      <c r="A235" s="427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23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2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28</v>
      </c>
      <c r="X256" s="391">
        <f>IFERROR(IF(W256="",0,CEILING((W256/$H256),1)*$H256),"")</f>
        <v>28.56</v>
      </c>
      <c r="Y256" s="36">
        <f>IFERROR(IF(X256=0,"",ROUNDUP(X256/H256,0)*0.00502),"")</f>
        <v>8.5339999999999999E-2</v>
      </c>
      <c r="Z256" s="56"/>
      <c r="AA256" s="57"/>
      <c r="AE256" s="64"/>
      <c r="BB256" s="218" t="s">
        <v>1</v>
      </c>
      <c r="BL256" s="64">
        <f>IFERROR(W256*I256/H256,"0")</f>
        <v>29.666666666666671</v>
      </c>
      <c r="BM256" s="64">
        <f>IFERROR(X256*I256/H256,"0")</f>
        <v>30.259999999999998</v>
      </c>
      <c r="BN256" s="64">
        <f>IFERROR(1/J256*(W256/H256),"0")</f>
        <v>7.122507122507124E-2</v>
      </c>
      <c r="BO256" s="64">
        <f>IFERROR(1/J256*(X256/H256),"0")</f>
        <v>7.2649572649572655E-2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16.666666666666668</v>
      </c>
      <c r="X257" s="392">
        <f>IFERROR(X253/H253,"0")+IFERROR(X254/H254,"0")+IFERROR(X255/H255,"0")+IFERROR(X256/H256,"0")</f>
        <v>17</v>
      </c>
      <c r="Y257" s="392">
        <f>IFERROR(IF(Y253="",0,Y253),"0")+IFERROR(IF(Y254="",0,Y254),"0")+IFERROR(IF(Y255="",0,Y255),"0")+IFERROR(IF(Y256="",0,Y256),"0")</f>
        <v>8.5339999999999999E-2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28</v>
      </c>
      <c r="X258" s="392">
        <f>IFERROR(SUM(X253:X256),"0")</f>
        <v>28.56</v>
      </c>
      <c r="Y258" s="37"/>
      <c r="Z258" s="393"/>
      <c r="AA258" s="393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39.6</v>
      </c>
      <c r="X268" s="391">
        <f t="shared" si="65"/>
        <v>39.6</v>
      </c>
      <c r="Y268" s="36">
        <f>IFERROR(IF(X268=0,"",ROUNDUP(X268/H268,0)*0.00753),"")</f>
        <v>0.15060000000000001</v>
      </c>
      <c r="Z268" s="56"/>
      <c r="AA268" s="57"/>
      <c r="AE268" s="64"/>
      <c r="BB268" s="227" t="s">
        <v>1</v>
      </c>
      <c r="BL268" s="64">
        <f t="shared" si="66"/>
        <v>43.6</v>
      </c>
      <c r="BM268" s="64">
        <f t="shared" si="67"/>
        <v>43.6</v>
      </c>
      <c r="BN268" s="64">
        <f t="shared" si="68"/>
        <v>0.12820512820512819</v>
      </c>
      <c r="BO268" s="64">
        <f t="shared" si="69"/>
        <v>0.12820512820512819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29.7</v>
      </c>
      <c r="X269" s="391">
        <f t="shared" si="65"/>
        <v>29.7</v>
      </c>
      <c r="Y269" s="36">
        <f>IFERROR(IF(X269=0,"",ROUNDUP(X269/H269,0)*0.00753),"")</f>
        <v>0.11295000000000001</v>
      </c>
      <c r="Z269" s="56"/>
      <c r="AA269" s="57"/>
      <c r="AE269" s="64"/>
      <c r="BB269" s="228" t="s">
        <v>1</v>
      </c>
      <c r="BL269" s="64">
        <f t="shared" si="66"/>
        <v>33.69</v>
      </c>
      <c r="BM269" s="64">
        <f t="shared" si="67"/>
        <v>33.69</v>
      </c>
      <c r="BN269" s="64">
        <f t="shared" si="68"/>
        <v>9.6153846153846145E-2</v>
      </c>
      <c r="BO269" s="64">
        <f t="shared" si="69"/>
        <v>9.6153846153846145E-2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35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35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0.26355000000000001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69.3</v>
      </c>
      <c r="X271" s="392">
        <f>IFERROR(SUM(X260:X269),"0")</f>
        <v>69.3</v>
      </c>
      <c r="Y271" s="37"/>
      <c r="Z271" s="393"/>
      <c r="AA271" s="393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9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40</v>
      </c>
      <c r="X274" s="391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30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300</v>
      </c>
      <c r="X275" s="39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31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20</v>
      </c>
      <c r="X276" s="391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64"/>
      <c r="BB276" s="232" t="s">
        <v>1</v>
      </c>
      <c r="BL276" s="64">
        <f>IFERROR(W276*I276/H276,"0")</f>
        <v>21.342857142857142</v>
      </c>
      <c r="BM276" s="64">
        <f>IFERROR(X276*I276/H276,"0")</f>
        <v>26.892000000000003</v>
      </c>
      <c r="BN276" s="64">
        <f>IFERROR(1/J276*(W276/H276),"0")</f>
        <v>4.2517006802721087E-2</v>
      </c>
      <c r="BO276" s="64">
        <f>IFERROR(1/J276*(X276/H276),"0")</f>
        <v>5.3571428571428568E-2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45.604395604395599</v>
      </c>
      <c r="X277" s="392">
        <f>IFERROR(X273/H273,"0")+IFERROR(X274/H274,"0")+IFERROR(X275/H275,"0")+IFERROR(X276/H276,"0")</f>
        <v>47</v>
      </c>
      <c r="Y277" s="392">
        <f>IFERROR(IF(Y273="",0,Y273),"0")+IFERROR(IF(Y274="",0,Y274),"0")+IFERROR(IF(Y275="",0,Y275),"0")+IFERROR(IF(Y276="",0,Y276),"0")</f>
        <v>1.0222499999999999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360</v>
      </c>
      <c r="X278" s="392">
        <f>IFERROR(SUM(X273:X276),"0")</f>
        <v>371.4</v>
      </c>
      <c r="Y278" s="37"/>
      <c r="Z278" s="393"/>
      <c r="AA278" s="393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0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30</v>
      </c>
      <c r="X281" s="391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64"/>
      <c r="BB281" s="234" t="s">
        <v>1</v>
      </c>
      <c r="BL281" s="64">
        <f>IFERROR(W281*I281/H281,"0")</f>
        <v>32.763157894736842</v>
      </c>
      <c r="BM281" s="64">
        <f>IFERROR(X281*I281/H281,"0")</f>
        <v>33.199999999999996</v>
      </c>
      <c r="BN281" s="64">
        <f>IFERROR(1/J281*(W281/H281),"0")</f>
        <v>6.3259109311740891E-2</v>
      </c>
      <c r="BO281" s="64">
        <f>IFERROR(1/J281*(X281/H281),"0")</f>
        <v>6.4102564102564097E-2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255</v>
      </c>
      <c r="X282" s="391">
        <f>IFERROR(IF(W282="",0,CEILING((W282/$H282),1)*$H282),"")</f>
        <v>254.99999999999997</v>
      </c>
      <c r="Y282" s="36">
        <f>IFERROR(IF(X282=0,"",ROUNDUP(X282/H282,0)*0.00753),"")</f>
        <v>0.753</v>
      </c>
      <c r="Z282" s="56"/>
      <c r="AA282" s="57"/>
      <c r="AE282" s="64"/>
      <c r="BB282" s="235" t="s">
        <v>1</v>
      </c>
      <c r="BL282" s="64">
        <f>IFERROR(W282*I282/H282,"0")</f>
        <v>290</v>
      </c>
      <c r="BM282" s="64">
        <f>IFERROR(X282*I282/H282,"0")</f>
        <v>290</v>
      </c>
      <c r="BN282" s="64">
        <f>IFERROR(1/J282*(W282/H282),"0")</f>
        <v>0.64102564102564097</v>
      </c>
      <c r="BO282" s="64">
        <f>IFERROR(1/J282*(X282/H282),"0")</f>
        <v>0.64102564102564097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109.86842105263158</v>
      </c>
      <c r="X283" s="392">
        <f>IFERROR(X280/H280,"0")+IFERROR(X281/H281,"0")+IFERROR(X282/H282,"0")</f>
        <v>110</v>
      </c>
      <c r="Y283" s="392">
        <f>IFERROR(IF(Y280="",0,Y280),"0")+IFERROR(IF(Y281="",0,Y281),"0")+IFERROR(IF(Y282="",0,Y282),"0")</f>
        <v>0.82830000000000004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285</v>
      </c>
      <c r="X284" s="392">
        <f>IFERROR(SUM(X280:X282),"0")</f>
        <v>285.39999999999998</v>
      </c>
      <c r="Y284" s="37"/>
      <c r="Z284" s="393"/>
      <c r="AA284" s="393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50</v>
      </c>
      <c r="X288" s="391">
        <f>IFERROR(IF(W288="",0,CEILING((W288/$H288),1)*$H288),"")</f>
        <v>50</v>
      </c>
      <c r="Y288" s="36">
        <f>IFERROR(IF(X288=0,"",ROUNDUP(X288/H288,0)*0.00474),"")</f>
        <v>0.11850000000000001</v>
      </c>
      <c r="Z288" s="56"/>
      <c r="AA288" s="57"/>
      <c r="AE288" s="64"/>
      <c r="BB288" s="238" t="s">
        <v>1</v>
      </c>
      <c r="BL288" s="64">
        <f>IFERROR(W288*I288/H288,"0")</f>
        <v>56.000000000000007</v>
      </c>
      <c r="BM288" s="64">
        <f>IFERROR(X288*I288/H288,"0")</f>
        <v>56.000000000000007</v>
      </c>
      <c r="BN288" s="64">
        <f>IFERROR(1/J288*(W288/H288),"0")</f>
        <v>0.10504201680672269</v>
      </c>
      <c r="BO288" s="64">
        <f>IFERROR(1/J288*(X288/H288),"0")</f>
        <v>0.10504201680672269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25</v>
      </c>
      <c r="X289" s="392">
        <f>IFERROR(X286/H286,"0")+IFERROR(X287/H287,"0")+IFERROR(X288/H288,"0")</f>
        <v>25</v>
      </c>
      <c r="Y289" s="392">
        <f>IFERROR(IF(Y286="",0,Y286),"0")+IFERROR(IF(Y287="",0,Y287),"0")+IFERROR(IF(Y288="",0,Y288),"0")</f>
        <v>0.11850000000000001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50</v>
      </c>
      <c r="X290" s="392">
        <f>IFERROR(SUM(X286:X288),"0")</f>
        <v>50</v>
      </c>
      <c r="Y290" s="37"/>
      <c r="Z290" s="393"/>
      <c r="AA290" s="393"/>
    </row>
    <row r="291" spans="1:67" ht="16.5" customHeight="1" x14ac:dyDescent="0.25">
      <c r="A291" s="427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27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15</v>
      </c>
      <c r="X309" s="39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8" t="s">
        <v>1</v>
      </c>
      <c r="BL309" s="64">
        <f>IFERROR(W309*I309/H309,"0")</f>
        <v>17.066666666666666</v>
      </c>
      <c r="BM309" s="64">
        <f>IFERROR(X309*I309/H309,"0")</f>
        <v>18.431999999999999</v>
      </c>
      <c r="BN309" s="64">
        <f>IFERROR(1/J309*(W309/H309),"0")</f>
        <v>5.3418803418803423E-2</v>
      </c>
      <c r="BO309" s="64">
        <f>IFERROR(1/J309*(X309/H309),"0")</f>
        <v>5.7692307692307689E-2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8.3333333333333339</v>
      </c>
      <c r="X310" s="392">
        <f>IFERROR(X309/H309,"0")</f>
        <v>9</v>
      </c>
      <c r="Y310" s="392">
        <f>IFERROR(IF(Y309="",0,Y309),"0")</f>
        <v>6.7769999999999997E-2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15</v>
      </c>
      <c r="X311" s="392">
        <f>IFERROR(SUM(X309:X309),"0")</f>
        <v>16.2</v>
      </c>
      <c r="Y311" s="37"/>
      <c r="Z311" s="393"/>
      <c r="AA311" s="393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525</v>
      </c>
      <c r="X314" s="391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64"/>
      <c r="BB314" s="250" t="s">
        <v>1</v>
      </c>
      <c r="BL314" s="64">
        <f>IFERROR(W314*I314/H314,"0")</f>
        <v>593</v>
      </c>
      <c r="BM314" s="64">
        <f>IFERROR(X314*I314/H314,"0")</f>
        <v>593</v>
      </c>
      <c r="BN314" s="64">
        <f>IFERROR(1/J314*(W314/H314),"0")</f>
        <v>1.6025641025641024</v>
      </c>
      <c r="BO314" s="64">
        <f>IFERROR(1/J314*(X314/H314),"0")</f>
        <v>1.6025641025641024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420</v>
      </c>
      <c r="X315" s="391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51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450</v>
      </c>
      <c r="X316" s="392">
        <f>IFERROR(X313/H313,"0")+IFERROR(X314/H314,"0")+IFERROR(X315/H315,"0")</f>
        <v>450</v>
      </c>
      <c r="Y316" s="392">
        <f>IFERROR(IF(Y313="",0,Y313),"0")+IFERROR(IF(Y314="",0,Y314),"0")+IFERROR(IF(Y315="",0,Y315),"0")</f>
        <v>3.3885000000000001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945</v>
      </c>
      <c r="X317" s="392">
        <f>IFERROR(SUM(X313:X315),"0")</f>
        <v>945</v>
      </c>
      <c r="Y317" s="37"/>
      <c r="Z317" s="393"/>
      <c r="AA317" s="393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19</v>
      </c>
      <c r="X319" s="391">
        <f>IFERROR(IF(W319="",0,CEILING((W319/$H319),1)*$H319),"")</f>
        <v>20.52</v>
      </c>
      <c r="Y319" s="36">
        <f>IFERROR(IF(X319=0,"",ROUNDUP(X319/H319,0)*0.00753),"")</f>
        <v>6.7769999999999997E-2</v>
      </c>
      <c r="Z319" s="56"/>
      <c r="AA319" s="57"/>
      <c r="AE319" s="64"/>
      <c r="BB319" s="252" t="s">
        <v>1</v>
      </c>
      <c r="BL319" s="64">
        <f>IFERROR(W319*I319/H319,"0")</f>
        <v>21.266666666666669</v>
      </c>
      <c r="BM319" s="64">
        <f>IFERROR(X319*I319/H319,"0")</f>
        <v>22.968000000000004</v>
      </c>
      <c r="BN319" s="64">
        <f>IFERROR(1/J319*(W319/H319),"0")</f>
        <v>5.3418803418803423E-2</v>
      </c>
      <c r="BO319" s="64">
        <f>IFERROR(1/J319*(X319/H319),"0")</f>
        <v>5.7692307692307689E-2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8.3333333333333339</v>
      </c>
      <c r="X320" s="392">
        <f>IFERROR(X319/H319,"0")</f>
        <v>9</v>
      </c>
      <c r="Y320" s="392">
        <f>IFERROR(IF(Y319="",0,Y319),"0")</f>
        <v>6.7769999999999997E-2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19</v>
      </c>
      <c r="X321" s="392">
        <f>IFERROR(SUM(X319:X319),"0")</f>
        <v>20.52</v>
      </c>
      <c r="Y321" s="37"/>
      <c r="Z321" s="393"/>
      <c r="AA321" s="393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25.5</v>
      </c>
      <c r="X323" s="391">
        <f>IFERROR(IF(W323="",0,CEILING((W323/$H323),1)*$H323),"")</f>
        <v>25.5</v>
      </c>
      <c r="Y323" s="36">
        <f>IFERROR(IF(X323=0,"",ROUNDUP(X323/H323,0)*0.00753),"")</f>
        <v>7.5300000000000006E-2</v>
      </c>
      <c r="Z323" s="56"/>
      <c r="AA323" s="57"/>
      <c r="AE323" s="64"/>
      <c r="BB323" s="253" t="s">
        <v>1</v>
      </c>
      <c r="BL323" s="64">
        <f>IFERROR(W323*I323/H323,"0")</f>
        <v>29.75</v>
      </c>
      <c r="BM323" s="64">
        <f>IFERROR(X323*I323/H323,"0")</f>
        <v>29.75</v>
      </c>
      <c r="BN323" s="64">
        <f>IFERROR(1/J323*(W323/H323),"0")</f>
        <v>6.4102564102564097E-2</v>
      </c>
      <c r="BO323" s="64">
        <f>IFERROR(1/J323*(X323/H323),"0")</f>
        <v>6.4102564102564097E-2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10</v>
      </c>
      <c r="X324" s="392">
        <f>IFERROR(X323/H323,"0")</f>
        <v>10</v>
      </c>
      <c r="Y324" s="392">
        <f>IFERROR(IF(Y323="",0,Y323),"0")</f>
        <v>7.5300000000000006E-2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25.5</v>
      </c>
      <c r="X325" s="392">
        <f>IFERROR(SUM(X323:X323),"0")</f>
        <v>25.5</v>
      </c>
      <c r="Y325" s="37"/>
      <c r="Z325" s="393"/>
      <c r="AA325" s="393"/>
    </row>
    <row r="326" spans="1:67" ht="27.75" customHeight="1" x14ac:dyDescent="0.2">
      <c r="A326" s="433" t="s">
        <v>488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8"/>
      <c r="AA326" s="48"/>
    </row>
    <row r="327" spans="1:67" ht="16.5" customHeight="1" x14ac:dyDescent="0.25">
      <c r="A327" s="427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01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1700</v>
      </c>
      <c r="X329" s="391">
        <f t="shared" ref="X329:X338" si="75">IFERROR(IF(W329="",0,CEILING((W329/$H329),1)*$H329),"")</f>
        <v>1710</v>
      </c>
      <c r="Y329" s="36">
        <f>IFERROR(IF(X329=0,"",ROUNDUP(X329/H329,0)*0.02175),"")</f>
        <v>2.4794999999999998</v>
      </c>
      <c r="Z329" s="56"/>
      <c r="AA329" s="57"/>
      <c r="AE329" s="64"/>
      <c r="BB329" s="254" t="s">
        <v>1</v>
      </c>
      <c r="BL329" s="64">
        <f t="shared" ref="BL329:BL338" si="76">IFERROR(W329*I329/H329,"0")</f>
        <v>1754.4</v>
      </c>
      <c r="BM329" s="64">
        <f t="shared" ref="BM329:BM338" si="77">IFERROR(X329*I329/H329,"0")</f>
        <v>1764.72</v>
      </c>
      <c r="BN329" s="64">
        <f t="shared" ref="BN329:BN338" si="78">IFERROR(1/J329*(W329/H329),"0")</f>
        <v>2.3611111111111107</v>
      </c>
      <c r="BO329" s="64">
        <f t="shared" ref="BO329:BO338" si="79">IFERROR(1/J329*(X329/H329),"0")</f>
        <v>2.375</v>
      </c>
    </row>
    <row r="330" spans="1:67" ht="27" customHeight="1" x14ac:dyDescent="0.25">
      <c r="A330" s="54" t="s">
        <v>490</v>
      </c>
      <c r="B330" s="54" t="s">
        <v>493</v>
      </c>
      <c r="C330" s="31">
        <v>4301011943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610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8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2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1300</v>
      </c>
      <c r="X332" s="391">
        <f t="shared" si="75"/>
        <v>1305</v>
      </c>
      <c r="Y332" s="36">
        <f>IFERROR(IF(X332=0,"",ROUNDUP(X332/H332,0)*0.02175),"")</f>
        <v>1.8922499999999998</v>
      </c>
      <c r="Z332" s="56"/>
      <c r="AA332" s="57"/>
      <c r="AE332" s="64"/>
      <c r="BB332" s="257" t="s">
        <v>1</v>
      </c>
      <c r="BL332" s="64">
        <f t="shared" si="76"/>
        <v>1341.6</v>
      </c>
      <c r="BM332" s="64">
        <f t="shared" si="77"/>
        <v>1346.76</v>
      </c>
      <c r="BN332" s="64">
        <f t="shared" si="78"/>
        <v>1.8055555555555556</v>
      </c>
      <c r="BO332" s="64">
        <f t="shared" si="79"/>
        <v>1.8125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850</v>
      </c>
      <c r="X334" s="391">
        <f t="shared" si="75"/>
        <v>855</v>
      </c>
      <c r="Y334" s="36">
        <f>IFERROR(IF(X334=0,"",ROUNDUP(X334/H334,0)*0.02175),"")</f>
        <v>1.2397499999999999</v>
      </c>
      <c r="Z334" s="56"/>
      <c r="AA334" s="57"/>
      <c r="AE334" s="64"/>
      <c r="BB334" s="259" t="s">
        <v>1</v>
      </c>
      <c r="BL334" s="64">
        <f t="shared" si="76"/>
        <v>877.2</v>
      </c>
      <c r="BM334" s="64">
        <f t="shared" si="77"/>
        <v>882.36</v>
      </c>
      <c r="BN334" s="64">
        <f t="shared" si="78"/>
        <v>1.1805555555555554</v>
      </c>
      <c r="BO334" s="64">
        <f t="shared" si="79"/>
        <v>1.1875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4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8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20</v>
      </c>
      <c r="X336" s="391">
        <f t="shared" si="75"/>
        <v>20</v>
      </c>
      <c r="Y336" s="36">
        <f>IFERROR(IF(X336=0,"",ROUNDUP(X336/H336,0)*0.00937),"")</f>
        <v>3.7479999999999999E-2</v>
      </c>
      <c r="Z336" s="56"/>
      <c r="AA336" s="57"/>
      <c r="AE336" s="64"/>
      <c r="BB336" s="261" t="s">
        <v>1</v>
      </c>
      <c r="BL336" s="64">
        <f t="shared" si="76"/>
        <v>20.84</v>
      </c>
      <c r="BM336" s="64">
        <f t="shared" si="77"/>
        <v>20.84</v>
      </c>
      <c r="BN336" s="64">
        <f t="shared" si="78"/>
        <v>3.3333333333333333E-2</v>
      </c>
      <c r="BO336" s="64">
        <f t="shared" si="79"/>
        <v>3.3333333333333333E-2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7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260.66666666666669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262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5.6489799999999999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3870</v>
      </c>
      <c r="X340" s="392">
        <f>IFERROR(SUM(X329:X338),"0")</f>
        <v>3890</v>
      </c>
      <c r="Y340" s="37"/>
      <c r="Z340" s="393"/>
      <c r="AA340" s="393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1700</v>
      </c>
      <c r="X342" s="391">
        <f>IFERROR(IF(W342="",0,CEILING((W342/$H342),1)*$H342),"")</f>
        <v>1710</v>
      </c>
      <c r="Y342" s="36">
        <f>IFERROR(IF(X342=0,"",ROUNDUP(X342/H342,0)*0.02175),"")</f>
        <v>2.4794999999999998</v>
      </c>
      <c r="Z342" s="56"/>
      <c r="AA342" s="57"/>
      <c r="AE342" s="64"/>
      <c r="BB342" s="264" t="s">
        <v>1</v>
      </c>
      <c r="BL342" s="64">
        <f>IFERROR(W342*I342/H342,"0")</f>
        <v>1754.4</v>
      </c>
      <c r="BM342" s="64">
        <f>IFERROR(X342*I342/H342,"0")</f>
        <v>1764.72</v>
      </c>
      <c r="BN342" s="64">
        <f>IFERROR(1/J342*(W342/H342),"0")</f>
        <v>2.3611111111111107</v>
      </c>
      <c r="BO342" s="64">
        <f>IFERROR(1/J342*(X342/H342),"0")</f>
        <v>2.375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6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113.33333333333333</v>
      </c>
      <c r="X346" s="392">
        <f>IFERROR(X342/H342,"0")+IFERROR(X343/H343,"0")+IFERROR(X344/H344,"0")+IFERROR(X345/H345,"0")</f>
        <v>114</v>
      </c>
      <c r="Y346" s="392">
        <f>IFERROR(IF(Y342="",0,Y342),"0")+IFERROR(IF(Y343="",0,Y343),"0")+IFERROR(IF(Y344="",0,Y344),"0")+IFERROR(IF(Y345="",0,Y345),"0")</f>
        <v>2.4794999999999998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1700</v>
      </c>
      <c r="X347" s="392">
        <f>IFERROR(SUM(X342:X345),"0")</f>
        <v>1710</v>
      </c>
      <c r="Y347" s="37"/>
      <c r="Z347" s="393"/>
      <c r="AA347" s="393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53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1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60</v>
      </c>
      <c r="X352" s="391">
        <f>IFERROR(IF(W352="",0,CEILING((W352/$H352),1)*$H352),"")</f>
        <v>62.4</v>
      </c>
      <c r="Y352" s="36">
        <f>IFERROR(IF(X352=0,"",ROUNDUP(X352/H352,0)*0.02175),"")</f>
        <v>0.17399999999999999</v>
      </c>
      <c r="Z352" s="56"/>
      <c r="AA352" s="57"/>
      <c r="AE352" s="64"/>
      <c r="BB352" s="271" t="s">
        <v>1</v>
      </c>
      <c r="BL352" s="64">
        <f>IFERROR(W352*I352/H352,"0")</f>
        <v>64.338461538461544</v>
      </c>
      <c r="BM352" s="64">
        <f>IFERROR(X352*I352/H352,"0")</f>
        <v>66.912000000000006</v>
      </c>
      <c r="BN352" s="64">
        <f>IFERROR(1/J352*(W352/H352),"0")</f>
        <v>0.13736263736263735</v>
      </c>
      <c r="BO352" s="64">
        <f>IFERROR(1/J352*(X352/H352),"0")</f>
        <v>0.14285714285714285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7.6923076923076925</v>
      </c>
      <c r="X353" s="392">
        <f>IFERROR(X349/H349,"0")+IFERROR(X350/H350,"0")+IFERROR(X351/H351,"0")+IFERROR(X352/H352,"0")</f>
        <v>8</v>
      </c>
      <c r="Y353" s="392">
        <f>IFERROR(IF(Y349="",0,Y349),"0")+IFERROR(IF(Y350="",0,Y350),"0")+IFERROR(IF(Y351="",0,Y351),"0")+IFERROR(IF(Y352="",0,Y352),"0")</f>
        <v>0.17399999999999999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60</v>
      </c>
      <c r="X354" s="392">
        <f>IFERROR(SUM(X349:X352),"0")</f>
        <v>62.4</v>
      </c>
      <c r="Y354" s="37"/>
      <c r="Z354" s="393"/>
      <c r="AA354" s="393"/>
    </row>
    <row r="355" spans="1:67" ht="14.25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8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427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50</v>
      </c>
      <c r="X363" s="391">
        <f>IFERROR(IF(W363="",0,CEILING((W363/$H363),1)*$H363),"")</f>
        <v>54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52.222222222222221</v>
      </c>
      <c r="BM363" s="64">
        <f>IFERROR(X363*I363/H363,"0")</f>
        <v>56.4</v>
      </c>
      <c r="BN363" s="64">
        <f>IFERROR(1/J363*(W363/H363),"0")</f>
        <v>8.2671957671957674E-2</v>
      </c>
      <c r="BO363" s="64">
        <f>IFERROR(1/J363*(X363/H363),"0")</f>
        <v>8.9285714285714274E-2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4.6296296296296298</v>
      </c>
      <c r="X366" s="392">
        <f>IFERROR(X362/H362,"0")+IFERROR(X363/H363,"0")+IFERROR(X364/H364,"0")+IFERROR(X365/H365,"0")</f>
        <v>5</v>
      </c>
      <c r="Y366" s="392">
        <f>IFERROR(IF(Y362="",0,Y362),"0")+IFERROR(IF(Y363="",0,Y363),"0")+IFERROR(IF(Y364="",0,Y364),"0")+IFERROR(IF(Y365="",0,Y365),"0")</f>
        <v>0.10874999999999999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50</v>
      </c>
      <c r="X367" s="392">
        <f>IFERROR(SUM(X362:X365),"0")</f>
        <v>54</v>
      </c>
      <c r="Y367" s="37"/>
      <c r="Z367" s="393"/>
      <c r="AA367" s="393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4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8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20</v>
      </c>
      <c r="X377" s="391">
        <f>IFERROR(IF(W377="",0,CEILING((W377/$H377),1)*$H377),"")</f>
        <v>23.4</v>
      </c>
      <c r="Y377" s="36">
        <f>IFERROR(IF(X377=0,"",ROUNDUP(X377/H377,0)*0.02175),"")</f>
        <v>6.5250000000000002E-2</v>
      </c>
      <c r="Z377" s="56"/>
      <c r="AA377" s="57"/>
      <c r="AE377" s="64"/>
      <c r="BB377" s="283" t="s">
        <v>1</v>
      </c>
      <c r="BL377" s="64">
        <f>IFERROR(W377*I377/H377,"0")</f>
        <v>21.446153846153852</v>
      </c>
      <c r="BM377" s="64">
        <f>IFERROR(X377*I377/H377,"0")</f>
        <v>25.092000000000002</v>
      </c>
      <c r="BN377" s="64">
        <f>IFERROR(1/J377*(W377/H377),"0")</f>
        <v>4.5787545787545791E-2</v>
      </c>
      <c r="BO377" s="64">
        <f>IFERROR(1/J377*(X377/H377),"0")</f>
        <v>5.3571428571428568E-2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2.5641025641025643</v>
      </c>
      <c r="X381" s="392">
        <f>IFERROR(X376/H376,"0")+IFERROR(X377/H377,"0")+IFERROR(X378/H378,"0")+IFERROR(X379/H379,"0")+IFERROR(X380/H380,"0")</f>
        <v>3</v>
      </c>
      <c r="Y381" s="392">
        <f>IFERROR(IF(Y376="",0,Y376),"0")+IFERROR(IF(Y377="",0,Y377),"0")+IFERROR(IF(Y378="",0,Y378),"0")+IFERROR(IF(Y379="",0,Y379),"0")+IFERROR(IF(Y380="",0,Y380),"0")</f>
        <v>6.5250000000000002E-2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20</v>
      </c>
      <c r="X382" s="392">
        <f>IFERROR(SUM(X376:X380),"0")</f>
        <v>23.4</v>
      </c>
      <c r="Y382" s="37"/>
      <c r="Z382" s="393"/>
      <c r="AA382" s="393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0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33" t="s">
        <v>566</v>
      </c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8"/>
      <c r="AA388" s="48"/>
    </row>
    <row r="389" spans="1:67" ht="16.5" customHeight="1" x14ac:dyDescent="0.25">
      <c r="A389" s="427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13.5</v>
      </c>
      <c r="X392" s="391">
        <f>IFERROR(IF(W392="",0,CEILING((W392/$H392),1)*$H392),"")</f>
        <v>13.5</v>
      </c>
      <c r="Y392" s="36">
        <f>IFERROR(IF(X392=0,"",ROUNDUP(X392/H392,0)*0.00753),"")</f>
        <v>3.7650000000000003E-2</v>
      </c>
      <c r="Z392" s="56"/>
      <c r="AA392" s="57"/>
      <c r="AE392" s="64"/>
      <c r="BB392" s="290" t="s">
        <v>1</v>
      </c>
      <c r="BL392" s="64">
        <f>IFERROR(W392*I392/H392,"0")</f>
        <v>14.499999999999998</v>
      </c>
      <c r="BM392" s="64">
        <f>IFERROR(X392*I392/H392,"0")</f>
        <v>14.499999999999998</v>
      </c>
      <c r="BN392" s="64">
        <f>IFERROR(1/J392*(W392/H392),"0")</f>
        <v>3.2051282051282048E-2</v>
      </c>
      <c r="BO392" s="64">
        <f>IFERROR(1/J392*(X392/H392),"0")</f>
        <v>3.2051282051282048E-2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5</v>
      </c>
      <c r="X393" s="392">
        <f>IFERROR(X391/H391,"0")+IFERROR(X392/H392,"0")</f>
        <v>5</v>
      </c>
      <c r="Y393" s="392">
        <f>IFERROR(IF(Y391="",0,Y391),"0")+IFERROR(IF(Y392="",0,Y392),"0")</f>
        <v>3.7650000000000003E-2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13.5</v>
      </c>
      <c r="X394" s="392">
        <f>IFERROR(SUM(X391:X392),"0")</f>
        <v>13.5</v>
      </c>
      <c r="Y394" s="37"/>
      <c r="Z394" s="393"/>
      <c r="AA394" s="393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60</v>
      </c>
      <c r="X396" s="391">
        <f t="shared" ref="X396:X408" si="80">IFERROR(IF(W396="",0,CEILING((W396/$H396),1)*$H396),"")</f>
        <v>63</v>
      </c>
      <c r="Y396" s="36">
        <f>IFERROR(IF(X396=0,"",ROUNDUP(X396/H396,0)*0.00753),"")</f>
        <v>0.11295000000000001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63.28571428571427</v>
      </c>
      <c r="BM396" s="64">
        <f t="shared" ref="BM396:BM408" si="82">IFERROR(X396*I396/H396,"0")</f>
        <v>66.449999999999989</v>
      </c>
      <c r="BN396" s="64">
        <f t="shared" ref="BN396:BN408" si="83">IFERROR(1/J396*(W396/H396),"0")</f>
        <v>9.1575091575091569E-2</v>
      </c>
      <c r="BO396" s="64">
        <f t="shared" ref="BO396:BO408" si="84">IFERROR(1/J396*(X396/H396),"0")</f>
        <v>9.6153846153846145E-2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60</v>
      </c>
      <c r="X398" s="391">
        <f t="shared" si="80"/>
        <v>63</v>
      </c>
      <c r="Y398" s="36">
        <f>IFERROR(IF(X398=0,"",ROUNDUP(X398/H398,0)*0.00753),"")</f>
        <v>0.11295000000000001</v>
      </c>
      <c r="Z398" s="56"/>
      <c r="AA398" s="57"/>
      <c r="AE398" s="64"/>
      <c r="BB398" s="293" t="s">
        <v>1</v>
      </c>
      <c r="BL398" s="64">
        <f t="shared" si="81"/>
        <v>63.28571428571427</v>
      </c>
      <c r="BM398" s="64">
        <f t="shared" si="82"/>
        <v>66.449999999999989</v>
      </c>
      <c r="BN398" s="64">
        <f t="shared" si="83"/>
        <v>9.1575091575091569E-2</v>
      </c>
      <c r="BO398" s="64">
        <f t="shared" si="84"/>
        <v>9.6153846153846145E-2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196</v>
      </c>
      <c r="X399" s="391">
        <f t="shared" si="80"/>
        <v>196.56</v>
      </c>
      <c r="Y399" s="36">
        <f>IFERROR(IF(X399=0,"",ROUNDUP(X399/H399,0)*0.00753),"")</f>
        <v>0.88101000000000007</v>
      </c>
      <c r="Z399" s="56"/>
      <c r="AA399" s="57"/>
      <c r="AE399" s="64"/>
      <c r="BB399" s="294" t="s">
        <v>1</v>
      </c>
      <c r="BL399" s="64">
        <f t="shared" si="81"/>
        <v>303.33333333333337</v>
      </c>
      <c r="BM399" s="64">
        <f t="shared" si="82"/>
        <v>304.20000000000005</v>
      </c>
      <c r="BN399" s="64">
        <f t="shared" si="83"/>
        <v>0.74786324786324787</v>
      </c>
      <c r="BO399" s="64">
        <f t="shared" si="84"/>
        <v>0.75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52.5</v>
      </c>
      <c r="X401" s="391">
        <f t="shared" si="80"/>
        <v>52.5</v>
      </c>
      <c r="Y401" s="36">
        <f t="shared" si="85"/>
        <v>0.1255</v>
      </c>
      <c r="Z401" s="56"/>
      <c r="AA401" s="57"/>
      <c r="AE401" s="64"/>
      <c r="BB401" s="296" t="s">
        <v>1</v>
      </c>
      <c r="BL401" s="64">
        <f t="shared" si="81"/>
        <v>55.75</v>
      </c>
      <c r="BM401" s="64">
        <f t="shared" si="82"/>
        <v>55.75</v>
      </c>
      <c r="BN401" s="64">
        <f t="shared" si="83"/>
        <v>0.10683760683760685</v>
      </c>
      <c r="BO401" s="64">
        <f t="shared" si="84"/>
        <v>0.10683760683760685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28</v>
      </c>
      <c r="X403" s="391">
        <f t="shared" si="80"/>
        <v>29.400000000000002</v>
      </c>
      <c r="Y403" s="36">
        <f t="shared" si="85"/>
        <v>7.0280000000000009E-2</v>
      </c>
      <c r="Z403" s="56"/>
      <c r="AA403" s="57"/>
      <c r="AE403" s="64"/>
      <c r="BB403" s="298" t="s">
        <v>1</v>
      </c>
      <c r="BL403" s="64">
        <f t="shared" si="81"/>
        <v>29.733333333333331</v>
      </c>
      <c r="BM403" s="64">
        <f t="shared" si="82"/>
        <v>31.22</v>
      </c>
      <c r="BN403" s="64">
        <f t="shared" si="83"/>
        <v>5.6980056980056981E-2</v>
      </c>
      <c r="BO403" s="64">
        <f t="shared" si="84"/>
        <v>5.9829059829059839E-2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52.5</v>
      </c>
      <c r="X407" s="391">
        <f t="shared" si="80"/>
        <v>52.5</v>
      </c>
      <c r="Y407" s="36">
        <f t="shared" si="85"/>
        <v>0.1255</v>
      </c>
      <c r="Z407" s="56"/>
      <c r="AA407" s="57"/>
      <c r="AE407" s="64"/>
      <c r="BB407" s="302" t="s">
        <v>1</v>
      </c>
      <c r="BL407" s="64">
        <f t="shared" si="81"/>
        <v>55.75</v>
      </c>
      <c r="BM407" s="64">
        <f t="shared" si="82"/>
        <v>55.75</v>
      </c>
      <c r="BN407" s="64">
        <f t="shared" si="83"/>
        <v>0.10683760683760685</v>
      </c>
      <c r="BO407" s="64">
        <f t="shared" si="84"/>
        <v>0.10683760683760685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208.57142857142858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211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1.4281900000000001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449</v>
      </c>
      <c r="X410" s="392">
        <f>IFERROR(SUM(X396:X408),"0")</f>
        <v>456.96</v>
      </c>
      <c r="Y410" s="37"/>
      <c r="Z410" s="393"/>
      <c r="AA410" s="393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5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6</v>
      </c>
      <c r="X422" s="391">
        <f>IFERROR(IF(W422="",0,CEILING((W422/$H422),1)*$H422),"")</f>
        <v>6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9.0000000000000018</v>
      </c>
      <c r="BM422" s="64">
        <f>IFERROR(X422*I422/H422,"0")</f>
        <v>9.0000000000000018</v>
      </c>
      <c r="BN422" s="64">
        <f>IFERROR(1/J422*(W422/H422),"0")</f>
        <v>2.5000000000000001E-2</v>
      </c>
      <c r="BO422" s="64">
        <f>IFERROR(1/J422*(X422/H422),"0")</f>
        <v>2.5000000000000001E-2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6</v>
      </c>
      <c r="X423" s="391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10</v>
      </c>
      <c r="X425" s="392">
        <f>IFERROR(X422/H422,"0")+IFERROR(X423/H423,"0")+IFERROR(X424/H424,"0")</f>
        <v>10</v>
      </c>
      <c r="Y425" s="392">
        <f>IFERROR(IF(Y422="",0,Y422),"0")+IFERROR(IF(Y423="",0,Y423),"0")+IFERROR(IF(Y424="",0,Y424),"0")</f>
        <v>6.2700000000000006E-2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12</v>
      </c>
      <c r="X426" s="392">
        <f>IFERROR(SUM(X422:X424),"0")</f>
        <v>12</v>
      </c>
      <c r="Y426" s="37"/>
      <c r="Z426" s="393"/>
      <c r="AA426" s="393"/>
    </row>
    <row r="427" spans="1:67" ht="16.5" customHeight="1" x14ac:dyDescent="0.25">
      <c r="A427" s="427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80</v>
      </c>
      <c r="X434" s="391">
        <f t="shared" ref="X434:X439" si="86">IFERROR(IF(W434="",0,CEILING((W434/$H434),1)*$H434),"")</f>
        <v>84</v>
      </c>
      <c r="Y434" s="36">
        <f>IFERROR(IF(X434=0,"",ROUNDUP(X434/H434,0)*0.00753),"")</f>
        <v>0.15060000000000001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84.380952380952365</v>
      </c>
      <c r="BM434" s="64">
        <f t="shared" ref="BM434:BM439" si="88">IFERROR(X434*I434/H434,"0")</f>
        <v>88.6</v>
      </c>
      <c r="BN434" s="64">
        <f t="shared" ref="BN434:BN439" si="89">IFERROR(1/J434*(W434/H434),"0")</f>
        <v>0.1221001221001221</v>
      </c>
      <c r="BO434" s="64">
        <f t="shared" ref="BO434:BO439" si="90">IFERROR(1/J434*(X434/H434),"0")</f>
        <v>0.12820512820512819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19.047619047619047</v>
      </c>
      <c r="X440" s="392">
        <f>IFERROR(X434/H434,"0")+IFERROR(X435/H435,"0")+IFERROR(X436/H436,"0")+IFERROR(X437/H437,"0")+IFERROR(X438/H438,"0")+IFERROR(X439/H439,"0")</f>
        <v>20</v>
      </c>
      <c r="Y440" s="392">
        <f>IFERROR(IF(Y434="",0,Y434),"0")+IFERROR(IF(Y435="",0,Y435),"0")+IFERROR(IF(Y436="",0,Y436),"0")+IFERROR(IF(Y437="",0,Y437),"0")+IFERROR(IF(Y438="",0,Y438),"0")+IFERROR(IF(Y439="",0,Y439),"0")</f>
        <v>0.15060000000000001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80</v>
      </c>
      <c r="X441" s="392">
        <f>IFERROR(SUM(X434:X439),"0")</f>
        <v>84</v>
      </c>
      <c r="Y441" s="37"/>
      <c r="Z441" s="393"/>
      <c r="AA441" s="393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6</v>
      </c>
      <c r="X443" s="391">
        <f>IFERROR(IF(W443="",0,CEILING((W443/$H443),1)*$H443),"")</f>
        <v>6</v>
      </c>
      <c r="Y443" s="36">
        <f>IFERROR(IF(X443=0,"",ROUNDUP(X443/H443,0)*0.00627),"")</f>
        <v>3.1350000000000003E-2</v>
      </c>
      <c r="Z443" s="56"/>
      <c r="AA443" s="57"/>
      <c r="AE443" s="64"/>
      <c r="BB443" s="319" t="s">
        <v>1</v>
      </c>
      <c r="BL443" s="64">
        <f>IFERROR(W443*I443/H443,"0")</f>
        <v>9.0000000000000018</v>
      </c>
      <c r="BM443" s="64">
        <f>IFERROR(X443*I443/H443,"0")</f>
        <v>9.0000000000000018</v>
      </c>
      <c r="BN443" s="64">
        <f>IFERROR(1/J443*(W443/H443),"0")</f>
        <v>2.5000000000000001E-2</v>
      </c>
      <c r="BO443" s="64">
        <f>IFERROR(1/J443*(X443/H443),"0")</f>
        <v>2.5000000000000001E-2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5</v>
      </c>
      <c r="X445" s="392">
        <f>IFERROR(X443/H443,"0")+IFERROR(X444/H444,"0")</f>
        <v>5</v>
      </c>
      <c r="Y445" s="392">
        <f>IFERROR(IF(Y443="",0,Y443),"0")+IFERROR(IF(Y444="",0,Y444),"0")</f>
        <v>3.1350000000000003E-2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6</v>
      </c>
      <c r="X446" s="392">
        <f>IFERROR(SUM(X443:X444),"0")</f>
        <v>6</v>
      </c>
      <c r="Y446" s="37"/>
      <c r="Z446" s="393"/>
      <c r="AA446" s="393"/>
    </row>
    <row r="447" spans="1:67" ht="14.25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12</v>
      </c>
      <c r="X452" s="391">
        <f>IFERROR(IF(W452="",0,CEILING((W452/$H452),1)*$H452),"")</f>
        <v>12</v>
      </c>
      <c r="Y452" s="36">
        <f>IFERROR(IF(X452=0,"",ROUNDUP(X452/H452,0)*0.00627),"")</f>
        <v>2.5080000000000002E-2</v>
      </c>
      <c r="Z452" s="56"/>
      <c r="AA452" s="57"/>
      <c r="AE452" s="64"/>
      <c r="BB452" s="322" t="s">
        <v>1</v>
      </c>
      <c r="BL452" s="64">
        <f>IFERROR(W452*I452/H452,"0")</f>
        <v>14.4</v>
      </c>
      <c r="BM452" s="64">
        <f>IFERROR(X452*I452/H452,"0")</f>
        <v>14.4</v>
      </c>
      <c r="BN452" s="64">
        <f>IFERROR(1/J452*(W452/H452),"0")</f>
        <v>0.02</v>
      </c>
      <c r="BO452" s="64">
        <f>IFERROR(1/J452*(X452/H452),"0")</f>
        <v>0.02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4</v>
      </c>
      <c r="X453" s="392">
        <f>IFERROR(X452/H452,"0")</f>
        <v>4</v>
      </c>
      <c r="Y453" s="392">
        <f>IFERROR(IF(Y452="",0,Y452),"0")</f>
        <v>2.5080000000000002E-2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12</v>
      </c>
      <c r="X454" s="392">
        <f>IFERROR(SUM(X452:X452),"0")</f>
        <v>12</v>
      </c>
      <c r="Y454" s="37"/>
      <c r="Z454" s="393"/>
      <c r="AA454" s="393"/>
    </row>
    <row r="455" spans="1:67" ht="16.5" customHeight="1" x14ac:dyDescent="0.25">
      <c r="A455" s="427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10</v>
      </c>
      <c r="X457" s="391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11.433333333333334</v>
      </c>
      <c r="BM457" s="64">
        <f>IFERROR(X457*I457/H457,"0")</f>
        <v>12.348000000000001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8</v>
      </c>
      <c r="X458" s="391">
        <f>IFERROR(IF(W458="",0,CEILING((W458/$H458),1)*$H458),"")</f>
        <v>8.4</v>
      </c>
      <c r="Y458" s="36">
        <f>IFERROR(IF(X458=0,"",ROUNDUP(X458/H458,0)*0.00502),"")</f>
        <v>3.5140000000000005E-2</v>
      </c>
      <c r="Z458" s="56"/>
      <c r="AA458" s="57"/>
      <c r="AE458" s="64"/>
      <c r="BB458" s="324" t="s">
        <v>1</v>
      </c>
      <c r="BL458" s="64">
        <f>IFERROR(W458*I458/H458,"0")</f>
        <v>8.6666666666666679</v>
      </c>
      <c r="BM458" s="64">
        <f>IFERROR(X458*I458/H458,"0")</f>
        <v>9.1000000000000014</v>
      </c>
      <c r="BN458" s="64">
        <f>IFERROR(1/J458*(W458/H458),"0")</f>
        <v>2.8490028490028494E-2</v>
      </c>
      <c r="BO458" s="64">
        <f>IFERROR(1/J458*(X458/H458),"0")</f>
        <v>2.9914529914529923E-2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30</v>
      </c>
      <c r="X459" s="391">
        <f>IFERROR(IF(W459="",0,CEILING((W459/$H459),1)*$H459),"")</f>
        <v>30</v>
      </c>
      <c r="Y459" s="36">
        <f>IFERROR(IF(X459=0,"",ROUNDUP(X459/H459,0)*0.00502),"")</f>
        <v>0.1255</v>
      </c>
      <c r="Z459" s="56"/>
      <c r="AA459" s="57"/>
      <c r="AE459" s="64"/>
      <c r="BB459" s="325" t="s">
        <v>1</v>
      </c>
      <c r="BL459" s="64">
        <f>IFERROR(W459*I459/H459,"0")</f>
        <v>50.5</v>
      </c>
      <c r="BM459" s="64">
        <f>IFERROR(X459*I459/H459,"0")</f>
        <v>50.5</v>
      </c>
      <c r="BN459" s="64">
        <f>IFERROR(1/J459*(W459/H459),"0")</f>
        <v>0.10683760683760685</v>
      </c>
      <c r="BO459" s="64">
        <f>IFERROR(1/J459*(X459/H459),"0")</f>
        <v>0.10683760683760685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40</v>
      </c>
      <c r="X460" s="392">
        <f>IFERROR(X457/H457,"0")+IFERROR(X458/H458,"0")+IFERROR(X459/H459,"0")</f>
        <v>41</v>
      </c>
      <c r="Y460" s="392">
        <f>IFERROR(IF(Y457="",0,Y457),"0")+IFERROR(IF(Y458="",0,Y458),"0")+IFERROR(IF(Y459="",0,Y459),"0")</f>
        <v>0.20582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48</v>
      </c>
      <c r="X461" s="392">
        <f>IFERROR(SUM(X457:X459),"0")</f>
        <v>49.2</v>
      </c>
      <c r="Y461" s="37"/>
      <c r="Z461" s="393"/>
      <c r="AA461" s="393"/>
    </row>
    <row r="462" spans="1:67" ht="16.5" customHeight="1" x14ac:dyDescent="0.25">
      <c r="A462" s="427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0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598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33" t="s">
        <v>657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48"/>
      <c r="AA472" s="48"/>
    </row>
    <row r="473" spans="1:67" ht="16.5" customHeight="1" x14ac:dyDescent="0.25">
      <c r="A473" s="427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100</v>
      </c>
      <c r="X475" s="391">
        <f t="shared" ref="X475:X486" si="91">IFERROR(IF(W475="",0,CEILING((W475/$H475),1)*$H475),"")</f>
        <v>100.32000000000001</v>
      </c>
      <c r="Y475" s="36">
        <f t="shared" ref="Y475:Y481" si="92">IFERROR(IF(X475=0,"",ROUNDUP(X475/H475,0)*0.01196),"")</f>
        <v>0.22724</v>
      </c>
      <c r="Z475" s="56"/>
      <c r="AA475" s="57"/>
      <c r="AE475" s="64"/>
      <c r="BB475" s="329" t="s">
        <v>1</v>
      </c>
      <c r="BL475" s="64">
        <f t="shared" ref="BL475:BL486" si="93">IFERROR(W475*I475/H475,"0")</f>
        <v>106.81818181818181</v>
      </c>
      <c r="BM475" s="64">
        <f t="shared" ref="BM475:BM486" si="94">IFERROR(X475*I475/H475,"0")</f>
        <v>107.16</v>
      </c>
      <c r="BN475" s="64">
        <f t="shared" ref="BN475:BN486" si="95">IFERROR(1/J475*(W475/H475),"0")</f>
        <v>0.18210955710955709</v>
      </c>
      <c r="BO475" s="64">
        <f t="shared" ref="BO475:BO486" si="96">IFERROR(1/J475*(X475/H475),"0")</f>
        <v>0.18269230769230771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350</v>
      </c>
      <c r="X476" s="391">
        <f t="shared" si="91"/>
        <v>353.76</v>
      </c>
      <c r="Y476" s="36">
        <f t="shared" si="92"/>
        <v>0.80132000000000003</v>
      </c>
      <c r="Z476" s="56"/>
      <c r="AA476" s="57"/>
      <c r="AE476" s="64"/>
      <c r="BB476" s="330" t="s">
        <v>1</v>
      </c>
      <c r="BL476" s="64">
        <f t="shared" si="93"/>
        <v>373.86363636363637</v>
      </c>
      <c r="BM476" s="64">
        <f t="shared" si="94"/>
        <v>377.87999999999994</v>
      </c>
      <c r="BN476" s="64">
        <f t="shared" si="95"/>
        <v>0.63738344988344986</v>
      </c>
      <c r="BO476" s="64">
        <f t="shared" si="96"/>
        <v>0.64423076923076927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150</v>
      </c>
      <c r="X480" s="391">
        <f t="shared" si="91"/>
        <v>153.12</v>
      </c>
      <c r="Y480" s="36">
        <f t="shared" si="92"/>
        <v>0.34683999999999998</v>
      </c>
      <c r="Z480" s="56"/>
      <c r="AA480" s="57"/>
      <c r="AE480" s="64"/>
      <c r="BB480" s="334" t="s">
        <v>1</v>
      </c>
      <c r="BL480" s="64">
        <f t="shared" si="93"/>
        <v>160.22727272727272</v>
      </c>
      <c r="BM480" s="64">
        <f t="shared" si="94"/>
        <v>163.56</v>
      </c>
      <c r="BN480" s="64">
        <f t="shared" si="95"/>
        <v>0.27316433566433568</v>
      </c>
      <c r="BO480" s="64">
        <f t="shared" si="96"/>
        <v>0.27884615384615385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78</v>
      </c>
      <c r="X482" s="391">
        <f t="shared" si="91"/>
        <v>79.2</v>
      </c>
      <c r="Y482" s="36">
        <f>IFERROR(IF(X482=0,"",ROUNDUP(X482/H482,0)*0.00937),"")</f>
        <v>0.20613999999999999</v>
      </c>
      <c r="Z482" s="56"/>
      <c r="AA482" s="57"/>
      <c r="AE482" s="64"/>
      <c r="BB482" s="336" t="s">
        <v>1</v>
      </c>
      <c r="BL482" s="64">
        <f t="shared" si="93"/>
        <v>83.199999999999989</v>
      </c>
      <c r="BM482" s="64">
        <f t="shared" si="94"/>
        <v>84.47999999999999</v>
      </c>
      <c r="BN482" s="64">
        <f t="shared" si="95"/>
        <v>0.18055555555555555</v>
      </c>
      <c r="BO482" s="64">
        <f t="shared" si="96"/>
        <v>0.18333333333333332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7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84</v>
      </c>
      <c r="X486" s="391">
        <f t="shared" si="91"/>
        <v>86.4</v>
      </c>
      <c r="Y486" s="36">
        <f>IFERROR(IF(X486=0,"",ROUNDUP(X486/H486,0)*0.00937),"")</f>
        <v>0.22488</v>
      </c>
      <c r="Z486" s="56"/>
      <c r="AA486" s="57"/>
      <c r="AE486" s="64"/>
      <c r="BB486" s="340" t="s">
        <v>1</v>
      </c>
      <c r="BL486" s="64">
        <f t="shared" si="93"/>
        <v>89.6</v>
      </c>
      <c r="BM486" s="64">
        <f t="shared" si="94"/>
        <v>92.16</v>
      </c>
      <c r="BN486" s="64">
        <f t="shared" si="95"/>
        <v>0.19444444444444442</v>
      </c>
      <c r="BO486" s="64">
        <f t="shared" si="96"/>
        <v>0.2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158.63636363636363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161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1.8064200000000001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762</v>
      </c>
      <c r="X488" s="392">
        <f>IFERROR(SUM(X475:X486),"0")</f>
        <v>772.80000000000007</v>
      </c>
      <c r="Y488" s="37"/>
      <c r="Z488" s="393"/>
      <c r="AA488" s="393"/>
    </row>
    <row r="489" spans="1:67" ht="14.25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100</v>
      </c>
      <c r="X490" s="391">
        <f>IFERROR(IF(W490="",0,CEILING((W490/$H490),1)*$H490),"")</f>
        <v>100.32000000000001</v>
      </c>
      <c r="Y490" s="36">
        <f>IFERROR(IF(X490=0,"",ROUNDUP(X490/H490,0)*0.01196),"")</f>
        <v>0.22724</v>
      </c>
      <c r="Z490" s="56"/>
      <c r="AA490" s="57"/>
      <c r="AE490" s="64"/>
      <c r="BB490" s="341" t="s">
        <v>1</v>
      </c>
      <c r="BL490" s="64">
        <f>IFERROR(W490*I490/H490,"0")</f>
        <v>106.81818181818181</v>
      </c>
      <c r="BM490" s="64">
        <f>IFERROR(X490*I490/H490,"0")</f>
        <v>107.16</v>
      </c>
      <c r="BN490" s="64">
        <f>IFERROR(1/J490*(W490/H490),"0")</f>
        <v>0.18210955710955709</v>
      </c>
      <c r="BO490" s="64">
        <f>IFERROR(1/J490*(X490/H490),"0")</f>
        <v>0.18269230769230771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18.939393939393938</v>
      </c>
      <c r="X492" s="392">
        <f>IFERROR(X490/H490,"0")+IFERROR(X491/H491,"0")</f>
        <v>19</v>
      </c>
      <c r="Y492" s="392">
        <f>IFERROR(IF(Y490="",0,Y490),"0")+IFERROR(IF(Y491="",0,Y491),"0")</f>
        <v>0.22724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100</v>
      </c>
      <c r="X493" s="392">
        <f>IFERROR(SUM(X490:X491),"0")</f>
        <v>100.32000000000001</v>
      </c>
      <c r="Y493" s="37"/>
      <c r="Z493" s="393"/>
      <c r="AA493" s="393"/>
    </row>
    <row r="494" spans="1:67" ht="14.25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60</v>
      </c>
      <c r="X495" s="391">
        <f t="shared" ref="X495:X500" si="97">IFERROR(IF(W495="",0,CEILING((W495/$H495),1)*$H495),"")</f>
        <v>63.36</v>
      </c>
      <c r="Y495" s="36">
        <f>IFERROR(IF(X495=0,"",ROUNDUP(X495/H495,0)*0.01196),"")</f>
        <v>0.14352000000000001</v>
      </c>
      <c r="Z495" s="56"/>
      <c r="AA495" s="57"/>
      <c r="AE495" s="64"/>
      <c r="BB495" s="343" t="s">
        <v>1</v>
      </c>
      <c r="BL495" s="64">
        <f t="shared" ref="BL495:BL500" si="98">IFERROR(W495*I495/H495,"0")</f>
        <v>64.090909090909079</v>
      </c>
      <c r="BM495" s="64">
        <f t="shared" ref="BM495:BM500" si="99">IFERROR(X495*I495/H495,"0")</f>
        <v>67.679999999999993</v>
      </c>
      <c r="BN495" s="64">
        <f t="shared" ref="BN495:BN500" si="100">IFERROR(1/J495*(W495/H495),"0")</f>
        <v>0.10926573426573427</v>
      </c>
      <c r="BO495" s="64">
        <f t="shared" ref="BO495:BO500" si="101">IFERROR(1/J495*(X495/H495),"0")</f>
        <v>0.11538461538461539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60</v>
      </c>
      <c r="X496" s="391">
        <f t="shared" si="97"/>
        <v>63.36</v>
      </c>
      <c r="Y496" s="36">
        <f>IFERROR(IF(X496=0,"",ROUNDUP(X496/H496,0)*0.01196),"")</f>
        <v>0.14352000000000001</v>
      </c>
      <c r="Z496" s="56"/>
      <c r="AA496" s="57"/>
      <c r="AE496" s="64"/>
      <c r="BB496" s="344" t="s">
        <v>1</v>
      </c>
      <c r="BL496" s="64">
        <f t="shared" si="98"/>
        <v>64.090909090909079</v>
      </c>
      <c r="BM496" s="64">
        <f t="shared" si="99"/>
        <v>67.679999999999993</v>
      </c>
      <c r="BN496" s="64">
        <f t="shared" si="100"/>
        <v>0.10926573426573427</v>
      </c>
      <c r="BO496" s="64">
        <f t="shared" si="101"/>
        <v>0.11538461538461539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140</v>
      </c>
      <c r="X497" s="391">
        <f t="shared" si="97"/>
        <v>142.56</v>
      </c>
      <c r="Y497" s="36">
        <f>IFERROR(IF(X497=0,"",ROUNDUP(X497/H497,0)*0.01196),"")</f>
        <v>0.32291999999999998</v>
      </c>
      <c r="Z497" s="56"/>
      <c r="AA497" s="57"/>
      <c r="AE497" s="64"/>
      <c r="BB497" s="345" t="s">
        <v>1</v>
      </c>
      <c r="BL497" s="64">
        <f t="shared" si="98"/>
        <v>149.54545454545453</v>
      </c>
      <c r="BM497" s="64">
        <f t="shared" si="99"/>
        <v>152.27999999999997</v>
      </c>
      <c r="BN497" s="64">
        <f t="shared" si="100"/>
        <v>0.25495337995337997</v>
      </c>
      <c r="BO497" s="64">
        <f t="shared" si="101"/>
        <v>0.25961538461538464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36</v>
      </c>
      <c r="X498" s="391">
        <f t="shared" si="97"/>
        <v>36</v>
      </c>
      <c r="Y498" s="36">
        <f>IFERROR(IF(X498=0,"",ROUNDUP(X498/H498,0)*0.00937),"")</f>
        <v>9.3700000000000006E-2</v>
      </c>
      <c r="Z498" s="56"/>
      <c r="AA498" s="57"/>
      <c r="AE498" s="64"/>
      <c r="BB498" s="346" t="s">
        <v>1</v>
      </c>
      <c r="BL498" s="64">
        <f t="shared" si="98"/>
        <v>38.4</v>
      </c>
      <c r="BM498" s="64">
        <f t="shared" si="99"/>
        <v>38.4</v>
      </c>
      <c r="BN498" s="64">
        <f t="shared" si="100"/>
        <v>8.3333333333333329E-2</v>
      </c>
      <c r="BO498" s="64">
        <f t="shared" si="101"/>
        <v>8.3333333333333329E-2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12</v>
      </c>
      <c r="X499" s="391">
        <f t="shared" si="97"/>
        <v>14.4</v>
      </c>
      <c r="Y499" s="36">
        <f>IFERROR(IF(X499=0,"",ROUNDUP(X499/H499,0)*0.00937),"")</f>
        <v>3.7479999999999999E-2</v>
      </c>
      <c r="Z499" s="56"/>
      <c r="AA499" s="57"/>
      <c r="AE499" s="64"/>
      <c r="BB499" s="347" t="s">
        <v>1</v>
      </c>
      <c r="BL499" s="64">
        <f t="shared" si="98"/>
        <v>12.7</v>
      </c>
      <c r="BM499" s="64">
        <f t="shared" si="99"/>
        <v>15.24</v>
      </c>
      <c r="BN499" s="64">
        <f t="shared" si="100"/>
        <v>2.7777777777777776E-2</v>
      </c>
      <c r="BO499" s="64">
        <f t="shared" si="101"/>
        <v>3.3333333333333333E-2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60</v>
      </c>
      <c r="X500" s="391">
        <f t="shared" si="97"/>
        <v>61.2</v>
      </c>
      <c r="Y500" s="36">
        <f>IFERROR(IF(X500=0,"",ROUNDUP(X500/H500,0)*0.00937),"")</f>
        <v>0.15928999999999999</v>
      </c>
      <c r="Z500" s="56"/>
      <c r="AA500" s="57"/>
      <c r="AE500" s="64"/>
      <c r="BB500" s="348" t="s">
        <v>1</v>
      </c>
      <c r="BL500" s="64">
        <f t="shared" si="98"/>
        <v>63.5</v>
      </c>
      <c r="BM500" s="64">
        <f t="shared" si="99"/>
        <v>64.77000000000001</v>
      </c>
      <c r="BN500" s="64">
        <f t="shared" si="100"/>
        <v>0.1388888888888889</v>
      </c>
      <c r="BO500" s="64">
        <f t="shared" si="101"/>
        <v>0.14166666666666666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79.242424242424249</v>
      </c>
      <c r="X501" s="392">
        <f>IFERROR(X495/H495,"0")+IFERROR(X496/H496,"0")+IFERROR(X497/H497,"0")+IFERROR(X498/H498,"0")+IFERROR(X499/H499,"0")+IFERROR(X500/H500,"0")</f>
        <v>82</v>
      </c>
      <c r="Y501" s="392">
        <f>IFERROR(IF(Y495="",0,Y495),"0")+IFERROR(IF(Y496="",0,Y496),"0")+IFERROR(IF(Y497="",0,Y497),"0")+IFERROR(IF(Y498="",0,Y498),"0")+IFERROR(IF(Y499="",0,Y499),"0")+IFERROR(IF(Y500="",0,Y500),"0")</f>
        <v>0.90043000000000006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368</v>
      </c>
      <c r="X502" s="392">
        <f>IFERROR(SUM(X495:X500),"0")</f>
        <v>380.87999999999994</v>
      </c>
      <c r="Y502" s="37"/>
      <c r="Z502" s="393"/>
      <c r="AA502" s="393"/>
    </row>
    <row r="503" spans="1:67" ht="14.25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33" t="s">
        <v>706</v>
      </c>
      <c r="B513" s="434"/>
      <c r="C513" s="434"/>
      <c r="D513" s="434"/>
      <c r="E513" s="434"/>
      <c r="F513" s="434"/>
      <c r="G513" s="434"/>
      <c r="H513" s="434"/>
      <c r="I513" s="434"/>
      <c r="J513" s="434"/>
      <c r="K513" s="434"/>
      <c r="L513" s="434"/>
      <c r="M513" s="434"/>
      <c r="N513" s="434"/>
      <c r="O513" s="434"/>
      <c r="P513" s="434"/>
      <c r="Q513" s="434"/>
      <c r="R513" s="434"/>
      <c r="S513" s="434"/>
      <c r="T513" s="434"/>
      <c r="U513" s="434"/>
      <c r="V513" s="434"/>
      <c r="W513" s="434"/>
      <c r="X513" s="434"/>
      <c r="Y513" s="434"/>
      <c r="Z513" s="48"/>
      <c r="AA513" s="48"/>
    </row>
    <row r="514" spans="1:67" ht="16.5" customHeight="1" x14ac:dyDescent="0.25">
      <c r="A514" s="427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6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7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4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1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3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20</v>
      </c>
      <c r="X520" s="391">
        <f t="shared" si="102"/>
        <v>24</v>
      </c>
      <c r="Y520" s="36">
        <f t="shared" si="103"/>
        <v>4.3499999999999997E-2</v>
      </c>
      <c r="Z520" s="56"/>
      <c r="AA520" s="57"/>
      <c r="AE520" s="64"/>
      <c r="BB520" s="357" t="s">
        <v>1</v>
      </c>
      <c r="BL520" s="64">
        <f t="shared" si="104"/>
        <v>20.8</v>
      </c>
      <c r="BM520" s="64">
        <f t="shared" si="105"/>
        <v>24.959999999999997</v>
      </c>
      <c r="BN520" s="64">
        <f t="shared" si="106"/>
        <v>2.976190476190476E-2</v>
      </c>
      <c r="BO520" s="64">
        <f t="shared" si="107"/>
        <v>3.5714285714285712E-2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88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6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22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6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1.6666666666666667</v>
      </c>
      <c r="X525" s="392">
        <f>IFERROR(X516/H516,"0")+IFERROR(X517/H517,"0")+IFERROR(X518/H518,"0")+IFERROR(X519/H519,"0")+IFERROR(X520/H520,"0")+IFERROR(X521/H521,"0")+IFERROR(X522/H522,"0")+IFERROR(X523/H523,"0")+IFERROR(X524/H524,"0")</f>
        <v>2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4.3499999999999997E-2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20</v>
      </c>
      <c r="X526" s="392">
        <f>IFERROR(SUM(X516:X524),"0")</f>
        <v>24</v>
      </c>
      <c r="Y526" s="37"/>
      <c r="Z526" s="393"/>
      <c r="AA526" s="393"/>
    </row>
    <row r="527" spans="1:67" ht="14.25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0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521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5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8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7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62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0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5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4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599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553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550</v>
      </c>
      <c r="X544" s="391">
        <f>IFERROR(IF(W544="",0,CEILING((W544/$H544),1)*$H544),"")</f>
        <v>553.79999999999995</v>
      </c>
      <c r="Y544" s="36">
        <f>IFERROR(IF(X544=0,"",ROUNDUP(X544/H544,0)*0.02175),"")</f>
        <v>1.5442499999999999</v>
      </c>
      <c r="Z544" s="56"/>
      <c r="AA544" s="57"/>
      <c r="AE544" s="64"/>
      <c r="BB544" s="372" t="s">
        <v>1</v>
      </c>
      <c r="BL544" s="64">
        <f>IFERROR(W544*I544/H544,"0")</f>
        <v>589.76923076923083</v>
      </c>
      <c r="BM544" s="64">
        <f>IFERROR(X544*I544/H544,"0")</f>
        <v>593.84399999999994</v>
      </c>
      <c r="BN544" s="64">
        <f>IFERROR(1/J544*(W544/H544),"0")</f>
        <v>1.2591575091575091</v>
      </c>
      <c r="BO544" s="64">
        <f>IFERROR(1/J544*(X544/H544),"0")</f>
        <v>1.2678571428571428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64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4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56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596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70.512820512820511</v>
      </c>
      <c r="X549" s="392">
        <f>IFERROR(X544/H544,"0")+IFERROR(X545/H545,"0")+IFERROR(X546/H546,"0")+IFERROR(X547/H547,"0")+IFERROR(X548/H548,"0")</f>
        <v>71</v>
      </c>
      <c r="Y549" s="392">
        <f>IFERROR(IF(Y544="",0,Y544),"0")+IFERROR(IF(Y545="",0,Y545),"0")+IFERROR(IF(Y546="",0,Y546),"0")+IFERROR(IF(Y547="",0,Y547),"0")+IFERROR(IF(Y548="",0,Y548),"0")</f>
        <v>1.5442499999999999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550</v>
      </c>
      <c r="X550" s="392">
        <f>IFERROR(SUM(X544:X548),"0")</f>
        <v>553.79999999999995</v>
      </c>
      <c r="Y550" s="37"/>
      <c r="Z550" s="393"/>
      <c r="AA550" s="393"/>
    </row>
    <row r="551" spans="1:67" ht="14.25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4301060354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4301060408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4301060355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4301060407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46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70" t="s">
        <v>790</v>
      </c>
      <c r="P558" s="549"/>
      <c r="Q558" s="549"/>
      <c r="R558" s="549"/>
      <c r="S558" s="549"/>
      <c r="T558" s="549"/>
      <c r="U558" s="550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17117.3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17324.759999999998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70" t="s">
        <v>791</v>
      </c>
      <c r="P559" s="549"/>
      <c r="Q559" s="549"/>
      <c r="R559" s="549"/>
      <c r="S559" s="549"/>
      <c r="T559" s="549"/>
      <c r="U559" s="550"/>
      <c r="V559" s="37" t="s">
        <v>66</v>
      </c>
      <c r="W559" s="392">
        <f>IFERROR(SUM(BL22:BL555),"0")</f>
        <v>18312.912740610871</v>
      </c>
      <c r="X559" s="392">
        <f>IFERROR(SUM(BM22:BM555),"0")</f>
        <v>18532.46200000001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70" t="s">
        <v>792</v>
      </c>
      <c r="P560" s="549"/>
      <c r="Q560" s="549"/>
      <c r="R560" s="549"/>
      <c r="S560" s="549"/>
      <c r="T560" s="549"/>
      <c r="U560" s="550"/>
      <c r="V560" s="37" t="s">
        <v>793</v>
      </c>
      <c r="W560" s="38">
        <f>ROUNDUP(SUM(BN22:BN555),0)</f>
        <v>34</v>
      </c>
      <c r="X560" s="38">
        <f>ROUNDUP(SUM(BO22:BO555),0)</f>
        <v>34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2"/>
      <c r="O561" s="570" t="s">
        <v>794</v>
      </c>
      <c r="P561" s="549"/>
      <c r="Q561" s="549"/>
      <c r="R561" s="549"/>
      <c r="S561" s="549"/>
      <c r="T561" s="549"/>
      <c r="U561" s="550"/>
      <c r="V561" s="37" t="s">
        <v>66</v>
      </c>
      <c r="W561" s="392">
        <f>GrossWeightTotal+PalletQtyTotal*25</f>
        <v>19162.912740610871</v>
      </c>
      <c r="X561" s="392">
        <f>GrossWeightTotalR+PalletQtyTotalR*25</f>
        <v>19382.46200000001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2"/>
      <c r="O562" s="570" t="s">
        <v>795</v>
      </c>
      <c r="P562" s="549"/>
      <c r="Q562" s="549"/>
      <c r="R562" s="549"/>
      <c r="S562" s="549"/>
      <c r="T562" s="549"/>
      <c r="U562" s="550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3691.9399500982986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3727</v>
      </c>
      <c r="Y562" s="37"/>
      <c r="Z562" s="393"/>
      <c r="AA562" s="393"/>
    </row>
    <row r="563" spans="1:30" ht="14.25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52"/>
      <c r="O563" s="570" t="s">
        <v>796</v>
      </c>
      <c r="P563" s="549"/>
      <c r="Q563" s="549"/>
      <c r="R563" s="549"/>
      <c r="S563" s="549"/>
      <c r="T563" s="549"/>
      <c r="U563" s="550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38.907460000000007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45"/>
      <c r="E565" s="545"/>
      <c r="F565" s="546"/>
      <c r="G565" s="401" t="s">
        <v>228</v>
      </c>
      <c r="H565" s="545"/>
      <c r="I565" s="545"/>
      <c r="J565" s="545"/>
      <c r="K565" s="545"/>
      <c r="L565" s="545"/>
      <c r="M565" s="545"/>
      <c r="N565" s="545"/>
      <c r="O565" s="546"/>
      <c r="P565" s="401" t="s">
        <v>488</v>
      </c>
      <c r="Q565" s="546"/>
      <c r="R565" s="401" t="s">
        <v>566</v>
      </c>
      <c r="S565" s="545"/>
      <c r="T565" s="545"/>
      <c r="U565" s="546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245.70000000000002</v>
      </c>
      <c r="D568" s="46">
        <f>IFERROR(X53*1,"0")+IFERROR(X54*1,"0")+IFERROR(X55*1,"0")+IFERROR(X56*1,"0")</f>
        <v>725.40000000000009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2393.3199999999997</v>
      </c>
      <c r="F568" s="46">
        <f>IFERROR(X130*1,"0")+IFERROR(X131*1,"0")+IFERROR(X132*1,"0")+IFERROR(X133*1,"0")+IFERROR(X134*1,"0")</f>
        <v>852.90000000000009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464.1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2134.1999999999998</v>
      </c>
      <c r="J568" s="46">
        <f>IFERROR(X210*1,"0")+IFERROR(X211*1,"0")+IFERROR(X212*1,"0")+IFERROR(X213*1,"0")+IFERROR(X214*1,"0")+IFERROR(X215*1,"0")+IFERROR(X216*1,"0")+IFERROR(X220*1,"0")+IFERROR(X221*1,"0")+IFERROR(X222*1,"0")</f>
        <v>277.2</v>
      </c>
      <c r="K568" s="46">
        <f>IFERROR(X227*1,"0")+IFERROR(X228*1,"0")+IFERROR(X229*1,"0")+IFERROR(X230*1,"0")+IFERROR(X231*1,"0")+IFERROR(X232*1,"0")</f>
        <v>214.8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804.66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1007.22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5662.4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77.400000000000006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482.46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102</v>
      </c>
      <c r="T568" s="46">
        <f>IFERROR(X457*1,"0")+IFERROR(X458*1,"0")+IFERROR(X459*1,"0")</f>
        <v>49.2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1254.0000000000002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577.79999999999995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M17:M18"/>
    <mergeCell ref="O177:S177"/>
    <mergeCell ref="A225:Y225"/>
    <mergeCell ref="O248:S248"/>
    <mergeCell ref="O475:S475"/>
    <mergeCell ref="A541:N542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O542:U542"/>
    <mergeCell ref="A235:Y235"/>
    <mergeCell ref="D247:E247"/>
    <mergeCell ref="D22:E22"/>
    <mergeCell ref="O100:U100"/>
    <mergeCell ref="D155:E155"/>
    <mergeCell ref="A223:N224"/>
    <mergeCell ref="O358:U358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G17:G18"/>
    <mergeCell ref="D314:E314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P13:Q13"/>
    <mergeCell ref="D56:E56"/>
    <mergeCell ref="D193:E193"/>
    <mergeCell ref="O200:U200"/>
    <mergeCell ref="A442:Y442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A38:N39"/>
    <mergeCell ref="O422:S4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549:U549"/>
    <mergeCell ref="D156:E156"/>
    <mergeCell ref="D398:E398"/>
    <mergeCell ref="O205:S20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O429:S429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D180:E180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O82:U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O218:U218"/>
    <mergeCell ref="D378:E378"/>
    <mergeCell ref="O81:S81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98:E98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8:S2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2024-06-28T09:49:17Z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