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7966D1F-B9D2-4E59-8AAC-7E199C8677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="1" iterateCount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6" i="1" s="1"/>
  <c r="X552" i="1"/>
  <c r="X557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Y541" i="1" s="1"/>
  <c r="X536" i="1"/>
  <c r="X542" i="1" s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X525" i="1"/>
  <c r="W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Y525" i="1" s="1"/>
  <c r="X516" i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O505" i="1"/>
  <c r="BN505" i="1"/>
  <c r="BM505" i="1"/>
  <c r="BL505" i="1"/>
  <c r="Y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W493" i="1"/>
  <c r="W492" i="1"/>
  <c r="BN491" i="1"/>
  <c r="BL491" i="1"/>
  <c r="X491" i="1"/>
  <c r="O491" i="1"/>
  <c r="BN490" i="1"/>
  <c r="BL490" i="1"/>
  <c r="X490" i="1"/>
  <c r="X492" i="1" s="1"/>
  <c r="O490" i="1"/>
  <c r="W488" i="1"/>
  <c r="W487" i="1"/>
  <c r="BN486" i="1"/>
  <c r="BL486" i="1"/>
  <c r="X486" i="1"/>
  <c r="O486" i="1"/>
  <c r="BN485" i="1"/>
  <c r="BL485" i="1"/>
  <c r="X485" i="1"/>
  <c r="BO485" i="1" s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BO477" i="1" s="1"/>
  <c r="O477" i="1"/>
  <c r="BN476" i="1"/>
  <c r="BL476" i="1"/>
  <c r="X476" i="1"/>
  <c r="O476" i="1"/>
  <c r="BN475" i="1"/>
  <c r="BL475" i="1"/>
  <c r="X475" i="1"/>
  <c r="O475" i="1"/>
  <c r="W471" i="1"/>
  <c r="W470" i="1"/>
  <c r="BN469" i="1"/>
  <c r="BL469" i="1"/>
  <c r="X469" i="1"/>
  <c r="W467" i="1"/>
  <c r="W466" i="1"/>
  <c r="BN465" i="1"/>
  <c r="BL465" i="1"/>
  <c r="X465" i="1"/>
  <c r="O465" i="1"/>
  <c r="BN464" i="1"/>
  <c r="BL464" i="1"/>
  <c r="X464" i="1"/>
  <c r="W461" i="1"/>
  <c r="W460" i="1"/>
  <c r="BN459" i="1"/>
  <c r="BL459" i="1"/>
  <c r="X459" i="1"/>
  <c r="O459" i="1"/>
  <c r="BN458" i="1"/>
  <c r="BL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BN437" i="1"/>
  <c r="BL437" i="1"/>
  <c r="X437" i="1"/>
  <c r="BO437" i="1" s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W426" i="1"/>
  <c r="W425" i="1"/>
  <c r="BN424" i="1"/>
  <c r="BL424" i="1"/>
  <c r="X424" i="1"/>
  <c r="O424" i="1"/>
  <c r="BN423" i="1"/>
  <c r="BL423" i="1"/>
  <c r="X423" i="1"/>
  <c r="O423" i="1"/>
  <c r="BO422" i="1"/>
  <c r="BN422" i="1"/>
  <c r="BM422" i="1"/>
  <c r="BL422" i="1"/>
  <c r="Y422" i="1"/>
  <c r="X422" i="1"/>
  <c r="O422" i="1"/>
  <c r="W420" i="1"/>
  <c r="X419" i="1"/>
  <c r="W419" i="1"/>
  <c r="BO418" i="1"/>
  <c r="BN418" i="1"/>
  <c r="BM418" i="1"/>
  <c r="BL418" i="1"/>
  <c r="Y418" i="1"/>
  <c r="Y419" i="1" s="1"/>
  <c r="X418" i="1"/>
  <c r="X420" i="1" s="1"/>
  <c r="O418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BN404" i="1"/>
  <c r="BL404" i="1"/>
  <c r="X404" i="1"/>
  <c r="BO404" i="1" s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BO396" i="1" s="1"/>
  <c r="O396" i="1"/>
  <c r="W394" i="1"/>
  <c r="W393" i="1"/>
  <c r="BN392" i="1"/>
  <c r="BL392" i="1"/>
  <c r="X392" i="1"/>
  <c r="O392" i="1"/>
  <c r="BN391" i="1"/>
  <c r="BL391" i="1"/>
  <c r="X391" i="1"/>
  <c r="O391" i="1"/>
  <c r="W387" i="1"/>
  <c r="W386" i="1"/>
  <c r="BN385" i="1"/>
  <c r="BL385" i="1"/>
  <c r="X385" i="1"/>
  <c r="O385" i="1"/>
  <c r="BN384" i="1"/>
  <c r="BL384" i="1"/>
  <c r="X384" i="1"/>
  <c r="W382" i="1"/>
  <c r="W381" i="1"/>
  <c r="BN380" i="1"/>
  <c r="BL380" i="1"/>
  <c r="X380" i="1"/>
  <c r="O380" i="1"/>
  <c r="BN379" i="1"/>
  <c r="BL379" i="1"/>
  <c r="X379" i="1"/>
  <c r="O379" i="1"/>
  <c r="BN378" i="1"/>
  <c r="BL378" i="1"/>
  <c r="X378" i="1"/>
  <c r="O378" i="1"/>
  <c r="BN377" i="1"/>
  <c r="BL377" i="1"/>
  <c r="X377" i="1"/>
  <c r="O377" i="1"/>
  <c r="BN376" i="1"/>
  <c r="BL376" i="1"/>
  <c r="X376" i="1"/>
  <c r="W374" i="1"/>
  <c r="W373" i="1"/>
  <c r="BN372" i="1"/>
  <c r="BL372" i="1"/>
  <c r="X372" i="1"/>
  <c r="O372" i="1"/>
  <c r="BN371" i="1"/>
  <c r="BL371" i="1"/>
  <c r="X371" i="1"/>
  <c r="BN370" i="1"/>
  <c r="BL370" i="1"/>
  <c r="X370" i="1"/>
  <c r="O370" i="1"/>
  <c r="BN369" i="1"/>
  <c r="BL369" i="1"/>
  <c r="X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BN356" i="1"/>
  <c r="BL356" i="1"/>
  <c r="X356" i="1"/>
  <c r="O356" i="1"/>
  <c r="W354" i="1"/>
  <c r="W353" i="1"/>
  <c r="BN352" i="1"/>
  <c r="BL352" i="1"/>
  <c r="X352" i="1"/>
  <c r="O352" i="1"/>
  <c r="BN351" i="1"/>
  <c r="BL351" i="1"/>
  <c r="X351" i="1"/>
  <c r="BN350" i="1"/>
  <c r="BL350" i="1"/>
  <c r="X350" i="1"/>
  <c r="O350" i="1"/>
  <c r="BN349" i="1"/>
  <c r="BL349" i="1"/>
  <c r="X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BO342" i="1" s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BO293" i="1" s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O274" i="1"/>
  <c r="BN273" i="1"/>
  <c r="BL273" i="1"/>
  <c r="X273" i="1"/>
  <c r="BO273" i="1" s="1"/>
  <c r="W271" i="1"/>
  <c r="W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N260" i="1"/>
  <c r="BL260" i="1"/>
  <c r="X260" i="1"/>
  <c r="O260" i="1"/>
  <c r="W258" i="1"/>
  <c r="W257" i="1"/>
  <c r="BN256" i="1"/>
  <c r="BL256" i="1"/>
  <c r="X256" i="1"/>
  <c r="BO256" i="1" s="1"/>
  <c r="O256" i="1"/>
  <c r="BN255" i="1"/>
  <c r="BL255" i="1"/>
  <c r="X255" i="1"/>
  <c r="O255" i="1"/>
  <c r="BN254" i="1"/>
  <c r="BL254" i="1"/>
  <c r="X254" i="1"/>
  <c r="BO254" i="1" s="1"/>
  <c r="O254" i="1"/>
  <c r="BN253" i="1"/>
  <c r="BL253" i="1"/>
  <c r="X253" i="1"/>
  <c r="O253" i="1"/>
  <c r="W251" i="1"/>
  <c r="W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BN238" i="1"/>
  <c r="BL238" i="1"/>
  <c r="X238" i="1"/>
  <c r="BN237" i="1"/>
  <c r="BL237" i="1"/>
  <c r="X237" i="1"/>
  <c r="W234" i="1"/>
  <c r="W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BN228" i="1"/>
  <c r="BL228" i="1"/>
  <c r="X228" i="1"/>
  <c r="BO228" i="1" s="1"/>
  <c r="O228" i="1"/>
  <c r="BN227" i="1"/>
  <c r="BL227" i="1"/>
  <c r="X227" i="1"/>
  <c r="O227" i="1"/>
  <c r="W224" i="1"/>
  <c r="W223" i="1"/>
  <c r="BN222" i="1"/>
  <c r="BL222" i="1"/>
  <c r="X222" i="1"/>
  <c r="O222" i="1"/>
  <c r="BN221" i="1"/>
  <c r="BL221" i="1"/>
  <c r="X221" i="1"/>
  <c r="BO221" i="1" s="1"/>
  <c r="O221" i="1"/>
  <c r="BN220" i="1"/>
  <c r="BL220" i="1"/>
  <c r="X220" i="1"/>
  <c r="W218" i="1"/>
  <c r="W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O212" i="1"/>
  <c r="BN211" i="1"/>
  <c r="BL211" i="1"/>
  <c r="X211" i="1"/>
  <c r="O211" i="1"/>
  <c r="BN210" i="1"/>
  <c r="BL210" i="1"/>
  <c r="X210" i="1"/>
  <c r="BO210" i="1" s="1"/>
  <c r="O210" i="1"/>
  <c r="W207" i="1"/>
  <c r="W206" i="1"/>
  <c r="BN205" i="1"/>
  <c r="BL205" i="1"/>
  <c r="X205" i="1"/>
  <c r="BO205" i="1" s="1"/>
  <c r="BN204" i="1"/>
  <c r="BL204" i="1"/>
  <c r="X204" i="1"/>
  <c r="BO204" i="1" s="1"/>
  <c r="BN203" i="1"/>
  <c r="BL203" i="1"/>
  <c r="X203" i="1"/>
  <c r="BO203" i="1" s="1"/>
  <c r="O203" i="1"/>
  <c r="BN202" i="1"/>
  <c r="BL202" i="1"/>
  <c r="X202" i="1"/>
  <c r="O202" i="1"/>
  <c r="W200" i="1"/>
  <c r="W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O184" i="1"/>
  <c r="W182" i="1"/>
  <c r="W181" i="1"/>
  <c r="BN180" i="1"/>
  <c r="BL180" i="1"/>
  <c r="X180" i="1"/>
  <c r="BO180" i="1" s="1"/>
  <c r="BN179" i="1"/>
  <c r="BL179" i="1"/>
  <c r="X179" i="1"/>
  <c r="BO179" i="1" s="1"/>
  <c r="O179" i="1"/>
  <c r="BN178" i="1"/>
  <c r="BL178" i="1"/>
  <c r="X178" i="1"/>
  <c r="BN177" i="1"/>
  <c r="BL177" i="1"/>
  <c r="X177" i="1"/>
  <c r="BN176" i="1"/>
  <c r="BL176" i="1"/>
  <c r="X176" i="1"/>
  <c r="O176" i="1"/>
  <c r="BN175" i="1"/>
  <c r="BL175" i="1"/>
  <c r="X175" i="1"/>
  <c r="O175" i="1"/>
  <c r="BN174" i="1"/>
  <c r="BL174" i="1"/>
  <c r="X174" i="1"/>
  <c r="O174" i="1"/>
  <c r="BN173" i="1"/>
  <c r="BL173" i="1"/>
  <c r="X173" i="1"/>
  <c r="O173" i="1"/>
  <c r="W171" i="1"/>
  <c r="W170" i="1"/>
  <c r="BN169" i="1"/>
  <c r="BL169" i="1"/>
  <c r="X169" i="1"/>
  <c r="BO169" i="1" s="1"/>
  <c r="O169" i="1"/>
  <c r="BN168" i="1"/>
  <c r="BL168" i="1"/>
  <c r="X168" i="1"/>
  <c r="O168" i="1"/>
  <c r="W166" i="1"/>
  <c r="W165" i="1"/>
  <c r="BN164" i="1"/>
  <c r="BL164" i="1"/>
  <c r="X164" i="1"/>
  <c r="O164" i="1"/>
  <c r="BN163" i="1"/>
  <c r="BL163" i="1"/>
  <c r="X163" i="1"/>
  <c r="BO163" i="1" s="1"/>
  <c r="O163" i="1"/>
  <c r="W160" i="1"/>
  <c r="W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O150" i="1"/>
  <c r="W147" i="1"/>
  <c r="W146" i="1"/>
  <c r="BN145" i="1"/>
  <c r="BL145" i="1"/>
  <c r="X145" i="1"/>
  <c r="BO145" i="1" s="1"/>
  <c r="BN144" i="1"/>
  <c r="BL144" i="1"/>
  <c r="X144" i="1"/>
  <c r="BO144" i="1" s="1"/>
  <c r="O144" i="1"/>
  <c r="BN143" i="1"/>
  <c r="BL143" i="1"/>
  <c r="X143" i="1"/>
  <c r="BO143" i="1" s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O131" i="1"/>
  <c r="BN130" i="1"/>
  <c r="BL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X118" i="1" s="1"/>
  <c r="O102" i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M93" i="1"/>
  <c r="BL93" i="1"/>
  <c r="Y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8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4" i="1" s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F10" i="1"/>
  <c r="F9" i="1"/>
  <c r="A9" i="1"/>
  <c r="A10" i="1" s="1"/>
  <c r="D7" i="1"/>
  <c r="P6" i="1"/>
  <c r="O2" i="1"/>
  <c r="Y22" i="1" l="1"/>
  <c r="BM22" i="1"/>
  <c r="Y71" i="1"/>
  <c r="BM71" i="1"/>
  <c r="Y216" i="1"/>
  <c r="BM216" i="1"/>
  <c r="Y221" i="1"/>
  <c r="BM221" i="1"/>
  <c r="Y246" i="1"/>
  <c r="BM246" i="1"/>
  <c r="Y299" i="1"/>
  <c r="BM299" i="1"/>
  <c r="Y396" i="1"/>
  <c r="BM396" i="1"/>
  <c r="Y477" i="1"/>
  <c r="BM477" i="1"/>
  <c r="J9" i="1"/>
  <c r="Y48" i="1"/>
  <c r="BM48" i="1"/>
  <c r="Y63" i="1"/>
  <c r="BM63" i="1"/>
  <c r="Y79" i="1"/>
  <c r="BM79" i="1"/>
  <c r="Y109" i="1"/>
  <c r="BM109" i="1"/>
  <c r="Y112" i="1"/>
  <c r="BM112" i="1"/>
  <c r="Y169" i="1"/>
  <c r="BM169" i="1"/>
  <c r="Y192" i="1"/>
  <c r="BM192" i="1"/>
  <c r="Y203" i="1"/>
  <c r="BM203" i="1"/>
  <c r="Y204" i="1"/>
  <c r="BM204" i="1"/>
  <c r="Y205" i="1"/>
  <c r="BM205" i="1"/>
  <c r="Y268" i="1"/>
  <c r="BM268" i="1"/>
  <c r="Y273" i="1"/>
  <c r="BM273" i="1"/>
  <c r="Y404" i="1"/>
  <c r="BM404" i="1"/>
  <c r="Y437" i="1"/>
  <c r="BM437" i="1"/>
  <c r="Y485" i="1"/>
  <c r="BM485" i="1"/>
  <c r="BO105" i="1"/>
  <c r="BM105" i="1"/>
  <c r="Y105" i="1"/>
  <c r="BO131" i="1"/>
  <c r="BM131" i="1"/>
  <c r="Y131" i="1"/>
  <c r="BO157" i="1"/>
  <c r="BM157" i="1"/>
  <c r="Y157" i="1"/>
  <c r="BO184" i="1"/>
  <c r="BM184" i="1"/>
  <c r="Y184" i="1"/>
  <c r="BO230" i="1"/>
  <c r="BM230" i="1"/>
  <c r="Y230" i="1"/>
  <c r="BO260" i="1"/>
  <c r="BM260" i="1"/>
  <c r="Y260" i="1"/>
  <c r="BO264" i="1"/>
  <c r="BM264" i="1"/>
  <c r="Y264" i="1"/>
  <c r="BO314" i="1"/>
  <c r="BM314" i="1"/>
  <c r="Y314" i="1"/>
  <c r="BO330" i="1"/>
  <c r="BM330" i="1"/>
  <c r="Y330" i="1"/>
  <c r="BO332" i="1"/>
  <c r="BM332" i="1"/>
  <c r="Y332" i="1"/>
  <c r="X359" i="1"/>
  <c r="X358" i="1"/>
  <c r="BO356" i="1"/>
  <c r="BM356" i="1"/>
  <c r="Y356" i="1"/>
  <c r="BO379" i="1"/>
  <c r="BM379" i="1"/>
  <c r="Y379" i="1"/>
  <c r="BO400" i="1"/>
  <c r="BM400" i="1"/>
  <c r="Y400" i="1"/>
  <c r="BO429" i="1"/>
  <c r="BM429" i="1"/>
  <c r="Y429" i="1"/>
  <c r="BO481" i="1"/>
  <c r="BM481" i="1"/>
  <c r="Y481" i="1"/>
  <c r="Y30" i="1"/>
  <c r="BM30" i="1"/>
  <c r="Y55" i="1"/>
  <c r="BM55" i="1"/>
  <c r="Y56" i="1"/>
  <c r="BM56" i="1"/>
  <c r="Y67" i="1"/>
  <c r="BM67" i="1"/>
  <c r="Y75" i="1"/>
  <c r="BM75" i="1"/>
  <c r="Y85" i="1"/>
  <c r="BM85" i="1"/>
  <c r="BO116" i="1"/>
  <c r="BM116" i="1"/>
  <c r="Y116" i="1"/>
  <c r="X182" i="1"/>
  <c r="BO175" i="1"/>
  <c r="BM175" i="1"/>
  <c r="Y175" i="1"/>
  <c r="BO212" i="1"/>
  <c r="BM212" i="1"/>
  <c r="Y212" i="1"/>
  <c r="BO242" i="1"/>
  <c r="BM242" i="1"/>
  <c r="Y242" i="1"/>
  <c r="BO286" i="1"/>
  <c r="BM286" i="1"/>
  <c r="Y286" i="1"/>
  <c r="BO329" i="1"/>
  <c r="BM329" i="1"/>
  <c r="Y329" i="1"/>
  <c r="BO331" i="1"/>
  <c r="BM331" i="1"/>
  <c r="Y331" i="1"/>
  <c r="BO357" i="1"/>
  <c r="BM357" i="1"/>
  <c r="Y357" i="1"/>
  <c r="BO362" i="1"/>
  <c r="BM362" i="1"/>
  <c r="Y362" i="1"/>
  <c r="BO384" i="1"/>
  <c r="BM384" i="1"/>
  <c r="Y384" i="1"/>
  <c r="BO408" i="1"/>
  <c r="BM408" i="1"/>
  <c r="Y408" i="1"/>
  <c r="BO443" i="1"/>
  <c r="BM443" i="1"/>
  <c r="Y443" i="1"/>
  <c r="BO497" i="1"/>
  <c r="BM497" i="1"/>
  <c r="Y497" i="1"/>
  <c r="X126" i="1"/>
  <c r="X277" i="1"/>
  <c r="Y342" i="1"/>
  <c r="BM342" i="1"/>
  <c r="Y293" i="1"/>
  <c r="BM293" i="1"/>
  <c r="Y254" i="1"/>
  <c r="BM254" i="1"/>
  <c r="BO303" i="1"/>
  <c r="BM303" i="1"/>
  <c r="Y303" i="1"/>
  <c r="BO344" i="1"/>
  <c r="BM344" i="1"/>
  <c r="Y344" i="1"/>
  <c r="BO352" i="1"/>
  <c r="BM352" i="1"/>
  <c r="Y352" i="1"/>
  <c r="BO369" i="1"/>
  <c r="BM369" i="1"/>
  <c r="Y369" i="1"/>
  <c r="BO377" i="1"/>
  <c r="BM377" i="1"/>
  <c r="Y377" i="1"/>
  <c r="BO398" i="1"/>
  <c r="BM398" i="1"/>
  <c r="Y398" i="1"/>
  <c r="BO406" i="1"/>
  <c r="BM406" i="1"/>
  <c r="Y406" i="1"/>
  <c r="BO424" i="1"/>
  <c r="BM424" i="1"/>
  <c r="Y424" i="1"/>
  <c r="BO439" i="1"/>
  <c r="BM439" i="1"/>
  <c r="Y439" i="1"/>
  <c r="BO464" i="1"/>
  <c r="BM464" i="1"/>
  <c r="Y464" i="1"/>
  <c r="BO479" i="1"/>
  <c r="BM479" i="1"/>
  <c r="Y479" i="1"/>
  <c r="BO491" i="1"/>
  <c r="BM491" i="1"/>
  <c r="Y491" i="1"/>
  <c r="BO495" i="1"/>
  <c r="BM495" i="1"/>
  <c r="Y495" i="1"/>
  <c r="W562" i="1"/>
  <c r="Y28" i="1"/>
  <c r="BM28" i="1"/>
  <c r="Y32" i="1"/>
  <c r="BM32" i="1"/>
  <c r="Y53" i="1"/>
  <c r="BM53" i="1"/>
  <c r="Y61" i="1"/>
  <c r="BM61" i="1"/>
  <c r="Y65" i="1"/>
  <c r="BM65" i="1"/>
  <c r="Y69" i="1"/>
  <c r="BM69" i="1"/>
  <c r="Y73" i="1"/>
  <c r="BM73" i="1"/>
  <c r="Y77" i="1"/>
  <c r="BM77" i="1"/>
  <c r="Y81" i="1"/>
  <c r="BM81" i="1"/>
  <c r="X89" i="1"/>
  <c r="Y87" i="1"/>
  <c r="BM87" i="1"/>
  <c r="X99" i="1"/>
  <c r="Y95" i="1"/>
  <c r="BM95" i="1"/>
  <c r="Y103" i="1"/>
  <c r="BM103" i="1"/>
  <c r="Y107" i="1"/>
  <c r="BM107" i="1"/>
  <c r="Y114" i="1"/>
  <c r="BM114" i="1"/>
  <c r="Y120" i="1"/>
  <c r="BM120" i="1"/>
  <c r="BO120" i="1"/>
  <c r="Y124" i="1"/>
  <c r="BM124" i="1"/>
  <c r="F568" i="1"/>
  <c r="Y133" i="1"/>
  <c r="BM133" i="1"/>
  <c r="G568" i="1"/>
  <c r="Y142" i="1"/>
  <c r="BM142" i="1"/>
  <c r="Y143" i="1"/>
  <c r="BM143" i="1"/>
  <c r="Y151" i="1"/>
  <c r="BM151" i="1"/>
  <c r="Y155" i="1"/>
  <c r="BM155" i="1"/>
  <c r="Y163" i="1"/>
  <c r="BM163" i="1"/>
  <c r="Y173" i="1"/>
  <c r="BM173" i="1"/>
  <c r="BO173" i="1"/>
  <c r="Y179" i="1"/>
  <c r="BM179" i="1"/>
  <c r="Y180" i="1"/>
  <c r="BM180" i="1"/>
  <c r="X199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210" i="1"/>
  <c r="BM210" i="1"/>
  <c r="Y214" i="1"/>
  <c r="BM214" i="1"/>
  <c r="Y228" i="1"/>
  <c r="BM228" i="1"/>
  <c r="Y232" i="1"/>
  <c r="BM232" i="1"/>
  <c r="Y240" i="1"/>
  <c r="BM240" i="1"/>
  <c r="Y244" i="1"/>
  <c r="BM244" i="1"/>
  <c r="Y248" i="1"/>
  <c r="BM248" i="1"/>
  <c r="Y256" i="1"/>
  <c r="BM256" i="1"/>
  <c r="X270" i="1"/>
  <c r="Y262" i="1"/>
  <c r="BM262" i="1"/>
  <c r="Y266" i="1"/>
  <c r="BM266" i="1"/>
  <c r="Y276" i="1"/>
  <c r="BM276" i="1"/>
  <c r="Y282" i="1"/>
  <c r="BM282" i="1"/>
  <c r="Y288" i="1"/>
  <c r="BM288" i="1"/>
  <c r="N568" i="1"/>
  <c r="Y295" i="1"/>
  <c r="BM295" i="1"/>
  <c r="BO297" i="1"/>
  <c r="BM297" i="1"/>
  <c r="Y297" i="1"/>
  <c r="BO338" i="1"/>
  <c r="BM338" i="1"/>
  <c r="Y338" i="1"/>
  <c r="X354" i="1"/>
  <c r="BO349" i="1"/>
  <c r="BM349" i="1"/>
  <c r="Y349" i="1"/>
  <c r="BO364" i="1"/>
  <c r="BM364" i="1"/>
  <c r="Y364" i="1"/>
  <c r="BO372" i="1"/>
  <c r="BM372" i="1"/>
  <c r="Y372" i="1"/>
  <c r="BO392" i="1"/>
  <c r="BM392" i="1"/>
  <c r="Y392" i="1"/>
  <c r="BO402" i="1"/>
  <c r="BM402" i="1"/>
  <c r="Y402" i="1"/>
  <c r="X416" i="1"/>
  <c r="BO412" i="1"/>
  <c r="BM412" i="1"/>
  <c r="Y412" i="1"/>
  <c r="BO435" i="1"/>
  <c r="BM435" i="1"/>
  <c r="Y435" i="1"/>
  <c r="BO458" i="1"/>
  <c r="BM458" i="1"/>
  <c r="Y458" i="1"/>
  <c r="X471" i="1"/>
  <c r="X470" i="1"/>
  <c r="BO469" i="1"/>
  <c r="BM469" i="1"/>
  <c r="Y469" i="1"/>
  <c r="Y470" i="1" s="1"/>
  <c r="BO475" i="1"/>
  <c r="BM475" i="1"/>
  <c r="Y475" i="1"/>
  <c r="BO483" i="1"/>
  <c r="BM483" i="1"/>
  <c r="Y483" i="1"/>
  <c r="BO499" i="1"/>
  <c r="BM499" i="1"/>
  <c r="Y499" i="1"/>
  <c r="X410" i="1"/>
  <c r="W568" i="1"/>
  <c r="X25" i="1"/>
  <c r="X35" i="1"/>
  <c r="X39" i="1"/>
  <c r="X43" i="1"/>
  <c r="X49" i="1"/>
  <c r="X57" i="1"/>
  <c r="X82" i="1"/>
  <c r="X90" i="1"/>
  <c r="X100" i="1"/>
  <c r="X117" i="1"/>
  <c r="X127" i="1"/>
  <c r="X136" i="1"/>
  <c r="X147" i="1"/>
  <c r="H568" i="1"/>
  <c r="X160" i="1"/>
  <c r="BO164" i="1"/>
  <c r="BM164" i="1"/>
  <c r="Y164" i="1"/>
  <c r="X166" i="1"/>
  <c r="X171" i="1"/>
  <c r="BO168" i="1"/>
  <c r="BM168" i="1"/>
  <c r="Y168" i="1"/>
  <c r="Y170" i="1" s="1"/>
  <c r="BO176" i="1"/>
  <c r="BM176" i="1"/>
  <c r="Y176" i="1"/>
  <c r="BO178" i="1"/>
  <c r="BM178" i="1"/>
  <c r="Y178" i="1"/>
  <c r="BO188" i="1"/>
  <c r="BM188" i="1"/>
  <c r="Y188" i="1"/>
  <c r="BO191" i="1"/>
  <c r="BM191" i="1"/>
  <c r="Y191" i="1"/>
  <c r="BO198" i="1"/>
  <c r="BM198" i="1"/>
  <c r="Y198" i="1"/>
  <c r="X200" i="1"/>
  <c r="X207" i="1"/>
  <c r="BO202" i="1"/>
  <c r="BM202" i="1"/>
  <c r="Y202" i="1"/>
  <c r="Y206" i="1" s="1"/>
  <c r="BO213" i="1"/>
  <c r="BM213" i="1"/>
  <c r="Y213" i="1"/>
  <c r="X217" i="1"/>
  <c r="X223" i="1"/>
  <c r="BO220" i="1"/>
  <c r="BM220" i="1"/>
  <c r="Y220" i="1"/>
  <c r="BO229" i="1"/>
  <c r="BM229" i="1"/>
  <c r="Y229" i="1"/>
  <c r="X233" i="1"/>
  <c r="L568" i="1"/>
  <c r="X250" i="1"/>
  <c r="BO237" i="1"/>
  <c r="BM237" i="1"/>
  <c r="Y237" i="1"/>
  <c r="BO239" i="1"/>
  <c r="BM239" i="1"/>
  <c r="Y239" i="1"/>
  <c r="BO243" i="1"/>
  <c r="BM243" i="1"/>
  <c r="Y243" i="1"/>
  <c r="BO247" i="1"/>
  <c r="BM247" i="1"/>
  <c r="Y247" i="1"/>
  <c r="BO255" i="1"/>
  <c r="BM255" i="1"/>
  <c r="Y255" i="1"/>
  <c r="BO263" i="1"/>
  <c r="BM263" i="1"/>
  <c r="Y263" i="1"/>
  <c r="BO267" i="1"/>
  <c r="BM267" i="1"/>
  <c r="Y267" i="1"/>
  <c r="X284" i="1"/>
  <c r="BO280" i="1"/>
  <c r="BM280" i="1"/>
  <c r="Y280" i="1"/>
  <c r="X283" i="1"/>
  <c r="BO287" i="1"/>
  <c r="BM287" i="1"/>
  <c r="Y287" i="1"/>
  <c r="X289" i="1"/>
  <c r="BO365" i="1"/>
  <c r="BM365" i="1"/>
  <c r="Y365" i="1"/>
  <c r="X367" i="1"/>
  <c r="BO370" i="1"/>
  <c r="BM370" i="1"/>
  <c r="Y370" i="1"/>
  <c r="X373" i="1"/>
  <c r="X381" i="1"/>
  <c r="BO376" i="1"/>
  <c r="BM376" i="1"/>
  <c r="Y376" i="1"/>
  <c r="BO380" i="1"/>
  <c r="BM380" i="1"/>
  <c r="Y380" i="1"/>
  <c r="X382" i="1"/>
  <c r="BO385" i="1"/>
  <c r="BM385" i="1"/>
  <c r="Y385" i="1"/>
  <c r="Y386" i="1" s="1"/>
  <c r="X387" i="1"/>
  <c r="X394" i="1"/>
  <c r="BO391" i="1"/>
  <c r="BM391" i="1"/>
  <c r="Y391" i="1"/>
  <c r="X393" i="1"/>
  <c r="BO423" i="1"/>
  <c r="BM423" i="1"/>
  <c r="Y423" i="1"/>
  <c r="H9" i="1"/>
  <c r="B568" i="1"/>
  <c r="W559" i="1"/>
  <c r="W560" i="1"/>
  <c r="Y23" i="1"/>
  <c r="Y24" i="1" s="1"/>
  <c r="BM23" i="1"/>
  <c r="X24" i="1"/>
  <c r="W558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8" i="1"/>
  <c r="Y54" i="1"/>
  <c r="Y57" i="1" s="1"/>
  <c r="BM54" i="1"/>
  <c r="X58" i="1"/>
  <c r="E568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BM92" i="1"/>
  <c r="BO92" i="1"/>
  <c r="Y94" i="1"/>
  <c r="BM94" i="1"/>
  <c r="Y96" i="1"/>
  <c r="BM96" i="1"/>
  <c r="Y98" i="1"/>
  <c r="BM98" i="1"/>
  <c r="Y102" i="1"/>
  <c r="BM102" i="1"/>
  <c r="BO102" i="1"/>
  <c r="Y104" i="1"/>
  <c r="BM104" i="1"/>
  <c r="Y106" i="1"/>
  <c r="BM106" i="1"/>
  <c r="Y108" i="1"/>
  <c r="BM108" i="1"/>
  <c r="Y110" i="1"/>
  <c r="BM110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4" i="1"/>
  <c r="BM144" i="1"/>
  <c r="Y145" i="1"/>
  <c r="BM145" i="1"/>
  <c r="X146" i="1"/>
  <c r="Y150" i="1"/>
  <c r="BM150" i="1"/>
  <c r="BO150" i="1"/>
  <c r="Y152" i="1"/>
  <c r="BM152" i="1"/>
  <c r="Y154" i="1"/>
  <c r="BM154" i="1"/>
  <c r="Y156" i="1"/>
  <c r="BM156" i="1"/>
  <c r="Y158" i="1"/>
  <c r="BM158" i="1"/>
  <c r="X159" i="1"/>
  <c r="I568" i="1"/>
  <c r="X170" i="1"/>
  <c r="BO174" i="1"/>
  <c r="BM174" i="1"/>
  <c r="Y174" i="1"/>
  <c r="BO177" i="1"/>
  <c r="BM177" i="1"/>
  <c r="Y177" i="1"/>
  <c r="X181" i="1"/>
  <c r="BO185" i="1"/>
  <c r="BM185" i="1"/>
  <c r="Y185" i="1"/>
  <c r="BO189" i="1"/>
  <c r="BM189" i="1"/>
  <c r="Y189" i="1"/>
  <c r="BO193" i="1"/>
  <c r="BM193" i="1"/>
  <c r="Y193" i="1"/>
  <c r="X206" i="1"/>
  <c r="BO211" i="1"/>
  <c r="BM211" i="1"/>
  <c r="Y211" i="1"/>
  <c r="BO215" i="1"/>
  <c r="BM215" i="1"/>
  <c r="Y215" i="1"/>
  <c r="BO222" i="1"/>
  <c r="BM222" i="1"/>
  <c r="Y222" i="1"/>
  <c r="X224" i="1"/>
  <c r="K568" i="1"/>
  <c r="X234" i="1"/>
  <c r="BO227" i="1"/>
  <c r="BM227" i="1"/>
  <c r="Y227" i="1"/>
  <c r="BO231" i="1"/>
  <c r="BM231" i="1"/>
  <c r="Y231" i="1"/>
  <c r="BO238" i="1"/>
  <c r="BM238" i="1"/>
  <c r="Y238" i="1"/>
  <c r="BO241" i="1"/>
  <c r="BM241" i="1"/>
  <c r="Y241" i="1"/>
  <c r="BO245" i="1"/>
  <c r="BM245" i="1"/>
  <c r="Y245" i="1"/>
  <c r="BO249" i="1"/>
  <c r="BM249" i="1"/>
  <c r="Y249" i="1"/>
  <c r="X251" i="1"/>
  <c r="X258" i="1"/>
  <c r="BO253" i="1"/>
  <c r="BM253" i="1"/>
  <c r="Y253" i="1"/>
  <c r="X257" i="1"/>
  <c r="BO261" i="1"/>
  <c r="BM261" i="1"/>
  <c r="Y261" i="1"/>
  <c r="BO265" i="1"/>
  <c r="BM265" i="1"/>
  <c r="Y265" i="1"/>
  <c r="BO269" i="1"/>
  <c r="BM269" i="1"/>
  <c r="Y269" i="1"/>
  <c r="X271" i="1"/>
  <c r="BO274" i="1"/>
  <c r="BM274" i="1"/>
  <c r="Y274" i="1"/>
  <c r="BO296" i="1"/>
  <c r="BM296" i="1"/>
  <c r="Y296" i="1"/>
  <c r="X300" i="1"/>
  <c r="BO304" i="1"/>
  <c r="BM304" i="1"/>
  <c r="Y304" i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X317" i="1"/>
  <c r="BO334" i="1"/>
  <c r="BM334" i="1"/>
  <c r="Y334" i="1"/>
  <c r="BO336" i="1"/>
  <c r="BM336" i="1"/>
  <c r="Y336" i="1"/>
  <c r="X339" i="1"/>
  <c r="BO343" i="1"/>
  <c r="BM343" i="1"/>
  <c r="Y343" i="1"/>
  <c r="X347" i="1"/>
  <c r="BO351" i="1"/>
  <c r="BM351" i="1"/>
  <c r="Y351" i="1"/>
  <c r="BO399" i="1"/>
  <c r="BM399" i="1"/>
  <c r="Y399" i="1"/>
  <c r="BO403" i="1"/>
  <c r="BM403" i="1"/>
  <c r="Y403" i="1"/>
  <c r="BO407" i="1"/>
  <c r="BM407" i="1"/>
  <c r="Y407" i="1"/>
  <c r="R568" i="1"/>
  <c r="X165" i="1"/>
  <c r="J568" i="1"/>
  <c r="X218" i="1"/>
  <c r="X278" i="1"/>
  <c r="BO275" i="1"/>
  <c r="BM275" i="1"/>
  <c r="Y275" i="1"/>
  <c r="BO281" i="1"/>
  <c r="BM281" i="1"/>
  <c r="Y281" i="1"/>
  <c r="X290" i="1"/>
  <c r="BO294" i="1"/>
  <c r="BM294" i="1"/>
  <c r="Y294" i="1"/>
  <c r="BO298" i="1"/>
  <c r="BM298" i="1"/>
  <c r="Y298" i="1"/>
  <c r="X305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BO350" i="1"/>
  <c r="BM350" i="1"/>
  <c r="Y350" i="1"/>
  <c r="X353" i="1"/>
  <c r="BO363" i="1"/>
  <c r="BM363" i="1"/>
  <c r="Y363" i="1"/>
  <c r="X374" i="1"/>
  <c r="BO371" i="1"/>
  <c r="BM371" i="1"/>
  <c r="Y371" i="1"/>
  <c r="BO378" i="1"/>
  <c r="BM378" i="1"/>
  <c r="Y378" i="1"/>
  <c r="X386" i="1"/>
  <c r="BO397" i="1"/>
  <c r="BM397" i="1"/>
  <c r="Y397" i="1"/>
  <c r="BO401" i="1"/>
  <c r="BM401" i="1"/>
  <c r="Y401" i="1"/>
  <c r="BO405" i="1"/>
  <c r="BM405" i="1"/>
  <c r="Y405" i="1"/>
  <c r="X409" i="1"/>
  <c r="BO413" i="1"/>
  <c r="BM413" i="1"/>
  <c r="Y413" i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X461" i="1"/>
  <c r="BO478" i="1"/>
  <c r="BM478" i="1"/>
  <c r="Y478" i="1"/>
  <c r="BO482" i="1"/>
  <c r="BM482" i="1"/>
  <c r="Y482" i="1"/>
  <c r="X301" i="1"/>
  <c r="P568" i="1"/>
  <c r="X340" i="1"/>
  <c r="Q568" i="1"/>
  <c r="X366" i="1"/>
  <c r="X426" i="1"/>
  <c r="X425" i="1"/>
  <c r="BO430" i="1"/>
  <c r="BM430" i="1"/>
  <c r="Y430" i="1"/>
  <c r="X432" i="1"/>
  <c r="X441" i="1"/>
  <c r="BO434" i="1"/>
  <c r="BM434" i="1"/>
  <c r="Y434" i="1"/>
  <c r="BO438" i="1"/>
  <c r="BM438" i="1"/>
  <c r="Y438" i="1"/>
  <c r="X445" i="1"/>
  <c r="BO459" i="1"/>
  <c r="BM459" i="1"/>
  <c r="Y459" i="1"/>
  <c r="BO465" i="1"/>
  <c r="BM465" i="1"/>
  <c r="Y465" i="1"/>
  <c r="X467" i="1"/>
  <c r="BO476" i="1"/>
  <c r="BM476" i="1"/>
  <c r="Y476" i="1"/>
  <c r="BO480" i="1"/>
  <c r="BM480" i="1"/>
  <c r="Y480" i="1"/>
  <c r="BO484" i="1"/>
  <c r="BM484" i="1"/>
  <c r="Y484" i="1"/>
  <c r="BO496" i="1"/>
  <c r="BM496" i="1"/>
  <c r="Y496" i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Y366" i="1" l="1"/>
  <c r="Y353" i="1"/>
  <c r="Y257" i="1"/>
  <c r="Y289" i="1"/>
  <c r="Y300" i="1"/>
  <c r="Y181" i="1"/>
  <c r="Y501" i="1"/>
  <c r="Y431" i="1"/>
  <c r="Y415" i="1"/>
  <c r="Y305" i="1"/>
  <c r="Y358" i="1"/>
  <c r="Y487" i="1"/>
  <c r="Y277" i="1"/>
  <c r="Y270" i="1"/>
  <c r="Y82" i="1"/>
  <c r="X560" i="1"/>
  <c r="Y373" i="1"/>
  <c r="Y492" i="1"/>
  <c r="Y466" i="1"/>
  <c r="Y440" i="1"/>
  <c r="Y460" i="1"/>
  <c r="Y409" i="1"/>
  <c r="Y339" i="1"/>
  <c r="Y346" i="1"/>
  <c r="Y217" i="1"/>
  <c r="Y159" i="1"/>
  <c r="Y146" i="1"/>
  <c r="Y135" i="1"/>
  <c r="Y126" i="1"/>
  <c r="Y99" i="1"/>
  <c r="Y89" i="1"/>
  <c r="X559" i="1"/>
  <c r="Y425" i="1"/>
  <c r="Y393" i="1"/>
  <c r="Y165" i="1"/>
  <c r="X561" i="1"/>
  <c r="Y549" i="1"/>
  <c r="Y533" i="1"/>
  <c r="Y233" i="1"/>
  <c r="Y117" i="1"/>
  <c r="Y34" i="1"/>
  <c r="X562" i="1"/>
  <c r="W561" i="1"/>
  <c r="Y381" i="1"/>
  <c r="Y223" i="1"/>
  <c r="X558" i="1"/>
  <c r="Y507" i="1"/>
  <c r="Y316" i="1"/>
  <c r="Y199" i="1"/>
  <c r="Y283" i="1"/>
  <c r="Y250" i="1"/>
  <c r="Y563" i="1" l="1"/>
</calcChain>
</file>

<file path=xl/sharedStrings.xml><?xml version="1.0" encoding="utf-8"?>
<sst xmlns="http://schemas.openxmlformats.org/spreadsheetml/2006/main" count="2476" uniqueCount="838">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</sst>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5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8"/>
  <sheetViews>
    <sheetView showGridLines="0" tabSelected="1" topLeftCell="A2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73" t="s">
        <v>0</v>
      </c>
      <c r="E1" s="395"/>
      <c r="F1" s="395"/>
      <c r="G1" s="12" t="s">
        <v>1</v>
      </c>
      <c r="H1" s="573" t="s">
        <v>2</v>
      </c>
      <c r="I1" s="395"/>
      <c r="J1" s="395"/>
      <c r="K1" s="395"/>
      <c r="L1" s="395"/>
      <c r="M1" s="395"/>
      <c r="N1" s="395"/>
      <c r="O1" s="395"/>
      <c r="P1" s="395"/>
      <c r="Q1" s="394" t="s">
        <v>3</v>
      </c>
      <c r="R1" s="395"/>
      <c r="S1" s="3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0"/>
      <c r="Q2" s="400"/>
      <c r="R2" s="400"/>
      <c r="S2" s="400"/>
      <c r="T2" s="400"/>
      <c r="U2" s="400"/>
      <c r="V2" s="400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0"/>
      <c r="P3" s="400"/>
      <c r="Q3" s="400"/>
      <c r="R3" s="400"/>
      <c r="S3" s="400"/>
      <c r="T3" s="400"/>
      <c r="U3" s="400"/>
      <c r="V3" s="400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652" t="s">
        <v>8</v>
      </c>
      <c r="B5" s="450"/>
      <c r="C5" s="443"/>
      <c r="D5" s="709"/>
      <c r="E5" s="710"/>
      <c r="F5" s="465" t="s">
        <v>9</v>
      </c>
      <c r="G5" s="443"/>
      <c r="H5" s="709" t="s">
        <v>837</v>
      </c>
      <c r="I5" s="763"/>
      <c r="J5" s="763"/>
      <c r="K5" s="763"/>
      <c r="L5" s="710"/>
      <c r="M5" s="58"/>
      <c r="O5" s="24" t="s">
        <v>10</v>
      </c>
      <c r="P5" s="423">
        <v>45470</v>
      </c>
      <c r="Q5" s="424"/>
      <c r="S5" s="574" t="s">
        <v>11</v>
      </c>
      <c r="T5" s="472"/>
      <c r="U5" s="576" t="s">
        <v>12</v>
      </c>
      <c r="V5" s="424"/>
      <c r="AA5" s="51"/>
      <c r="AB5" s="51"/>
      <c r="AC5" s="51"/>
    </row>
    <row r="6" spans="1:30" s="386" customFormat="1" ht="24" customHeight="1" x14ac:dyDescent="0.2">
      <c r="A6" s="652" t="s">
        <v>13</v>
      </c>
      <c r="B6" s="450"/>
      <c r="C6" s="443"/>
      <c r="D6" s="526" t="s">
        <v>14</v>
      </c>
      <c r="E6" s="527"/>
      <c r="F6" s="527"/>
      <c r="G6" s="527"/>
      <c r="H6" s="527"/>
      <c r="I6" s="527"/>
      <c r="J6" s="527"/>
      <c r="K6" s="527"/>
      <c r="L6" s="424"/>
      <c r="M6" s="59"/>
      <c r="O6" s="24" t="s">
        <v>15</v>
      </c>
      <c r="P6" s="776" t="str">
        <f>IF(P5=0," ",CHOOSE(WEEKDAY(P5,2),"Понедельник","Вторник","Среда","Четверг","Пятница","Суббота","Воскресенье"))</f>
        <v>Четверг</v>
      </c>
      <c r="Q6" s="398"/>
      <c r="S6" s="773" t="s">
        <v>16</v>
      </c>
      <c r="T6" s="472"/>
      <c r="U6" s="519" t="s">
        <v>17</v>
      </c>
      <c r="V6" s="520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586" t="str">
        <f>IFERROR(VLOOKUP(DeliveryAddress,Table,3,0),1)</f>
        <v>5</v>
      </c>
      <c r="E7" s="587"/>
      <c r="F7" s="587"/>
      <c r="G7" s="587"/>
      <c r="H7" s="587"/>
      <c r="I7" s="587"/>
      <c r="J7" s="587"/>
      <c r="K7" s="587"/>
      <c r="L7" s="413"/>
      <c r="M7" s="60"/>
      <c r="O7" s="24"/>
      <c r="P7" s="42"/>
      <c r="Q7" s="42"/>
      <c r="S7" s="400"/>
      <c r="T7" s="472"/>
      <c r="U7" s="521"/>
      <c r="V7" s="522"/>
      <c r="AA7" s="51"/>
      <c r="AB7" s="51"/>
      <c r="AC7" s="51"/>
    </row>
    <row r="8" spans="1:30" s="386" customFormat="1" ht="25.5" customHeight="1" x14ac:dyDescent="0.2">
      <c r="A8" s="408" t="s">
        <v>18</v>
      </c>
      <c r="B8" s="409"/>
      <c r="C8" s="410"/>
      <c r="D8" s="698"/>
      <c r="E8" s="699"/>
      <c r="F8" s="699"/>
      <c r="G8" s="699"/>
      <c r="H8" s="699"/>
      <c r="I8" s="699"/>
      <c r="J8" s="699"/>
      <c r="K8" s="699"/>
      <c r="L8" s="700"/>
      <c r="M8" s="61"/>
      <c r="O8" s="24" t="s">
        <v>19</v>
      </c>
      <c r="P8" s="412">
        <v>0.58333333333333337</v>
      </c>
      <c r="Q8" s="413"/>
      <c r="S8" s="400"/>
      <c r="T8" s="472"/>
      <c r="U8" s="521"/>
      <c r="V8" s="522"/>
      <c r="AA8" s="51"/>
      <c r="AB8" s="51"/>
      <c r="AC8" s="51"/>
    </row>
    <row r="9" spans="1:30" s="386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492"/>
      <c r="E9" s="426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388"/>
      <c r="O9" s="26" t="s">
        <v>20</v>
      </c>
      <c r="P9" s="668"/>
      <c r="Q9" s="407"/>
      <c r="S9" s="400"/>
      <c r="T9" s="472"/>
      <c r="U9" s="523"/>
      <c r="V9" s="524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492"/>
      <c r="E10" s="426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535" t="str">
        <f>IFERROR(VLOOKUP($D$10,Proxy,2,FALSE),"")</f>
        <v/>
      </c>
      <c r="I10" s="400"/>
      <c r="J10" s="400"/>
      <c r="K10" s="400"/>
      <c r="L10" s="400"/>
      <c r="M10" s="385"/>
      <c r="O10" s="26" t="s">
        <v>21</v>
      </c>
      <c r="P10" s="581"/>
      <c r="Q10" s="582"/>
      <c r="T10" s="24" t="s">
        <v>22</v>
      </c>
      <c r="U10" s="774" t="s">
        <v>23</v>
      </c>
      <c r="V10" s="520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6"/>
      <c r="Q11" s="424"/>
      <c r="T11" s="24" t="s">
        <v>26</v>
      </c>
      <c r="U11" s="406" t="s">
        <v>27</v>
      </c>
      <c r="V11" s="407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469" t="s">
        <v>28</v>
      </c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43"/>
      <c r="M12" s="62"/>
      <c r="O12" s="24" t="s">
        <v>29</v>
      </c>
      <c r="P12" s="412"/>
      <c r="Q12" s="413"/>
      <c r="R12" s="23"/>
      <c r="T12" s="24"/>
      <c r="U12" s="395"/>
      <c r="V12" s="400"/>
      <c r="AA12" s="51"/>
      <c r="AB12" s="51"/>
      <c r="AC12" s="51"/>
    </row>
    <row r="13" spans="1:30" s="386" customFormat="1" ht="23.25" customHeight="1" x14ac:dyDescent="0.2">
      <c r="A13" s="469" t="s">
        <v>30</v>
      </c>
      <c r="B13" s="450"/>
      <c r="C13" s="450"/>
      <c r="D13" s="450"/>
      <c r="E13" s="450"/>
      <c r="F13" s="450"/>
      <c r="G13" s="450"/>
      <c r="H13" s="450"/>
      <c r="I13" s="450"/>
      <c r="J13" s="450"/>
      <c r="K13" s="450"/>
      <c r="L13" s="443"/>
      <c r="M13" s="62"/>
      <c r="N13" s="26"/>
      <c r="O13" s="26" t="s">
        <v>31</v>
      </c>
      <c r="P13" s="406"/>
      <c r="Q13" s="407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469" t="s">
        <v>32</v>
      </c>
      <c r="B14" s="450"/>
      <c r="C14" s="450"/>
      <c r="D14" s="450"/>
      <c r="E14" s="450"/>
      <c r="F14" s="450"/>
      <c r="G14" s="450"/>
      <c r="H14" s="450"/>
      <c r="I14" s="450"/>
      <c r="J14" s="450"/>
      <c r="K14" s="450"/>
      <c r="L14" s="443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449" t="s">
        <v>33</v>
      </c>
      <c r="B15" s="450"/>
      <c r="C15" s="450"/>
      <c r="D15" s="450"/>
      <c r="E15" s="450"/>
      <c r="F15" s="450"/>
      <c r="G15" s="450"/>
      <c r="H15" s="450"/>
      <c r="I15" s="450"/>
      <c r="J15" s="450"/>
      <c r="K15" s="450"/>
      <c r="L15" s="443"/>
      <c r="M15" s="63"/>
      <c r="O15" s="674" t="s">
        <v>34</v>
      </c>
      <c r="P15" s="395"/>
      <c r="Q15" s="395"/>
      <c r="R15" s="395"/>
      <c r="S15" s="3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75"/>
      <c r="P16" s="675"/>
      <c r="Q16" s="675"/>
      <c r="R16" s="675"/>
      <c r="S16" s="67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4" t="s">
        <v>35</v>
      </c>
      <c r="B17" s="404" t="s">
        <v>36</v>
      </c>
      <c r="C17" s="660" t="s">
        <v>37</v>
      </c>
      <c r="D17" s="404" t="s">
        <v>38</v>
      </c>
      <c r="E17" s="435"/>
      <c r="F17" s="404" t="s">
        <v>39</v>
      </c>
      <c r="G17" s="404" t="s">
        <v>40</v>
      </c>
      <c r="H17" s="404" t="s">
        <v>41</v>
      </c>
      <c r="I17" s="404" t="s">
        <v>42</v>
      </c>
      <c r="J17" s="404" t="s">
        <v>43</v>
      </c>
      <c r="K17" s="404" t="s">
        <v>44</v>
      </c>
      <c r="L17" s="404" t="s">
        <v>45</v>
      </c>
      <c r="M17" s="404" t="s">
        <v>46</v>
      </c>
      <c r="N17" s="404" t="s">
        <v>47</v>
      </c>
      <c r="O17" s="404" t="s">
        <v>48</v>
      </c>
      <c r="P17" s="722"/>
      <c r="Q17" s="722"/>
      <c r="R17" s="722"/>
      <c r="S17" s="435"/>
      <c r="T17" s="442" t="s">
        <v>49</v>
      </c>
      <c r="U17" s="443"/>
      <c r="V17" s="404" t="s">
        <v>50</v>
      </c>
      <c r="W17" s="404" t="s">
        <v>51</v>
      </c>
      <c r="X17" s="438" t="s">
        <v>52</v>
      </c>
      <c r="Y17" s="404" t="s">
        <v>53</v>
      </c>
      <c r="Z17" s="553" t="s">
        <v>54</v>
      </c>
      <c r="AA17" s="553" t="s">
        <v>55</v>
      </c>
      <c r="AB17" s="553" t="s">
        <v>56</v>
      </c>
      <c r="AC17" s="704"/>
      <c r="AD17" s="705"/>
      <c r="AE17" s="695"/>
      <c r="BB17" s="440" t="s">
        <v>57</v>
      </c>
    </row>
    <row r="18" spans="1:67" ht="14.25" customHeight="1" x14ac:dyDescent="0.2">
      <c r="A18" s="405"/>
      <c r="B18" s="405"/>
      <c r="C18" s="405"/>
      <c r="D18" s="436"/>
      <c r="E18" s="437"/>
      <c r="F18" s="405"/>
      <c r="G18" s="405"/>
      <c r="H18" s="405"/>
      <c r="I18" s="405"/>
      <c r="J18" s="405"/>
      <c r="K18" s="405"/>
      <c r="L18" s="405"/>
      <c r="M18" s="405"/>
      <c r="N18" s="405"/>
      <c r="O18" s="436"/>
      <c r="P18" s="723"/>
      <c r="Q18" s="723"/>
      <c r="R18" s="723"/>
      <c r="S18" s="437"/>
      <c r="T18" s="387" t="s">
        <v>58</v>
      </c>
      <c r="U18" s="387" t="s">
        <v>59</v>
      </c>
      <c r="V18" s="405"/>
      <c r="W18" s="405"/>
      <c r="X18" s="439"/>
      <c r="Y18" s="405"/>
      <c r="Z18" s="554"/>
      <c r="AA18" s="554"/>
      <c r="AB18" s="706"/>
      <c r="AC18" s="707"/>
      <c r="AD18" s="708"/>
      <c r="AE18" s="696"/>
      <c r="BB18" s="400"/>
    </row>
    <row r="19" spans="1:67" ht="27.75" hidden="1" customHeight="1" x14ac:dyDescent="0.2">
      <c r="A19" s="571" t="s">
        <v>60</v>
      </c>
      <c r="B19" s="572"/>
      <c r="C19" s="572"/>
      <c r="D19" s="572"/>
      <c r="E19" s="572"/>
      <c r="F19" s="572"/>
      <c r="G19" s="572"/>
      <c r="H19" s="572"/>
      <c r="I19" s="572"/>
      <c r="J19" s="572"/>
      <c r="K19" s="572"/>
      <c r="L19" s="572"/>
      <c r="M19" s="572"/>
      <c r="N19" s="572"/>
      <c r="O19" s="572"/>
      <c r="P19" s="572"/>
      <c r="Q19" s="572"/>
      <c r="R19" s="572"/>
      <c r="S19" s="572"/>
      <c r="T19" s="572"/>
      <c r="U19" s="572"/>
      <c r="V19" s="572"/>
      <c r="W19" s="572"/>
      <c r="X19" s="572"/>
      <c r="Y19" s="572"/>
      <c r="Z19" s="48"/>
      <c r="AA19" s="48"/>
    </row>
    <row r="20" spans="1:67" ht="16.5" hidden="1" customHeight="1" x14ac:dyDescent="0.25">
      <c r="A20" s="399" t="s">
        <v>60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384"/>
      <c r="AA20" s="384"/>
    </row>
    <row r="21" spans="1:67" ht="14.25" hidden="1" customHeight="1" x14ac:dyDescent="0.25">
      <c r="A21" s="402" t="s">
        <v>61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3">
        <v>4607091389258</v>
      </c>
      <c r="E22" s="398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8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3">
        <v>4680115885004</v>
      </c>
      <c r="E23" s="398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8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9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20"/>
      <c r="O24" s="422" t="s">
        <v>70</v>
      </c>
      <c r="P24" s="409"/>
      <c r="Q24" s="409"/>
      <c r="R24" s="409"/>
      <c r="S24" s="409"/>
      <c r="T24" s="409"/>
      <c r="U24" s="41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hidden="1" x14ac:dyDescent="0.2">
      <c r="A25" s="400"/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20"/>
      <c r="O25" s="422" t="s">
        <v>70</v>
      </c>
      <c r="P25" s="409"/>
      <c r="Q25" s="409"/>
      <c r="R25" s="409"/>
      <c r="S25" s="409"/>
      <c r="T25" s="409"/>
      <c r="U25" s="41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hidden="1" customHeight="1" x14ac:dyDescent="0.25">
      <c r="A26" s="402" t="s">
        <v>72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3">
        <v>4607091383881</v>
      </c>
      <c r="E27" s="398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8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3">
        <v>4607091388237</v>
      </c>
      <c r="E28" s="398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8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03">
        <v>4607091383935</v>
      </c>
      <c r="E29" s="398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8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03">
        <v>4607091383935</v>
      </c>
      <c r="E30" s="398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8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403">
        <v>4680115881853</v>
      </c>
      <c r="E31" s="398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8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403">
        <v>4607091383911</v>
      </c>
      <c r="E32" s="398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8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403">
        <v>4607091388244</v>
      </c>
      <c r="E33" s="398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8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8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9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20"/>
      <c r="O34" s="422" t="s">
        <v>70</v>
      </c>
      <c r="P34" s="409"/>
      <c r="Q34" s="409"/>
      <c r="R34" s="409"/>
      <c r="S34" s="409"/>
      <c r="T34" s="409"/>
      <c r="U34" s="41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hidden="1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20"/>
      <c r="O35" s="422" t="s">
        <v>70</v>
      </c>
      <c r="P35" s="409"/>
      <c r="Q35" s="409"/>
      <c r="R35" s="409"/>
      <c r="S35" s="409"/>
      <c r="T35" s="409"/>
      <c r="U35" s="41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hidden="1" customHeight="1" x14ac:dyDescent="0.25">
      <c r="A36" s="402" t="s">
        <v>86</v>
      </c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0"/>
      <c r="P36" s="400"/>
      <c r="Q36" s="400"/>
      <c r="R36" s="400"/>
      <c r="S36" s="400"/>
      <c r="T36" s="400"/>
      <c r="U36" s="400"/>
      <c r="V36" s="400"/>
      <c r="W36" s="400"/>
      <c r="X36" s="400"/>
      <c r="Y36" s="400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403">
        <v>4607091388503</v>
      </c>
      <c r="E37" s="398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8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9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20"/>
      <c r="O38" s="422" t="s">
        <v>70</v>
      </c>
      <c r="P38" s="409"/>
      <c r="Q38" s="409"/>
      <c r="R38" s="409"/>
      <c r="S38" s="409"/>
      <c r="T38" s="409"/>
      <c r="U38" s="41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hidden="1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20"/>
      <c r="O39" s="422" t="s">
        <v>70</v>
      </c>
      <c r="P39" s="409"/>
      <c r="Q39" s="409"/>
      <c r="R39" s="409"/>
      <c r="S39" s="409"/>
      <c r="T39" s="409"/>
      <c r="U39" s="41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hidden="1" customHeight="1" x14ac:dyDescent="0.25">
      <c r="A40" s="402" t="s">
        <v>91</v>
      </c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403">
        <v>4607091388282</v>
      </c>
      <c r="E41" s="398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8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9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20"/>
      <c r="O42" s="422" t="s">
        <v>70</v>
      </c>
      <c r="P42" s="409"/>
      <c r="Q42" s="409"/>
      <c r="R42" s="409"/>
      <c r="S42" s="409"/>
      <c r="T42" s="409"/>
      <c r="U42" s="41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hidden="1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20"/>
      <c r="O43" s="422" t="s">
        <v>70</v>
      </c>
      <c r="P43" s="409"/>
      <c r="Q43" s="409"/>
      <c r="R43" s="409"/>
      <c r="S43" s="409"/>
      <c r="T43" s="409"/>
      <c r="U43" s="41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hidden="1" customHeight="1" x14ac:dyDescent="0.2">
      <c r="A44" s="571" t="s">
        <v>95</v>
      </c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72"/>
      <c r="P44" s="572"/>
      <c r="Q44" s="572"/>
      <c r="R44" s="572"/>
      <c r="S44" s="572"/>
      <c r="T44" s="572"/>
      <c r="U44" s="572"/>
      <c r="V44" s="572"/>
      <c r="W44" s="572"/>
      <c r="X44" s="572"/>
      <c r="Y44" s="572"/>
      <c r="Z44" s="48"/>
      <c r="AA44" s="48"/>
    </row>
    <row r="45" spans="1:67" ht="16.5" hidden="1" customHeight="1" x14ac:dyDescent="0.25">
      <c r="A45" s="399" t="s">
        <v>96</v>
      </c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0"/>
      <c r="P45" s="400"/>
      <c r="Q45" s="400"/>
      <c r="R45" s="400"/>
      <c r="S45" s="400"/>
      <c r="T45" s="400"/>
      <c r="U45" s="400"/>
      <c r="V45" s="400"/>
      <c r="W45" s="400"/>
      <c r="X45" s="400"/>
      <c r="Y45" s="400"/>
      <c r="Z45" s="384"/>
      <c r="AA45" s="384"/>
    </row>
    <row r="46" spans="1:67" ht="14.25" hidden="1" customHeight="1" x14ac:dyDescent="0.25">
      <c r="A46" s="402" t="s">
        <v>97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403">
        <v>4680115881440</v>
      </c>
      <c r="E47" s="398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8"/>
      <c r="T47" s="34"/>
      <c r="U47" s="34"/>
      <c r="V47" s="35" t="s">
        <v>66</v>
      </c>
      <c r="W47" s="390">
        <v>110</v>
      </c>
      <c r="X47" s="391">
        <f>IFERROR(IF(W47="",0,CEILING((W47/$H47),1)*$H47),"")</f>
        <v>118.80000000000001</v>
      </c>
      <c r="Y47" s="36">
        <f>IFERROR(IF(X47=0,"",ROUNDUP(X47/H47,0)*0.02175),"")</f>
        <v>0.23924999999999999</v>
      </c>
      <c r="Z47" s="56"/>
      <c r="AA47" s="57"/>
      <c r="AE47" s="64"/>
      <c r="BB47" s="76" t="s">
        <v>1</v>
      </c>
      <c r="BL47" s="64">
        <f>IFERROR(W47*I47/H47,"0")</f>
        <v>114.88888888888887</v>
      </c>
      <c r="BM47" s="64">
        <f>IFERROR(X47*I47/H47,"0")</f>
        <v>124.08</v>
      </c>
      <c r="BN47" s="64">
        <f>IFERROR(1/J47*(W47/H47),"0")</f>
        <v>0.18187830687830686</v>
      </c>
      <c r="BO47" s="64">
        <f>IFERROR(1/J47*(X47/H47),"0")</f>
        <v>0.19642857142857142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403">
        <v>4680115881433</v>
      </c>
      <c r="E48" s="398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8"/>
      <c r="T48" s="34"/>
      <c r="U48" s="34"/>
      <c r="V48" s="35" t="s">
        <v>66</v>
      </c>
      <c r="W48" s="390">
        <v>0</v>
      </c>
      <c r="X48" s="391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9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20"/>
      <c r="O49" s="422" t="s">
        <v>70</v>
      </c>
      <c r="P49" s="409"/>
      <c r="Q49" s="409"/>
      <c r="R49" s="409"/>
      <c r="S49" s="409"/>
      <c r="T49" s="409"/>
      <c r="U49" s="410"/>
      <c r="V49" s="37" t="s">
        <v>71</v>
      </c>
      <c r="W49" s="392">
        <f>IFERROR(W47/H47,"0")+IFERROR(W48/H48,"0")</f>
        <v>10.185185185185185</v>
      </c>
      <c r="X49" s="392">
        <f>IFERROR(X47/H47,"0")+IFERROR(X48/H48,"0")</f>
        <v>11</v>
      </c>
      <c r="Y49" s="392">
        <f>IFERROR(IF(Y47="",0,Y47),"0")+IFERROR(IF(Y48="",0,Y48),"0")</f>
        <v>0.23924999999999999</v>
      </c>
      <c r="Z49" s="393"/>
      <c r="AA49" s="393"/>
    </row>
    <row r="50" spans="1:67" x14ac:dyDescent="0.2">
      <c r="A50" s="400"/>
      <c r="B50" s="400"/>
      <c r="C50" s="400"/>
      <c r="D50" s="400"/>
      <c r="E50" s="400"/>
      <c r="F50" s="400"/>
      <c r="G50" s="400"/>
      <c r="H50" s="400"/>
      <c r="I50" s="400"/>
      <c r="J50" s="400"/>
      <c r="K50" s="400"/>
      <c r="L50" s="400"/>
      <c r="M50" s="400"/>
      <c r="N50" s="420"/>
      <c r="O50" s="422" t="s">
        <v>70</v>
      </c>
      <c r="P50" s="409"/>
      <c r="Q50" s="409"/>
      <c r="R50" s="409"/>
      <c r="S50" s="409"/>
      <c r="T50" s="409"/>
      <c r="U50" s="410"/>
      <c r="V50" s="37" t="s">
        <v>66</v>
      </c>
      <c r="W50" s="392">
        <f>IFERROR(SUM(W47:W48),"0")</f>
        <v>110</v>
      </c>
      <c r="X50" s="392">
        <f>IFERROR(SUM(X47:X48),"0")</f>
        <v>118.80000000000001</v>
      </c>
      <c r="Y50" s="37"/>
      <c r="Z50" s="393"/>
      <c r="AA50" s="393"/>
    </row>
    <row r="51" spans="1:67" ht="16.5" hidden="1" customHeight="1" x14ac:dyDescent="0.25">
      <c r="A51" s="399" t="s">
        <v>104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384"/>
      <c r="AA51" s="384"/>
    </row>
    <row r="52" spans="1:67" ht="14.25" hidden="1" customHeight="1" x14ac:dyDescent="0.25">
      <c r="A52" s="402" t="s">
        <v>105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383"/>
      <c r="AA52" s="383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403">
        <v>4680115881426</v>
      </c>
      <c r="E53" s="398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8"/>
      <c r="T53" s="34"/>
      <c r="U53" s="34"/>
      <c r="V53" s="35" t="s">
        <v>66</v>
      </c>
      <c r="W53" s="390">
        <v>0</v>
      </c>
      <c r="X53" s="39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403">
        <v>4680115881426</v>
      </c>
      <c r="E54" s="398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8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403">
        <v>4680115881419</v>
      </c>
      <c r="E55" s="398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8"/>
      <c r="T55" s="34"/>
      <c r="U55" s="34"/>
      <c r="V55" s="35" t="s">
        <v>66</v>
      </c>
      <c r="W55" s="390">
        <v>0</v>
      </c>
      <c r="X55" s="391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403">
        <v>4680115881525</v>
      </c>
      <c r="E56" s="398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84" t="s">
        <v>114</v>
      </c>
      <c r="P56" s="397"/>
      <c r="Q56" s="397"/>
      <c r="R56" s="397"/>
      <c r="S56" s="398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419"/>
      <c r="B57" s="400"/>
      <c r="C57" s="400"/>
      <c r="D57" s="400"/>
      <c r="E57" s="400"/>
      <c r="F57" s="400"/>
      <c r="G57" s="400"/>
      <c r="H57" s="400"/>
      <c r="I57" s="400"/>
      <c r="J57" s="400"/>
      <c r="K57" s="400"/>
      <c r="L57" s="400"/>
      <c r="M57" s="400"/>
      <c r="N57" s="420"/>
      <c r="O57" s="422" t="s">
        <v>70</v>
      </c>
      <c r="P57" s="409"/>
      <c r="Q57" s="409"/>
      <c r="R57" s="409"/>
      <c r="S57" s="409"/>
      <c r="T57" s="409"/>
      <c r="U57" s="410"/>
      <c r="V57" s="37" t="s">
        <v>71</v>
      </c>
      <c r="W57" s="392">
        <f>IFERROR(W53/H53,"0")+IFERROR(W54/H54,"0")+IFERROR(W55/H55,"0")+IFERROR(W56/H56,"0")</f>
        <v>0</v>
      </c>
      <c r="X57" s="392">
        <f>IFERROR(X53/H53,"0")+IFERROR(X54/H54,"0")+IFERROR(X55/H55,"0")+IFERROR(X56/H56,"0")</f>
        <v>0</v>
      </c>
      <c r="Y57" s="392">
        <f>IFERROR(IF(Y53="",0,Y53),"0")+IFERROR(IF(Y54="",0,Y54),"0")+IFERROR(IF(Y55="",0,Y55),"0")+IFERROR(IF(Y56="",0,Y56),"0")</f>
        <v>0</v>
      </c>
      <c r="Z57" s="393"/>
      <c r="AA57" s="393"/>
    </row>
    <row r="58" spans="1:67" hidden="1" x14ac:dyDescent="0.2">
      <c r="A58" s="400"/>
      <c r="B58" s="400"/>
      <c r="C58" s="400"/>
      <c r="D58" s="400"/>
      <c r="E58" s="400"/>
      <c r="F58" s="400"/>
      <c r="G58" s="400"/>
      <c r="H58" s="400"/>
      <c r="I58" s="400"/>
      <c r="J58" s="400"/>
      <c r="K58" s="400"/>
      <c r="L58" s="400"/>
      <c r="M58" s="400"/>
      <c r="N58" s="420"/>
      <c r="O58" s="422" t="s">
        <v>70</v>
      </c>
      <c r="P58" s="409"/>
      <c r="Q58" s="409"/>
      <c r="R58" s="409"/>
      <c r="S58" s="409"/>
      <c r="T58" s="409"/>
      <c r="U58" s="410"/>
      <c r="V58" s="37" t="s">
        <v>66</v>
      </c>
      <c r="W58" s="392">
        <f>IFERROR(SUM(W53:W56),"0")</f>
        <v>0</v>
      </c>
      <c r="X58" s="392">
        <f>IFERROR(SUM(X53:X56),"0")</f>
        <v>0</v>
      </c>
      <c r="Y58" s="37"/>
      <c r="Z58" s="393"/>
      <c r="AA58" s="393"/>
    </row>
    <row r="59" spans="1:67" ht="16.5" hidden="1" customHeight="1" x14ac:dyDescent="0.25">
      <c r="A59" s="399" t="s">
        <v>95</v>
      </c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0"/>
      <c r="P59" s="400"/>
      <c r="Q59" s="400"/>
      <c r="R59" s="400"/>
      <c r="S59" s="400"/>
      <c r="T59" s="400"/>
      <c r="U59" s="400"/>
      <c r="V59" s="400"/>
      <c r="W59" s="400"/>
      <c r="X59" s="400"/>
      <c r="Y59" s="400"/>
      <c r="Z59" s="384"/>
      <c r="AA59" s="384"/>
    </row>
    <row r="60" spans="1:67" ht="14.25" hidden="1" customHeight="1" x14ac:dyDescent="0.25">
      <c r="A60" s="402" t="s">
        <v>105</v>
      </c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0"/>
      <c r="P60" s="400"/>
      <c r="Q60" s="400"/>
      <c r="R60" s="400"/>
      <c r="S60" s="400"/>
      <c r="T60" s="400"/>
      <c r="U60" s="400"/>
      <c r="V60" s="400"/>
      <c r="W60" s="400"/>
      <c r="X60" s="400"/>
      <c r="Y60" s="400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403">
        <v>4607091382945</v>
      </c>
      <c r="E61" s="398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1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8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403">
        <v>4607091385670</v>
      </c>
      <c r="E62" s="398"/>
      <c r="F62" s="389">
        <v>1.35</v>
      </c>
      <c r="G62" s="32">
        <v>8</v>
      </c>
      <c r="H62" s="389">
        <v>10.8</v>
      </c>
      <c r="I62" s="389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7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7"/>
      <c r="Q62" s="397"/>
      <c r="R62" s="397"/>
      <c r="S62" s="398"/>
      <c r="T62" s="34"/>
      <c r="U62" s="34"/>
      <c r="V62" s="35" t="s">
        <v>66</v>
      </c>
      <c r="W62" s="390">
        <v>0</v>
      </c>
      <c r="X62" s="391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403">
        <v>4607091385670</v>
      </c>
      <c r="E63" s="398"/>
      <c r="F63" s="389">
        <v>1.4</v>
      </c>
      <c r="G63" s="32">
        <v>8</v>
      </c>
      <c r="H63" s="389">
        <v>11.2</v>
      </c>
      <c r="I63" s="389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72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7"/>
      <c r="Q63" s="397"/>
      <c r="R63" s="397"/>
      <c r="S63" s="398"/>
      <c r="T63" s="34"/>
      <c r="U63" s="34"/>
      <c r="V63" s="35" t="s">
        <v>66</v>
      </c>
      <c r="W63" s="390">
        <v>70</v>
      </c>
      <c r="X63" s="391">
        <f t="shared" si="6"/>
        <v>78.399999999999991</v>
      </c>
      <c r="Y63" s="36">
        <f t="shared" si="7"/>
        <v>0.15225</v>
      </c>
      <c r="Z63" s="56"/>
      <c r="AA63" s="57"/>
      <c r="AE63" s="64"/>
      <c r="BB63" s="84" t="s">
        <v>1</v>
      </c>
      <c r="BL63" s="64">
        <f t="shared" si="8"/>
        <v>73</v>
      </c>
      <c r="BM63" s="64">
        <f t="shared" si="9"/>
        <v>81.759999999999991</v>
      </c>
      <c r="BN63" s="64">
        <f t="shared" si="10"/>
        <v>0.11160714285714285</v>
      </c>
      <c r="BO63" s="64">
        <f t="shared" si="11"/>
        <v>0.125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403">
        <v>4680115883956</v>
      </c>
      <c r="E64" s="398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8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403">
        <v>4680115881327</v>
      </c>
      <c r="E65" s="398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8"/>
      <c r="T65" s="34"/>
      <c r="U65" s="34"/>
      <c r="V65" s="35" t="s">
        <v>66</v>
      </c>
      <c r="W65" s="390">
        <v>50</v>
      </c>
      <c r="X65" s="391">
        <f t="shared" si="6"/>
        <v>54</v>
      </c>
      <c r="Y65" s="36">
        <f t="shared" si="7"/>
        <v>0.10874999999999999</v>
      </c>
      <c r="Z65" s="56"/>
      <c r="AA65" s="57"/>
      <c r="AE65" s="64"/>
      <c r="BB65" s="86" t="s">
        <v>1</v>
      </c>
      <c r="BL65" s="64">
        <f t="shared" si="8"/>
        <v>52.222222222222221</v>
      </c>
      <c r="BM65" s="64">
        <f t="shared" si="9"/>
        <v>56.4</v>
      </c>
      <c r="BN65" s="64">
        <f t="shared" si="10"/>
        <v>8.2671957671957674E-2</v>
      </c>
      <c r="BO65" s="64">
        <f t="shared" si="11"/>
        <v>8.9285714285714274E-2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403">
        <v>4680115882133</v>
      </c>
      <c r="E66" s="398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8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403">
        <v>4680115882133</v>
      </c>
      <c r="E67" s="398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5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8"/>
      <c r="T67" s="34"/>
      <c r="U67" s="34"/>
      <c r="V67" s="35" t="s">
        <v>66</v>
      </c>
      <c r="W67" s="390">
        <v>0</v>
      </c>
      <c r="X67" s="391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403">
        <v>4607091382952</v>
      </c>
      <c r="E68" s="398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8"/>
      <c r="T68" s="34"/>
      <c r="U68" s="34"/>
      <c r="V68" s="35" t="s">
        <v>66</v>
      </c>
      <c r="W68" s="390">
        <v>0</v>
      </c>
      <c r="X68" s="391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403">
        <v>4607091385687</v>
      </c>
      <c r="E69" s="398"/>
      <c r="F69" s="389">
        <v>0.4</v>
      </c>
      <c r="G69" s="32">
        <v>10</v>
      </c>
      <c r="H69" s="389">
        <v>4</v>
      </c>
      <c r="I69" s="389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46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7"/>
      <c r="Q69" s="397"/>
      <c r="R69" s="397"/>
      <c r="S69" s="398"/>
      <c r="T69" s="34"/>
      <c r="U69" s="34"/>
      <c r="V69" s="35" t="s">
        <v>66</v>
      </c>
      <c r="W69" s="390">
        <v>8</v>
      </c>
      <c r="X69" s="391">
        <f t="shared" si="6"/>
        <v>8</v>
      </c>
      <c r="Y69" s="36">
        <f t="shared" ref="Y69:Y75" si="12">IFERROR(IF(X69=0,"",ROUNDUP(X69/H69,0)*0.00937),"")</f>
        <v>1.874E-2</v>
      </c>
      <c r="Z69" s="56"/>
      <c r="AA69" s="57"/>
      <c r="AE69" s="64"/>
      <c r="BB69" s="90" t="s">
        <v>1</v>
      </c>
      <c r="BL69" s="64">
        <f t="shared" si="8"/>
        <v>8.48</v>
      </c>
      <c r="BM69" s="64">
        <f t="shared" si="9"/>
        <v>8.48</v>
      </c>
      <c r="BN69" s="64">
        <f t="shared" si="10"/>
        <v>1.6666666666666666E-2</v>
      </c>
      <c r="BO69" s="64">
        <f t="shared" si="11"/>
        <v>1.6666666666666666E-2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403">
        <v>4680115882539</v>
      </c>
      <c r="E70" s="398"/>
      <c r="F70" s="389">
        <v>0.37</v>
      </c>
      <c r="G70" s="32">
        <v>10</v>
      </c>
      <c r="H70" s="389">
        <v>3.7</v>
      </c>
      <c r="I70" s="389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4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7"/>
      <c r="Q70" s="397"/>
      <c r="R70" s="397"/>
      <c r="S70" s="398"/>
      <c r="T70" s="34"/>
      <c r="U70" s="34"/>
      <c r="V70" s="35" t="s">
        <v>66</v>
      </c>
      <c r="W70" s="390">
        <v>0</v>
      </c>
      <c r="X70" s="391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403">
        <v>4607091384604</v>
      </c>
      <c r="E71" s="398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8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403">
        <v>4680115880283</v>
      </c>
      <c r="E72" s="398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8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403">
        <v>4680115883949</v>
      </c>
      <c r="E73" s="398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8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403">
        <v>4680115881518</v>
      </c>
      <c r="E74" s="398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1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8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4301011443</v>
      </c>
      <c r="D75" s="403">
        <v>4680115881303</v>
      </c>
      <c r="E75" s="398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7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8"/>
      <c r="T75" s="34"/>
      <c r="U75" s="34"/>
      <c r="V75" s="35" t="s">
        <v>66</v>
      </c>
      <c r="W75" s="390">
        <v>0</v>
      </c>
      <c r="X75" s="391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4301011562</v>
      </c>
      <c r="D76" s="403">
        <v>4680115882577</v>
      </c>
      <c r="E76" s="398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7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7"/>
      <c r="Q76" s="397"/>
      <c r="R76" s="397"/>
      <c r="S76" s="398"/>
      <c r="T76" s="34"/>
      <c r="U76" s="34"/>
      <c r="V76" s="35" t="s">
        <v>66</v>
      </c>
      <c r="W76" s="390">
        <v>0</v>
      </c>
      <c r="X76" s="391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403">
        <v>4680115882577</v>
      </c>
      <c r="E77" s="398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0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7"/>
      <c r="Q77" s="397"/>
      <c r="R77" s="397"/>
      <c r="S77" s="398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403">
        <v>4680115882720</v>
      </c>
      <c r="E78" s="398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7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8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403">
        <v>4680115880269</v>
      </c>
      <c r="E79" s="398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8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403">
        <v>4680115880429</v>
      </c>
      <c r="E80" s="398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7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8"/>
      <c r="T80" s="34"/>
      <c r="U80" s="34"/>
      <c r="V80" s="35" t="s">
        <v>66</v>
      </c>
      <c r="W80" s="390">
        <v>0</v>
      </c>
      <c r="X80" s="391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403">
        <v>4680115881457</v>
      </c>
      <c r="E81" s="398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7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8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9"/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20"/>
      <c r="O82" s="422" t="s">
        <v>70</v>
      </c>
      <c r="P82" s="409"/>
      <c r="Q82" s="409"/>
      <c r="R82" s="409"/>
      <c r="S82" s="409"/>
      <c r="T82" s="409"/>
      <c r="U82" s="41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12.87962962962963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14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0.27973999999999999</v>
      </c>
      <c r="Z82" s="393"/>
      <c r="AA82" s="393"/>
    </row>
    <row r="83" spans="1:67" x14ac:dyDescent="0.2">
      <c r="A83" s="400"/>
      <c r="B83" s="400"/>
      <c r="C83" s="400"/>
      <c r="D83" s="400"/>
      <c r="E83" s="400"/>
      <c r="F83" s="400"/>
      <c r="G83" s="400"/>
      <c r="H83" s="400"/>
      <c r="I83" s="400"/>
      <c r="J83" s="400"/>
      <c r="K83" s="400"/>
      <c r="L83" s="400"/>
      <c r="M83" s="400"/>
      <c r="N83" s="420"/>
      <c r="O83" s="422" t="s">
        <v>70</v>
      </c>
      <c r="P83" s="409"/>
      <c r="Q83" s="409"/>
      <c r="R83" s="409"/>
      <c r="S83" s="409"/>
      <c r="T83" s="409"/>
      <c r="U83" s="410"/>
      <c r="V83" s="37" t="s">
        <v>66</v>
      </c>
      <c r="W83" s="392">
        <f>IFERROR(SUM(W61:W81),"0")</f>
        <v>128</v>
      </c>
      <c r="X83" s="392">
        <f>IFERROR(SUM(X61:X81),"0")</f>
        <v>140.39999999999998</v>
      </c>
      <c r="Y83" s="37"/>
      <c r="Z83" s="393"/>
      <c r="AA83" s="393"/>
    </row>
    <row r="84" spans="1:67" ht="14.25" hidden="1" customHeight="1" x14ac:dyDescent="0.25">
      <c r="A84" s="402" t="s">
        <v>97</v>
      </c>
      <c r="B84" s="400"/>
      <c r="C84" s="400"/>
      <c r="D84" s="400"/>
      <c r="E84" s="400"/>
      <c r="F84" s="400"/>
      <c r="G84" s="400"/>
      <c r="H84" s="400"/>
      <c r="I84" s="400"/>
      <c r="J84" s="400"/>
      <c r="K84" s="400"/>
      <c r="L84" s="400"/>
      <c r="M84" s="400"/>
      <c r="N84" s="400"/>
      <c r="O84" s="400"/>
      <c r="P84" s="400"/>
      <c r="Q84" s="400"/>
      <c r="R84" s="400"/>
      <c r="S84" s="400"/>
      <c r="T84" s="400"/>
      <c r="U84" s="400"/>
      <c r="V84" s="400"/>
      <c r="W84" s="400"/>
      <c r="X84" s="400"/>
      <c r="Y84" s="400"/>
      <c r="Z84" s="383"/>
      <c r="AA84" s="383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403">
        <v>4680115881488</v>
      </c>
      <c r="E85" s="398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8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8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403">
        <v>4680115882751</v>
      </c>
      <c r="E86" s="398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53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8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403">
        <v>4680115882775</v>
      </c>
      <c r="E87" s="398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64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8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403">
        <v>4680115880658</v>
      </c>
      <c r="E88" s="398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8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19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20"/>
      <c r="O89" s="422" t="s">
        <v>70</v>
      </c>
      <c r="P89" s="409"/>
      <c r="Q89" s="409"/>
      <c r="R89" s="409"/>
      <c r="S89" s="409"/>
      <c r="T89" s="409"/>
      <c r="U89" s="410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hidden="1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20"/>
      <c r="O90" s="422" t="s">
        <v>70</v>
      </c>
      <c r="P90" s="409"/>
      <c r="Q90" s="409"/>
      <c r="R90" s="409"/>
      <c r="S90" s="409"/>
      <c r="T90" s="409"/>
      <c r="U90" s="410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hidden="1" customHeight="1" x14ac:dyDescent="0.25">
      <c r="A91" s="402" t="s">
        <v>61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383"/>
      <c r="AA91" s="383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403">
        <v>4607091387667</v>
      </c>
      <c r="E92" s="398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7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8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403">
        <v>4607091387636</v>
      </c>
      <c r="E93" s="398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6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8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403">
        <v>4607091382426</v>
      </c>
      <c r="E94" s="398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7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8"/>
      <c r="T94" s="34"/>
      <c r="U94" s="34"/>
      <c r="V94" s="35" t="s">
        <v>66</v>
      </c>
      <c r="W94" s="390">
        <v>50</v>
      </c>
      <c r="X94" s="391">
        <f t="shared" si="13"/>
        <v>54</v>
      </c>
      <c r="Y94" s="36">
        <f>IFERROR(IF(X94=0,"",ROUNDUP(X94/H94,0)*0.02175),"")</f>
        <v>0.1305</v>
      </c>
      <c r="Z94" s="56"/>
      <c r="AA94" s="57"/>
      <c r="AE94" s="64"/>
      <c r="BB94" s="109" t="s">
        <v>1</v>
      </c>
      <c r="BL94" s="64">
        <f t="shared" si="14"/>
        <v>53.500000000000007</v>
      </c>
      <c r="BM94" s="64">
        <f t="shared" si="15"/>
        <v>57.780000000000008</v>
      </c>
      <c r="BN94" s="64">
        <f t="shared" si="16"/>
        <v>9.9206349206349201E-2</v>
      </c>
      <c r="BO94" s="64">
        <f t="shared" si="17"/>
        <v>0.10714285714285714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403">
        <v>4607091386547</v>
      </c>
      <c r="E95" s="398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8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403">
        <v>4607091382464</v>
      </c>
      <c r="E96" s="398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5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8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4301031234</v>
      </c>
      <c r="D97" s="403">
        <v>4680115883444</v>
      </c>
      <c r="E97" s="398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7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8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4301031235</v>
      </c>
      <c r="D98" s="403">
        <v>4680115883444</v>
      </c>
      <c r="E98" s="398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53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8"/>
      <c r="T98" s="34"/>
      <c r="U98" s="34"/>
      <c r="V98" s="35" t="s">
        <v>66</v>
      </c>
      <c r="W98" s="390">
        <v>0</v>
      </c>
      <c r="X98" s="391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19"/>
      <c r="B99" s="400"/>
      <c r="C99" s="400"/>
      <c r="D99" s="400"/>
      <c r="E99" s="400"/>
      <c r="F99" s="400"/>
      <c r="G99" s="400"/>
      <c r="H99" s="400"/>
      <c r="I99" s="400"/>
      <c r="J99" s="400"/>
      <c r="K99" s="400"/>
      <c r="L99" s="400"/>
      <c r="M99" s="400"/>
      <c r="N99" s="420"/>
      <c r="O99" s="422" t="s">
        <v>70</v>
      </c>
      <c r="P99" s="409"/>
      <c r="Q99" s="409"/>
      <c r="R99" s="409"/>
      <c r="S99" s="409"/>
      <c r="T99" s="409"/>
      <c r="U99" s="410"/>
      <c r="V99" s="37" t="s">
        <v>71</v>
      </c>
      <c r="W99" s="392">
        <f>IFERROR(W92/H92,"0")+IFERROR(W93/H93,"0")+IFERROR(W94/H94,"0")+IFERROR(W95/H95,"0")+IFERROR(W96/H96,"0")+IFERROR(W97/H97,"0")+IFERROR(W98/H98,"0")</f>
        <v>5.5555555555555554</v>
      </c>
      <c r="X99" s="392">
        <f>IFERROR(X92/H92,"0")+IFERROR(X93/H93,"0")+IFERROR(X94/H94,"0")+IFERROR(X95/H95,"0")+IFERROR(X96/H96,"0")+IFERROR(X97/H97,"0")+IFERROR(X98/H98,"0")</f>
        <v>6</v>
      </c>
      <c r="Y99" s="392">
        <f>IFERROR(IF(Y92="",0,Y92),"0")+IFERROR(IF(Y93="",0,Y93),"0")+IFERROR(IF(Y94="",0,Y94),"0")+IFERROR(IF(Y95="",0,Y95),"0")+IFERROR(IF(Y96="",0,Y96),"0")+IFERROR(IF(Y97="",0,Y97),"0")+IFERROR(IF(Y98="",0,Y98),"0")</f>
        <v>0.1305</v>
      </c>
      <c r="Z99" s="393"/>
      <c r="AA99" s="393"/>
    </row>
    <row r="100" spans="1:67" x14ac:dyDescent="0.2">
      <c r="A100" s="400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20"/>
      <c r="O100" s="422" t="s">
        <v>70</v>
      </c>
      <c r="P100" s="409"/>
      <c r="Q100" s="409"/>
      <c r="R100" s="409"/>
      <c r="S100" s="409"/>
      <c r="T100" s="409"/>
      <c r="U100" s="410"/>
      <c r="V100" s="37" t="s">
        <v>66</v>
      </c>
      <c r="W100" s="392">
        <f>IFERROR(SUM(W92:W98),"0")</f>
        <v>50</v>
      </c>
      <c r="X100" s="392">
        <f>IFERROR(SUM(X92:X98),"0")</f>
        <v>54</v>
      </c>
      <c r="Y100" s="37"/>
      <c r="Z100" s="393"/>
      <c r="AA100" s="393"/>
    </row>
    <row r="101" spans="1:67" ht="14.25" hidden="1" customHeight="1" x14ac:dyDescent="0.25">
      <c r="A101" s="402" t="s">
        <v>72</v>
      </c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0"/>
      <c r="P101" s="400"/>
      <c r="Q101" s="400"/>
      <c r="R101" s="400"/>
      <c r="S101" s="400"/>
      <c r="T101" s="400"/>
      <c r="U101" s="400"/>
      <c r="V101" s="400"/>
      <c r="W101" s="400"/>
      <c r="X101" s="400"/>
      <c r="Y101" s="400"/>
      <c r="Z101" s="383"/>
      <c r="AA101" s="383"/>
    </row>
    <row r="102" spans="1:67" ht="27" hidden="1" customHeight="1" x14ac:dyDescent="0.25">
      <c r="A102" s="54" t="s">
        <v>177</v>
      </c>
      <c r="B102" s="54" t="s">
        <v>178</v>
      </c>
      <c r="C102" s="31">
        <v>4301051437</v>
      </c>
      <c r="D102" s="403">
        <v>4607091386967</v>
      </c>
      <c r="E102" s="398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6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8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403">
        <v>4607091386967</v>
      </c>
      <c r="E103" s="398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6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8"/>
      <c r="T103" s="34"/>
      <c r="U103" s="34"/>
      <c r="V103" s="35" t="s">
        <v>66</v>
      </c>
      <c r="W103" s="390">
        <v>90</v>
      </c>
      <c r="X103" s="391">
        <f t="shared" si="18"/>
        <v>92.4</v>
      </c>
      <c r="Y103" s="36">
        <f>IFERROR(IF(X103=0,"",ROUNDUP(X103/H103,0)*0.02175),"")</f>
        <v>0.23924999999999999</v>
      </c>
      <c r="Z103" s="56"/>
      <c r="AA103" s="57"/>
      <c r="AE103" s="64"/>
      <c r="BB103" s="115" t="s">
        <v>1</v>
      </c>
      <c r="BL103" s="64">
        <f t="shared" si="19"/>
        <v>96.042857142857144</v>
      </c>
      <c r="BM103" s="64">
        <f t="shared" si="20"/>
        <v>98.604000000000013</v>
      </c>
      <c r="BN103" s="64">
        <f t="shared" si="21"/>
        <v>0.19132653061224486</v>
      </c>
      <c r="BO103" s="64">
        <f t="shared" si="22"/>
        <v>0.19642857142857142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4301051611</v>
      </c>
      <c r="D104" s="403">
        <v>4607091385304</v>
      </c>
      <c r="E104" s="398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75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8"/>
      <c r="T104" s="34"/>
      <c r="U104" s="34"/>
      <c r="V104" s="35" t="s">
        <v>66</v>
      </c>
      <c r="W104" s="390">
        <v>0</v>
      </c>
      <c r="X104" s="391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4301051648</v>
      </c>
      <c r="D105" s="403">
        <v>4607091386264</v>
      </c>
      <c r="E105" s="398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48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8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184</v>
      </c>
      <c r="B106" s="54" t="s">
        <v>185</v>
      </c>
      <c r="C106" s="31">
        <v>4301051477</v>
      </c>
      <c r="D106" s="403">
        <v>4680115882584</v>
      </c>
      <c r="E106" s="398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71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7"/>
      <c r="Q106" s="397"/>
      <c r="R106" s="397"/>
      <c r="S106" s="398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184</v>
      </c>
      <c r="B107" s="54" t="s">
        <v>186</v>
      </c>
      <c r="C107" s="31">
        <v>4301051476</v>
      </c>
      <c r="D107" s="403">
        <v>4680115882584</v>
      </c>
      <c r="E107" s="398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5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7"/>
      <c r="Q107" s="397"/>
      <c r="R107" s="397"/>
      <c r="S107" s="398"/>
      <c r="T107" s="34"/>
      <c r="U107" s="34"/>
      <c r="V107" s="35" t="s">
        <v>66</v>
      </c>
      <c r="W107" s="390">
        <v>0</v>
      </c>
      <c r="X107" s="391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187</v>
      </c>
      <c r="B108" s="54" t="s">
        <v>188</v>
      </c>
      <c r="C108" s="31">
        <v>4301051436</v>
      </c>
      <c r="D108" s="403">
        <v>4607091385731</v>
      </c>
      <c r="E108" s="398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62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8"/>
      <c r="T108" s="34"/>
      <c r="U108" s="34"/>
      <c r="V108" s="35" t="s">
        <v>66</v>
      </c>
      <c r="W108" s="390">
        <v>0</v>
      </c>
      <c r="X108" s="391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4301051439</v>
      </c>
      <c r="D109" s="403">
        <v>4680115880214</v>
      </c>
      <c r="E109" s="398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8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191</v>
      </c>
      <c r="B110" s="54" t="s">
        <v>192</v>
      </c>
      <c r="C110" s="31">
        <v>4301051438</v>
      </c>
      <c r="D110" s="403">
        <v>4680115880894</v>
      </c>
      <c r="E110" s="398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4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8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4301051787</v>
      </c>
      <c r="D111" s="403">
        <v>4680115885233</v>
      </c>
      <c r="E111" s="398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529" t="s">
        <v>195</v>
      </c>
      <c r="P111" s="397"/>
      <c r="Q111" s="397"/>
      <c r="R111" s="397"/>
      <c r="S111" s="398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4301051693</v>
      </c>
      <c r="D112" s="403">
        <v>4680115884915</v>
      </c>
      <c r="E112" s="398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47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8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4301051313</v>
      </c>
      <c r="D113" s="403">
        <v>4607091385427</v>
      </c>
      <c r="E113" s="398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7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8"/>
      <c r="T113" s="34"/>
      <c r="U113" s="34"/>
      <c r="V113" s="35" t="s">
        <v>66</v>
      </c>
      <c r="W113" s="390">
        <v>0</v>
      </c>
      <c r="X113" s="39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4301051480</v>
      </c>
      <c r="D114" s="403">
        <v>4680115882645</v>
      </c>
      <c r="E114" s="398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8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4301051395</v>
      </c>
      <c r="D115" s="403">
        <v>4680115884311</v>
      </c>
      <c r="E115" s="398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8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8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204</v>
      </c>
      <c r="B116" s="54" t="s">
        <v>205</v>
      </c>
      <c r="C116" s="31">
        <v>4301051641</v>
      </c>
      <c r="D116" s="403">
        <v>4680115884403</v>
      </c>
      <c r="E116" s="398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6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8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9"/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20"/>
      <c r="O117" s="422" t="s">
        <v>70</v>
      </c>
      <c r="P117" s="409"/>
      <c r="Q117" s="409"/>
      <c r="R117" s="409"/>
      <c r="S117" s="409"/>
      <c r="T117" s="409"/>
      <c r="U117" s="41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10.714285714285714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11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0.23924999999999999</v>
      </c>
      <c r="Z117" s="393"/>
      <c r="AA117" s="393"/>
    </row>
    <row r="118" spans="1:67" x14ac:dyDescent="0.2">
      <c r="A118" s="400"/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20"/>
      <c r="O118" s="422" t="s">
        <v>70</v>
      </c>
      <c r="P118" s="409"/>
      <c r="Q118" s="409"/>
      <c r="R118" s="409"/>
      <c r="S118" s="409"/>
      <c r="T118" s="409"/>
      <c r="U118" s="410"/>
      <c r="V118" s="37" t="s">
        <v>66</v>
      </c>
      <c r="W118" s="392">
        <f>IFERROR(SUM(W102:W116),"0")</f>
        <v>90</v>
      </c>
      <c r="X118" s="392">
        <f>IFERROR(SUM(X102:X116),"0")</f>
        <v>92.4</v>
      </c>
      <c r="Y118" s="37"/>
      <c r="Z118" s="393"/>
      <c r="AA118" s="393"/>
    </row>
    <row r="119" spans="1:67" ht="14.25" hidden="1" customHeight="1" x14ac:dyDescent="0.25">
      <c r="A119" s="402" t="s">
        <v>206</v>
      </c>
      <c r="B119" s="400"/>
      <c r="C119" s="400"/>
      <c r="D119" s="400"/>
      <c r="E119" s="400"/>
      <c r="F119" s="400"/>
      <c r="G119" s="400"/>
      <c r="H119" s="400"/>
      <c r="I119" s="400"/>
      <c r="J119" s="400"/>
      <c r="K119" s="400"/>
      <c r="L119" s="400"/>
      <c r="M119" s="400"/>
      <c r="N119" s="400"/>
      <c r="O119" s="400"/>
      <c r="P119" s="400"/>
      <c r="Q119" s="400"/>
      <c r="R119" s="400"/>
      <c r="S119" s="400"/>
      <c r="T119" s="400"/>
      <c r="U119" s="400"/>
      <c r="V119" s="400"/>
      <c r="W119" s="400"/>
      <c r="X119" s="400"/>
      <c r="Y119" s="400"/>
      <c r="Z119" s="383"/>
      <c r="AA119" s="383"/>
    </row>
    <row r="120" spans="1:67" ht="27" hidden="1" customHeight="1" x14ac:dyDescent="0.25">
      <c r="A120" s="54" t="s">
        <v>207</v>
      </c>
      <c r="B120" s="54" t="s">
        <v>208</v>
      </c>
      <c r="C120" s="31">
        <v>4301060296</v>
      </c>
      <c r="D120" s="403">
        <v>4607091383065</v>
      </c>
      <c r="E120" s="398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72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8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hidden="1" customHeight="1" x14ac:dyDescent="0.25">
      <c r="A121" s="54" t="s">
        <v>209</v>
      </c>
      <c r="B121" s="54" t="s">
        <v>210</v>
      </c>
      <c r="C121" s="31">
        <v>4301060366</v>
      </c>
      <c r="D121" s="403">
        <v>4680115881532</v>
      </c>
      <c r="E121" s="398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6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8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209</v>
      </c>
      <c r="B122" s="54" t="s">
        <v>211</v>
      </c>
      <c r="C122" s="31">
        <v>4301060371</v>
      </c>
      <c r="D122" s="403">
        <v>4680115881532</v>
      </c>
      <c r="E122" s="398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8"/>
      <c r="T122" s="34"/>
      <c r="U122" s="34"/>
      <c r="V122" s="35" t="s">
        <v>66</v>
      </c>
      <c r="W122" s="390">
        <v>0</v>
      </c>
      <c r="X122" s="39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403">
        <v>4680115882652</v>
      </c>
      <c r="E123" s="398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4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8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403">
        <v>4680115880238</v>
      </c>
      <c r="E124" s="398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8"/>
      <c r="T124" s="34"/>
      <c r="U124" s="34"/>
      <c r="V124" s="35" t="s">
        <v>66</v>
      </c>
      <c r="W124" s="390">
        <v>0</v>
      </c>
      <c r="X124" s="39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403">
        <v>4680115881464</v>
      </c>
      <c r="E125" s="398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4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8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idden="1" x14ac:dyDescent="0.2">
      <c r="A126" s="419"/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20"/>
      <c r="O126" s="422" t="s">
        <v>70</v>
      </c>
      <c r="P126" s="409"/>
      <c r="Q126" s="409"/>
      <c r="R126" s="409"/>
      <c r="S126" s="409"/>
      <c r="T126" s="409"/>
      <c r="U126" s="410"/>
      <c r="V126" s="37" t="s">
        <v>71</v>
      </c>
      <c r="W126" s="392">
        <f>IFERROR(W120/H120,"0")+IFERROR(W121/H121,"0")+IFERROR(W122/H122,"0")+IFERROR(W123/H123,"0")+IFERROR(W124/H124,"0")+IFERROR(W125/H125,"0")</f>
        <v>0</v>
      </c>
      <c r="X126" s="392">
        <f>IFERROR(X120/H120,"0")+IFERROR(X121/H121,"0")+IFERROR(X122/H122,"0")+IFERROR(X123/H123,"0")+IFERROR(X124/H124,"0")+IFERROR(X125/H125,"0")</f>
        <v>0</v>
      </c>
      <c r="Y126" s="392">
        <f>IFERROR(IF(Y120="",0,Y120),"0")+IFERROR(IF(Y121="",0,Y121),"0")+IFERROR(IF(Y122="",0,Y122),"0")+IFERROR(IF(Y123="",0,Y123),"0")+IFERROR(IF(Y124="",0,Y124),"0")+IFERROR(IF(Y125="",0,Y125),"0")</f>
        <v>0</v>
      </c>
      <c r="Z126" s="393"/>
      <c r="AA126" s="393"/>
    </row>
    <row r="127" spans="1:67" hidden="1" x14ac:dyDescent="0.2">
      <c r="A127" s="400"/>
      <c r="B127" s="400"/>
      <c r="C127" s="400"/>
      <c r="D127" s="400"/>
      <c r="E127" s="400"/>
      <c r="F127" s="400"/>
      <c r="G127" s="400"/>
      <c r="H127" s="400"/>
      <c r="I127" s="400"/>
      <c r="J127" s="400"/>
      <c r="K127" s="400"/>
      <c r="L127" s="400"/>
      <c r="M127" s="400"/>
      <c r="N127" s="420"/>
      <c r="O127" s="422" t="s">
        <v>70</v>
      </c>
      <c r="P127" s="409"/>
      <c r="Q127" s="409"/>
      <c r="R127" s="409"/>
      <c r="S127" s="409"/>
      <c r="T127" s="409"/>
      <c r="U127" s="410"/>
      <c r="V127" s="37" t="s">
        <v>66</v>
      </c>
      <c r="W127" s="392">
        <f>IFERROR(SUM(W120:W125),"0")</f>
        <v>0</v>
      </c>
      <c r="X127" s="392">
        <f>IFERROR(SUM(X120:X125),"0")</f>
        <v>0</v>
      </c>
      <c r="Y127" s="37"/>
      <c r="Z127" s="393"/>
      <c r="AA127" s="393"/>
    </row>
    <row r="128" spans="1:67" ht="16.5" hidden="1" customHeight="1" x14ac:dyDescent="0.25">
      <c r="A128" s="399" t="s">
        <v>218</v>
      </c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00"/>
      <c r="P128" s="400"/>
      <c r="Q128" s="400"/>
      <c r="R128" s="400"/>
      <c r="S128" s="400"/>
      <c r="T128" s="400"/>
      <c r="U128" s="400"/>
      <c r="V128" s="400"/>
      <c r="W128" s="400"/>
      <c r="X128" s="400"/>
      <c r="Y128" s="400"/>
      <c r="Z128" s="384"/>
      <c r="AA128" s="384"/>
    </row>
    <row r="129" spans="1:67" ht="14.25" hidden="1" customHeight="1" x14ac:dyDescent="0.25">
      <c r="A129" s="402" t="s">
        <v>72</v>
      </c>
      <c r="B129" s="400"/>
      <c r="C129" s="400"/>
      <c r="D129" s="400"/>
      <c r="E129" s="400"/>
      <c r="F129" s="400"/>
      <c r="G129" s="400"/>
      <c r="H129" s="400"/>
      <c r="I129" s="400"/>
      <c r="J129" s="400"/>
      <c r="K129" s="400"/>
      <c r="L129" s="400"/>
      <c r="M129" s="400"/>
      <c r="N129" s="400"/>
      <c r="O129" s="400"/>
      <c r="P129" s="400"/>
      <c r="Q129" s="400"/>
      <c r="R129" s="400"/>
      <c r="S129" s="400"/>
      <c r="T129" s="400"/>
      <c r="U129" s="400"/>
      <c r="V129" s="400"/>
      <c r="W129" s="400"/>
      <c r="X129" s="400"/>
      <c r="Y129" s="400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403">
        <v>4607091385168</v>
      </c>
      <c r="E130" s="398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4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8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403">
        <v>4607091385168</v>
      </c>
      <c r="E131" s="398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64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8"/>
      <c r="T131" s="34"/>
      <c r="U131" s="34"/>
      <c r="V131" s="35" t="s">
        <v>66</v>
      </c>
      <c r="W131" s="390">
        <v>90</v>
      </c>
      <c r="X131" s="391">
        <f>IFERROR(IF(W131="",0,CEILING((W131/$H131),1)*$H131),"")</f>
        <v>92.4</v>
      </c>
      <c r="Y131" s="36">
        <f>IFERROR(IF(X131=0,"",ROUNDUP(X131/H131,0)*0.02175),"")</f>
        <v>0.23924999999999999</v>
      </c>
      <c r="Z131" s="56"/>
      <c r="AA131" s="57"/>
      <c r="AE131" s="64"/>
      <c r="BB131" s="136" t="s">
        <v>1</v>
      </c>
      <c r="BL131" s="64">
        <f>IFERROR(W131*I131/H131,"0")</f>
        <v>95.978571428571428</v>
      </c>
      <c r="BM131" s="64">
        <f>IFERROR(X131*I131/H131,"0")</f>
        <v>98.538000000000011</v>
      </c>
      <c r="BN131" s="64">
        <f>IFERROR(1/J131*(W131/H131),"0")</f>
        <v>0.19132653061224486</v>
      </c>
      <c r="BO131" s="64">
        <f>IFERROR(1/J131*(X131/H131),"0")</f>
        <v>0.19642857142857142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403">
        <v>4607091383256</v>
      </c>
      <c r="E132" s="398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4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8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4301051358</v>
      </c>
      <c r="D133" s="403">
        <v>4607091385748</v>
      </c>
      <c r="E133" s="398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8"/>
      <c r="T133" s="34"/>
      <c r="U133" s="34"/>
      <c r="V133" s="35" t="s">
        <v>66</v>
      </c>
      <c r="W133" s="390">
        <v>0</v>
      </c>
      <c r="X133" s="39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403">
        <v>4680115884533</v>
      </c>
      <c r="E134" s="398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5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8"/>
      <c r="T134" s="34"/>
      <c r="U134" s="34"/>
      <c r="V134" s="35" t="s">
        <v>66</v>
      </c>
      <c r="W134" s="390">
        <v>0</v>
      </c>
      <c r="X134" s="39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19"/>
      <c r="B135" s="400"/>
      <c r="C135" s="400"/>
      <c r="D135" s="400"/>
      <c r="E135" s="400"/>
      <c r="F135" s="400"/>
      <c r="G135" s="400"/>
      <c r="H135" s="400"/>
      <c r="I135" s="400"/>
      <c r="J135" s="400"/>
      <c r="K135" s="400"/>
      <c r="L135" s="400"/>
      <c r="M135" s="400"/>
      <c r="N135" s="420"/>
      <c r="O135" s="422" t="s">
        <v>70</v>
      </c>
      <c r="P135" s="409"/>
      <c r="Q135" s="409"/>
      <c r="R135" s="409"/>
      <c r="S135" s="409"/>
      <c r="T135" s="409"/>
      <c r="U135" s="410"/>
      <c r="V135" s="37" t="s">
        <v>71</v>
      </c>
      <c r="W135" s="392">
        <f>IFERROR(W130/H130,"0")+IFERROR(W131/H131,"0")+IFERROR(W132/H132,"0")+IFERROR(W133/H133,"0")+IFERROR(W134/H134,"0")</f>
        <v>10.714285714285714</v>
      </c>
      <c r="X135" s="392">
        <f>IFERROR(X130/H130,"0")+IFERROR(X131/H131,"0")+IFERROR(X132/H132,"0")+IFERROR(X133/H133,"0")+IFERROR(X134/H134,"0")</f>
        <v>11</v>
      </c>
      <c r="Y135" s="392">
        <f>IFERROR(IF(Y130="",0,Y130),"0")+IFERROR(IF(Y131="",0,Y131),"0")+IFERROR(IF(Y132="",0,Y132),"0")+IFERROR(IF(Y133="",0,Y133),"0")+IFERROR(IF(Y134="",0,Y134),"0")</f>
        <v>0.23924999999999999</v>
      </c>
      <c r="Z135" s="393"/>
      <c r="AA135" s="393"/>
    </row>
    <row r="136" spans="1:67" x14ac:dyDescent="0.2">
      <c r="A136" s="400"/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20"/>
      <c r="O136" s="422" t="s">
        <v>70</v>
      </c>
      <c r="P136" s="409"/>
      <c r="Q136" s="409"/>
      <c r="R136" s="409"/>
      <c r="S136" s="409"/>
      <c r="T136" s="409"/>
      <c r="U136" s="410"/>
      <c r="V136" s="37" t="s">
        <v>66</v>
      </c>
      <c r="W136" s="392">
        <f>IFERROR(SUM(W130:W134),"0")</f>
        <v>90</v>
      </c>
      <c r="X136" s="392">
        <f>IFERROR(SUM(X130:X134),"0")</f>
        <v>92.4</v>
      </c>
      <c r="Y136" s="37"/>
      <c r="Z136" s="393"/>
      <c r="AA136" s="393"/>
    </row>
    <row r="137" spans="1:67" ht="27.75" hidden="1" customHeight="1" x14ac:dyDescent="0.2">
      <c r="A137" s="571" t="s">
        <v>228</v>
      </c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72"/>
      <c r="P137" s="572"/>
      <c r="Q137" s="572"/>
      <c r="R137" s="572"/>
      <c r="S137" s="572"/>
      <c r="T137" s="572"/>
      <c r="U137" s="572"/>
      <c r="V137" s="572"/>
      <c r="W137" s="572"/>
      <c r="X137" s="572"/>
      <c r="Y137" s="572"/>
      <c r="Z137" s="48"/>
      <c r="AA137" s="48"/>
    </row>
    <row r="138" spans="1:67" ht="16.5" hidden="1" customHeight="1" x14ac:dyDescent="0.25">
      <c r="A138" s="399" t="s">
        <v>229</v>
      </c>
      <c r="B138" s="400"/>
      <c r="C138" s="400"/>
      <c r="D138" s="400"/>
      <c r="E138" s="400"/>
      <c r="F138" s="400"/>
      <c r="G138" s="400"/>
      <c r="H138" s="400"/>
      <c r="I138" s="400"/>
      <c r="J138" s="400"/>
      <c r="K138" s="400"/>
      <c r="L138" s="400"/>
      <c r="M138" s="400"/>
      <c r="N138" s="400"/>
      <c r="O138" s="400"/>
      <c r="P138" s="400"/>
      <c r="Q138" s="400"/>
      <c r="R138" s="400"/>
      <c r="S138" s="400"/>
      <c r="T138" s="400"/>
      <c r="U138" s="400"/>
      <c r="V138" s="400"/>
      <c r="W138" s="400"/>
      <c r="X138" s="400"/>
      <c r="Y138" s="400"/>
      <c r="Z138" s="384"/>
      <c r="AA138" s="384"/>
    </row>
    <row r="139" spans="1:67" ht="14.25" hidden="1" customHeight="1" x14ac:dyDescent="0.25">
      <c r="A139" s="402" t="s">
        <v>105</v>
      </c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0"/>
      <c r="P139" s="400"/>
      <c r="Q139" s="400"/>
      <c r="R139" s="400"/>
      <c r="S139" s="400"/>
      <c r="T139" s="400"/>
      <c r="U139" s="400"/>
      <c r="V139" s="400"/>
      <c r="W139" s="400"/>
      <c r="X139" s="400"/>
      <c r="Y139" s="400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403">
        <v>4607091383423</v>
      </c>
      <c r="E140" s="398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5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8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403">
        <v>4680115885707</v>
      </c>
      <c r="E141" s="398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556" t="s">
        <v>234</v>
      </c>
      <c r="P141" s="397"/>
      <c r="Q141" s="397"/>
      <c r="R141" s="397"/>
      <c r="S141" s="398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403">
        <v>4607091381405</v>
      </c>
      <c r="E142" s="398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7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8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4301011878</v>
      </c>
      <c r="D143" s="403">
        <v>4680115885660</v>
      </c>
      <c r="E143" s="398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545" t="s">
        <v>239</v>
      </c>
      <c r="P143" s="397"/>
      <c r="Q143" s="397"/>
      <c r="R143" s="397"/>
      <c r="S143" s="398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241</v>
      </c>
      <c r="B144" s="54" t="s">
        <v>242</v>
      </c>
      <c r="C144" s="31">
        <v>4301011333</v>
      </c>
      <c r="D144" s="403">
        <v>4607091386516</v>
      </c>
      <c r="E144" s="398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7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8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hidden="1" customHeight="1" x14ac:dyDescent="0.25">
      <c r="A145" s="54" t="s">
        <v>243</v>
      </c>
      <c r="B145" s="54" t="s">
        <v>244</v>
      </c>
      <c r="C145" s="31">
        <v>4301011879</v>
      </c>
      <c r="D145" s="403">
        <v>4680115885691</v>
      </c>
      <c r="E145" s="398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720" t="s">
        <v>245</v>
      </c>
      <c r="P145" s="397"/>
      <c r="Q145" s="397"/>
      <c r="R145" s="397"/>
      <c r="S145" s="398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hidden="1" x14ac:dyDescent="0.2">
      <c r="A146" s="419"/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20"/>
      <c r="O146" s="422" t="s">
        <v>70</v>
      </c>
      <c r="P146" s="409"/>
      <c r="Q146" s="409"/>
      <c r="R146" s="409"/>
      <c r="S146" s="409"/>
      <c r="T146" s="409"/>
      <c r="U146" s="41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hidden="1" x14ac:dyDescent="0.2">
      <c r="A147" s="400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20"/>
      <c r="O147" s="422" t="s">
        <v>70</v>
      </c>
      <c r="P147" s="409"/>
      <c r="Q147" s="409"/>
      <c r="R147" s="409"/>
      <c r="S147" s="409"/>
      <c r="T147" s="409"/>
      <c r="U147" s="41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hidden="1" customHeight="1" x14ac:dyDescent="0.25">
      <c r="A148" s="399" t="s">
        <v>246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384"/>
      <c r="AA148" s="384"/>
    </row>
    <row r="149" spans="1:67" ht="14.25" hidden="1" customHeight="1" x14ac:dyDescent="0.25">
      <c r="A149" s="402" t="s">
        <v>61</v>
      </c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383"/>
      <c r="AA149" s="383"/>
    </row>
    <row r="150" spans="1:67" ht="27" hidden="1" customHeight="1" x14ac:dyDescent="0.25">
      <c r="A150" s="54" t="s">
        <v>247</v>
      </c>
      <c r="B150" s="54" t="s">
        <v>248</v>
      </c>
      <c r="C150" s="31">
        <v>4301031191</v>
      </c>
      <c r="D150" s="403">
        <v>4680115880993</v>
      </c>
      <c r="E150" s="398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5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7"/>
      <c r="Q150" s="397"/>
      <c r="R150" s="397"/>
      <c r="S150" s="398"/>
      <c r="T150" s="34"/>
      <c r="U150" s="34"/>
      <c r="V150" s="35" t="s">
        <v>66</v>
      </c>
      <c r="W150" s="390">
        <v>0</v>
      </c>
      <c r="X150" s="391">
        <f t="shared" ref="X150:X158" si="34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ref="BL150:BL158" si="35">IFERROR(W150*I150/H150,"0")</f>
        <v>0</v>
      </c>
      <c r="BM150" s="64">
        <f t="shared" ref="BM150:BM158" si="36">IFERROR(X150*I150/H150,"0")</f>
        <v>0</v>
      </c>
      <c r="BN150" s="64">
        <f t="shared" ref="BN150:BN158" si="37">IFERROR(1/J150*(W150/H150),"0")</f>
        <v>0</v>
      </c>
      <c r="BO150" s="64">
        <f t="shared" ref="BO150:BO158" si="38">IFERROR(1/J150*(X150/H150),"0")</f>
        <v>0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4301031204</v>
      </c>
      <c r="D151" s="403">
        <v>4680115881761</v>
      </c>
      <c r="E151" s="398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7"/>
      <c r="Q151" s="397"/>
      <c r="R151" s="397"/>
      <c r="S151" s="398"/>
      <c r="T151" s="34"/>
      <c r="U151" s="34"/>
      <c r="V151" s="35" t="s">
        <v>66</v>
      </c>
      <c r="W151" s="390">
        <v>0</v>
      </c>
      <c r="X151" s="391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hidden="1" customHeight="1" x14ac:dyDescent="0.25">
      <c r="A152" s="54" t="s">
        <v>251</v>
      </c>
      <c r="B152" s="54" t="s">
        <v>252</v>
      </c>
      <c r="C152" s="31">
        <v>4301031201</v>
      </c>
      <c r="D152" s="403">
        <v>4680115881563</v>
      </c>
      <c r="E152" s="398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7"/>
      <c r="Q152" s="397"/>
      <c r="R152" s="397"/>
      <c r="S152" s="398"/>
      <c r="T152" s="34"/>
      <c r="U152" s="34"/>
      <c r="V152" s="35" t="s">
        <v>66</v>
      </c>
      <c r="W152" s="390">
        <v>0</v>
      </c>
      <c r="X152" s="391">
        <f t="shared" si="34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4301031199</v>
      </c>
      <c r="D153" s="403">
        <v>4680115880986</v>
      </c>
      <c r="E153" s="398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7"/>
      <c r="Q153" s="397"/>
      <c r="R153" s="397"/>
      <c r="S153" s="398"/>
      <c r="T153" s="34"/>
      <c r="U153" s="34"/>
      <c r="V153" s="35" t="s">
        <v>66</v>
      </c>
      <c r="W153" s="390">
        <v>0</v>
      </c>
      <c r="X153" s="391">
        <f t="shared" si="34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4301031190</v>
      </c>
      <c r="D154" s="403">
        <v>4680115880207</v>
      </c>
      <c r="E154" s="398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7"/>
      <c r="Q154" s="397"/>
      <c r="R154" s="397"/>
      <c r="S154" s="398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4301031205</v>
      </c>
      <c r="D155" s="403">
        <v>4680115881785</v>
      </c>
      <c r="E155" s="398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7"/>
      <c r="Q155" s="397"/>
      <c r="R155" s="397"/>
      <c r="S155" s="398"/>
      <c r="T155" s="34"/>
      <c r="U155" s="34"/>
      <c r="V155" s="35" t="s">
        <v>66</v>
      </c>
      <c r="W155" s="390">
        <v>0</v>
      </c>
      <c r="X155" s="391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4301031202</v>
      </c>
      <c r="D156" s="403">
        <v>4680115881679</v>
      </c>
      <c r="E156" s="398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7"/>
      <c r="Q156" s="397"/>
      <c r="R156" s="397"/>
      <c r="S156" s="398"/>
      <c r="T156" s="34"/>
      <c r="U156" s="34"/>
      <c r="V156" s="35" t="s">
        <v>66</v>
      </c>
      <c r="W156" s="390">
        <v>0</v>
      </c>
      <c r="X156" s="391">
        <f t="shared" si="34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27" hidden="1" customHeight="1" x14ac:dyDescent="0.25">
      <c r="A157" s="54" t="s">
        <v>261</v>
      </c>
      <c r="B157" s="54" t="s">
        <v>262</v>
      </c>
      <c r="C157" s="31">
        <v>4301031158</v>
      </c>
      <c r="D157" s="403">
        <v>4680115880191</v>
      </c>
      <c r="E157" s="398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7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7"/>
      <c r="Q157" s="397"/>
      <c r="R157" s="397"/>
      <c r="S157" s="398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hidden="1" customHeight="1" x14ac:dyDescent="0.25">
      <c r="A158" s="54" t="s">
        <v>263</v>
      </c>
      <c r="B158" s="54" t="s">
        <v>264</v>
      </c>
      <c r="C158" s="31">
        <v>4301031245</v>
      </c>
      <c r="D158" s="403">
        <v>4680115883963</v>
      </c>
      <c r="E158" s="398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5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7"/>
      <c r="Q158" s="397"/>
      <c r="R158" s="397"/>
      <c r="S158" s="398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hidden="1" x14ac:dyDescent="0.2">
      <c r="A159" s="419"/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20"/>
      <c r="O159" s="422" t="s">
        <v>70</v>
      </c>
      <c r="P159" s="409"/>
      <c r="Q159" s="409"/>
      <c r="R159" s="409"/>
      <c r="S159" s="409"/>
      <c r="T159" s="409"/>
      <c r="U159" s="41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0</v>
      </c>
      <c r="X159" s="392">
        <f>IFERROR(X150/H150,"0")+IFERROR(X151/H151,"0")+IFERROR(X152/H152,"0")+IFERROR(X153/H153,"0")+IFERROR(X154/H154,"0")+IFERROR(X155/H155,"0")+IFERROR(X156/H156,"0")+IFERROR(X157/H157,"0")+IFERROR(X158/H158,"0")</f>
        <v>0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93"/>
      <c r="AA159" s="393"/>
    </row>
    <row r="160" spans="1:67" hidden="1" x14ac:dyDescent="0.2">
      <c r="A160" s="400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20"/>
      <c r="O160" s="422" t="s">
        <v>70</v>
      </c>
      <c r="P160" s="409"/>
      <c r="Q160" s="409"/>
      <c r="R160" s="409"/>
      <c r="S160" s="409"/>
      <c r="T160" s="409"/>
      <c r="U160" s="410"/>
      <c r="V160" s="37" t="s">
        <v>66</v>
      </c>
      <c r="W160" s="392">
        <f>IFERROR(SUM(W150:W158),"0")</f>
        <v>0</v>
      </c>
      <c r="X160" s="392">
        <f>IFERROR(SUM(X150:X158),"0")</f>
        <v>0</v>
      </c>
      <c r="Y160" s="37"/>
      <c r="Z160" s="393"/>
      <c r="AA160" s="393"/>
    </row>
    <row r="161" spans="1:67" ht="16.5" hidden="1" customHeight="1" x14ac:dyDescent="0.25">
      <c r="A161" s="399" t="s">
        <v>265</v>
      </c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0"/>
      <c r="P161" s="400"/>
      <c r="Q161" s="400"/>
      <c r="R161" s="400"/>
      <c r="S161" s="400"/>
      <c r="T161" s="400"/>
      <c r="U161" s="400"/>
      <c r="V161" s="400"/>
      <c r="W161" s="400"/>
      <c r="X161" s="400"/>
      <c r="Y161" s="400"/>
      <c r="Z161" s="384"/>
      <c r="AA161" s="384"/>
    </row>
    <row r="162" spans="1:67" ht="14.25" hidden="1" customHeight="1" x14ac:dyDescent="0.25">
      <c r="A162" s="402" t="s">
        <v>105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383"/>
      <c r="AA162" s="383"/>
    </row>
    <row r="163" spans="1:67" ht="16.5" hidden="1" customHeight="1" x14ac:dyDescent="0.25">
      <c r="A163" s="54" t="s">
        <v>266</v>
      </c>
      <c r="B163" s="54" t="s">
        <v>267</v>
      </c>
      <c r="C163" s="31">
        <v>4301011450</v>
      </c>
      <c r="D163" s="403">
        <v>4680115881402</v>
      </c>
      <c r="E163" s="398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5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7"/>
      <c r="Q163" s="397"/>
      <c r="R163" s="397"/>
      <c r="S163" s="398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268</v>
      </c>
      <c r="B164" s="54" t="s">
        <v>269</v>
      </c>
      <c r="C164" s="31">
        <v>4301011454</v>
      </c>
      <c r="D164" s="403">
        <v>4680115881396</v>
      </c>
      <c r="E164" s="398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5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7"/>
      <c r="Q164" s="397"/>
      <c r="R164" s="397"/>
      <c r="S164" s="398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19"/>
      <c r="B165" s="400"/>
      <c r="C165" s="400"/>
      <c r="D165" s="400"/>
      <c r="E165" s="400"/>
      <c r="F165" s="400"/>
      <c r="G165" s="400"/>
      <c r="H165" s="400"/>
      <c r="I165" s="400"/>
      <c r="J165" s="400"/>
      <c r="K165" s="400"/>
      <c r="L165" s="400"/>
      <c r="M165" s="400"/>
      <c r="N165" s="420"/>
      <c r="O165" s="422" t="s">
        <v>70</v>
      </c>
      <c r="P165" s="409"/>
      <c r="Q165" s="409"/>
      <c r="R165" s="409"/>
      <c r="S165" s="409"/>
      <c r="T165" s="409"/>
      <c r="U165" s="41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hidden="1" x14ac:dyDescent="0.2">
      <c r="A166" s="400"/>
      <c r="B166" s="400"/>
      <c r="C166" s="400"/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20"/>
      <c r="O166" s="422" t="s">
        <v>70</v>
      </c>
      <c r="P166" s="409"/>
      <c r="Q166" s="409"/>
      <c r="R166" s="409"/>
      <c r="S166" s="409"/>
      <c r="T166" s="409"/>
      <c r="U166" s="41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hidden="1" customHeight="1" x14ac:dyDescent="0.25">
      <c r="A167" s="402" t="s">
        <v>97</v>
      </c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0"/>
      <c r="P167" s="400"/>
      <c r="Q167" s="400"/>
      <c r="R167" s="400"/>
      <c r="S167" s="400"/>
      <c r="T167" s="400"/>
      <c r="U167" s="400"/>
      <c r="V167" s="400"/>
      <c r="W167" s="400"/>
      <c r="X167" s="400"/>
      <c r="Y167" s="400"/>
      <c r="Z167" s="383"/>
      <c r="AA167" s="383"/>
    </row>
    <row r="168" spans="1:67" ht="16.5" hidden="1" customHeight="1" x14ac:dyDescent="0.25">
      <c r="A168" s="54" t="s">
        <v>270</v>
      </c>
      <c r="B168" s="54" t="s">
        <v>271</v>
      </c>
      <c r="C168" s="31">
        <v>4301020262</v>
      </c>
      <c r="D168" s="403">
        <v>4680115882935</v>
      </c>
      <c r="E168" s="398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120</v>
      </c>
      <c r="M168" s="33"/>
      <c r="N168" s="32">
        <v>50</v>
      </c>
      <c r="O168" s="6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7"/>
      <c r="Q168" s="397"/>
      <c r="R168" s="397"/>
      <c r="S168" s="398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272</v>
      </c>
      <c r="B169" s="54" t="s">
        <v>273</v>
      </c>
      <c r="C169" s="31">
        <v>4301020220</v>
      </c>
      <c r="D169" s="403">
        <v>4680115880764</v>
      </c>
      <c r="E169" s="398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6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7"/>
      <c r="Q169" s="397"/>
      <c r="R169" s="397"/>
      <c r="S169" s="398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19"/>
      <c r="B170" s="400"/>
      <c r="C170" s="400"/>
      <c r="D170" s="400"/>
      <c r="E170" s="400"/>
      <c r="F170" s="400"/>
      <c r="G170" s="400"/>
      <c r="H170" s="400"/>
      <c r="I170" s="400"/>
      <c r="J170" s="400"/>
      <c r="K170" s="400"/>
      <c r="L170" s="400"/>
      <c r="M170" s="400"/>
      <c r="N170" s="420"/>
      <c r="O170" s="422" t="s">
        <v>70</v>
      </c>
      <c r="P170" s="409"/>
      <c r="Q170" s="409"/>
      <c r="R170" s="409"/>
      <c r="S170" s="409"/>
      <c r="T170" s="409"/>
      <c r="U170" s="41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hidden="1" x14ac:dyDescent="0.2">
      <c r="A171" s="400"/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20"/>
      <c r="O171" s="422" t="s">
        <v>70</v>
      </c>
      <c r="P171" s="409"/>
      <c r="Q171" s="409"/>
      <c r="R171" s="409"/>
      <c r="S171" s="409"/>
      <c r="T171" s="409"/>
      <c r="U171" s="41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hidden="1" customHeight="1" x14ac:dyDescent="0.25">
      <c r="A172" s="402" t="s">
        <v>61</v>
      </c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00"/>
      <c r="O172" s="400"/>
      <c r="P172" s="400"/>
      <c r="Q172" s="400"/>
      <c r="R172" s="400"/>
      <c r="S172" s="400"/>
      <c r="T172" s="400"/>
      <c r="U172" s="400"/>
      <c r="V172" s="400"/>
      <c r="W172" s="400"/>
      <c r="X172" s="400"/>
      <c r="Y172" s="400"/>
      <c r="Z172" s="383"/>
      <c r="AA172" s="383"/>
    </row>
    <row r="173" spans="1:67" ht="27" hidden="1" customHeight="1" x14ac:dyDescent="0.25">
      <c r="A173" s="54" t="s">
        <v>274</v>
      </c>
      <c r="B173" s="54" t="s">
        <v>275</v>
      </c>
      <c r="C173" s="31">
        <v>4301031224</v>
      </c>
      <c r="D173" s="403">
        <v>4680115882683</v>
      </c>
      <c r="E173" s="398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6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8"/>
      <c r="T173" s="34"/>
      <c r="U173" s="34"/>
      <c r="V173" s="35" t="s">
        <v>66</v>
      </c>
      <c r="W173" s="390">
        <v>0</v>
      </c>
      <c r="X173" s="391">
        <f t="shared" ref="X173:X180" si="39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ref="BL173:BL180" si="40">IFERROR(W173*I173/H173,"0")</f>
        <v>0</v>
      </c>
      <c r="BM173" s="64">
        <f t="shared" ref="BM173:BM180" si="41">IFERROR(X173*I173/H173,"0")</f>
        <v>0</v>
      </c>
      <c r="BN173" s="64">
        <f t="shared" ref="BN173:BN180" si="42">IFERROR(1/J173*(W173/H173),"0")</f>
        <v>0</v>
      </c>
      <c r="BO173" s="64">
        <f t="shared" ref="BO173:BO180" si="43">IFERROR(1/J173*(X173/H173),"0")</f>
        <v>0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4301031230</v>
      </c>
      <c r="D174" s="403">
        <v>4680115882690</v>
      </c>
      <c r="E174" s="398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8"/>
      <c r="T174" s="34"/>
      <c r="U174" s="34"/>
      <c r="V174" s="35" t="s">
        <v>66</v>
      </c>
      <c r="W174" s="390">
        <v>0</v>
      </c>
      <c r="X174" s="391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hidden="1" customHeight="1" x14ac:dyDescent="0.25">
      <c r="A175" s="54" t="s">
        <v>278</v>
      </c>
      <c r="B175" s="54" t="s">
        <v>279</v>
      </c>
      <c r="C175" s="31">
        <v>4301031220</v>
      </c>
      <c r="D175" s="403">
        <v>4680115882669</v>
      </c>
      <c r="E175" s="398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8"/>
      <c r="T175" s="34"/>
      <c r="U175" s="34"/>
      <c r="V175" s="35" t="s">
        <v>66</v>
      </c>
      <c r="W175" s="390">
        <v>0</v>
      </c>
      <c r="X175" s="391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4301031221</v>
      </c>
      <c r="D176" s="403">
        <v>4680115882676</v>
      </c>
      <c r="E176" s="398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8"/>
      <c r="T176" s="34"/>
      <c r="U176" s="34"/>
      <c r="V176" s="35" t="s">
        <v>66</v>
      </c>
      <c r="W176" s="390">
        <v>0</v>
      </c>
      <c r="X176" s="391">
        <f t="shared" si="39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282</v>
      </c>
      <c r="B177" s="54" t="s">
        <v>283</v>
      </c>
      <c r="C177" s="31">
        <v>4301031223</v>
      </c>
      <c r="D177" s="403">
        <v>4680115884014</v>
      </c>
      <c r="E177" s="398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455" t="s">
        <v>284</v>
      </c>
      <c r="P177" s="397"/>
      <c r="Q177" s="397"/>
      <c r="R177" s="397"/>
      <c r="S177" s="398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285</v>
      </c>
      <c r="B178" s="54" t="s">
        <v>286</v>
      </c>
      <c r="C178" s="31">
        <v>4301031222</v>
      </c>
      <c r="D178" s="403">
        <v>4680115884007</v>
      </c>
      <c r="E178" s="398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5" t="s">
        <v>287</v>
      </c>
      <c r="P178" s="397"/>
      <c r="Q178" s="397"/>
      <c r="R178" s="397"/>
      <c r="S178" s="398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4301031229</v>
      </c>
      <c r="D179" s="403">
        <v>4680115884038</v>
      </c>
      <c r="E179" s="398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5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8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hidden="1" customHeight="1" x14ac:dyDescent="0.25">
      <c r="A180" s="54" t="s">
        <v>290</v>
      </c>
      <c r="B180" s="54" t="s">
        <v>291</v>
      </c>
      <c r="C180" s="31">
        <v>4301031225</v>
      </c>
      <c r="D180" s="403">
        <v>4680115884021</v>
      </c>
      <c r="E180" s="398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501" t="s">
        <v>292</v>
      </c>
      <c r="P180" s="397"/>
      <c r="Q180" s="397"/>
      <c r="R180" s="397"/>
      <c r="S180" s="398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hidden="1" x14ac:dyDescent="0.2">
      <c r="A181" s="419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20"/>
      <c r="O181" s="422" t="s">
        <v>70</v>
      </c>
      <c r="P181" s="409"/>
      <c r="Q181" s="409"/>
      <c r="R181" s="409"/>
      <c r="S181" s="409"/>
      <c r="T181" s="409"/>
      <c r="U181" s="41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0</v>
      </c>
      <c r="X181" s="392">
        <f>IFERROR(X173/H173,"0")+IFERROR(X174/H174,"0")+IFERROR(X175/H175,"0")+IFERROR(X176/H176,"0")+IFERROR(X177/H177,"0")+IFERROR(X178/H178,"0")+IFERROR(X179/H179,"0")+IFERROR(X180/H180,"0")</f>
        <v>0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93"/>
      <c r="AA181" s="393"/>
    </row>
    <row r="182" spans="1:67" hidden="1" x14ac:dyDescent="0.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20"/>
      <c r="O182" s="422" t="s">
        <v>70</v>
      </c>
      <c r="P182" s="409"/>
      <c r="Q182" s="409"/>
      <c r="R182" s="409"/>
      <c r="S182" s="409"/>
      <c r="T182" s="409"/>
      <c r="U182" s="410"/>
      <c r="V182" s="37" t="s">
        <v>66</v>
      </c>
      <c r="W182" s="392">
        <f>IFERROR(SUM(W173:W180),"0")</f>
        <v>0</v>
      </c>
      <c r="X182" s="392">
        <f>IFERROR(SUM(X173:X180),"0")</f>
        <v>0</v>
      </c>
      <c r="Y182" s="37"/>
      <c r="Z182" s="393"/>
      <c r="AA182" s="393"/>
    </row>
    <row r="183" spans="1:67" ht="14.25" hidden="1" customHeight="1" x14ac:dyDescent="0.25">
      <c r="A183" s="402" t="s">
        <v>72</v>
      </c>
      <c r="B183" s="400"/>
      <c r="C183" s="400"/>
      <c r="D183" s="400"/>
      <c r="E183" s="400"/>
      <c r="F183" s="400"/>
      <c r="G183" s="400"/>
      <c r="H183" s="400"/>
      <c r="I183" s="400"/>
      <c r="J183" s="400"/>
      <c r="K183" s="400"/>
      <c r="L183" s="400"/>
      <c r="M183" s="400"/>
      <c r="N183" s="400"/>
      <c r="O183" s="400"/>
      <c r="P183" s="400"/>
      <c r="Q183" s="400"/>
      <c r="R183" s="400"/>
      <c r="S183" s="400"/>
      <c r="T183" s="400"/>
      <c r="U183" s="400"/>
      <c r="V183" s="400"/>
      <c r="W183" s="400"/>
      <c r="X183" s="400"/>
      <c r="Y183" s="400"/>
      <c r="Z183" s="383"/>
      <c r="AA183" s="383"/>
    </row>
    <row r="184" spans="1:67" ht="27" hidden="1" customHeight="1" x14ac:dyDescent="0.25">
      <c r="A184" s="54" t="s">
        <v>293</v>
      </c>
      <c r="B184" s="54" t="s">
        <v>294</v>
      </c>
      <c r="C184" s="31">
        <v>4301051409</v>
      </c>
      <c r="D184" s="403">
        <v>4680115881556</v>
      </c>
      <c r="E184" s="398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120</v>
      </c>
      <c r="M184" s="33"/>
      <c r="N184" s="32">
        <v>45</v>
      </c>
      <c r="O184" s="7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7"/>
      <c r="Q184" s="397"/>
      <c r="R184" s="397"/>
      <c r="S184" s="398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4301051408</v>
      </c>
      <c r="D185" s="403">
        <v>4680115881594</v>
      </c>
      <c r="E185" s="398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120</v>
      </c>
      <c r="M185" s="33"/>
      <c r="N185" s="32">
        <v>40</v>
      </c>
      <c r="O185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7"/>
      <c r="Q185" s="397"/>
      <c r="R185" s="397"/>
      <c r="S185" s="398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hidden="1" customHeight="1" x14ac:dyDescent="0.25">
      <c r="A186" s="54" t="s">
        <v>297</v>
      </c>
      <c r="B186" s="54" t="s">
        <v>298</v>
      </c>
      <c r="C186" s="31">
        <v>4301051505</v>
      </c>
      <c r="D186" s="403">
        <v>4680115881587</v>
      </c>
      <c r="E186" s="398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5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7"/>
      <c r="Q186" s="397"/>
      <c r="R186" s="397"/>
      <c r="S186" s="398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hidden="1" customHeight="1" x14ac:dyDescent="0.25">
      <c r="A187" s="54" t="s">
        <v>299</v>
      </c>
      <c r="B187" s="54" t="s">
        <v>300</v>
      </c>
      <c r="C187" s="31">
        <v>4301051754</v>
      </c>
      <c r="D187" s="403">
        <v>4680115880962</v>
      </c>
      <c r="E187" s="398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544" t="s">
        <v>301</v>
      </c>
      <c r="P187" s="397"/>
      <c r="Q187" s="397"/>
      <c r="R187" s="397"/>
      <c r="S187" s="398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hidden="1" customHeight="1" x14ac:dyDescent="0.25">
      <c r="A188" s="54" t="s">
        <v>302</v>
      </c>
      <c r="B188" s="54" t="s">
        <v>303</v>
      </c>
      <c r="C188" s="31">
        <v>4301051411</v>
      </c>
      <c r="D188" s="403">
        <v>4680115881617</v>
      </c>
      <c r="E188" s="398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6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7"/>
      <c r="Q188" s="397"/>
      <c r="R188" s="397"/>
      <c r="S188" s="398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hidden="1" customHeight="1" x14ac:dyDescent="0.25">
      <c r="A189" s="54" t="s">
        <v>304</v>
      </c>
      <c r="B189" s="54" t="s">
        <v>305</v>
      </c>
      <c r="C189" s="31">
        <v>4301051632</v>
      </c>
      <c r="D189" s="403">
        <v>4680115880573</v>
      </c>
      <c r="E189" s="398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516" t="s">
        <v>306</v>
      </c>
      <c r="P189" s="397"/>
      <c r="Q189" s="397"/>
      <c r="R189" s="397"/>
      <c r="S189" s="398"/>
      <c r="T189" s="34"/>
      <c r="U189" s="34"/>
      <c r="V189" s="35" t="s">
        <v>66</v>
      </c>
      <c r="W189" s="390">
        <v>0</v>
      </c>
      <c r="X189" s="391">
        <f t="shared" si="44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4301051487</v>
      </c>
      <c r="D190" s="403">
        <v>4680115881228</v>
      </c>
      <c r="E190" s="398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4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8"/>
      <c r="T190" s="34"/>
      <c r="U190" s="34"/>
      <c r="V190" s="35" t="s">
        <v>66</v>
      </c>
      <c r="W190" s="390">
        <v>0</v>
      </c>
      <c r="X190" s="391">
        <f t="shared" si="44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4301051506</v>
      </c>
      <c r="D191" s="403">
        <v>4680115881037</v>
      </c>
      <c r="E191" s="398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7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8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4301051384</v>
      </c>
      <c r="D192" s="403">
        <v>4680115881211</v>
      </c>
      <c r="E192" s="398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6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8"/>
      <c r="T192" s="34"/>
      <c r="U192" s="34"/>
      <c r="V192" s="35" t="s">
        <v>66</v>
      </c>
      <c r="W192" s="390">
        <v>0</v>
      </c>
      <c r="X192" s="391">
        <f t="shared" si="44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4301051378</v>
      </c>
      <c r="D193" s="403">
        <v>4680115881020</v>
      </c>
      <c r="E193" s="398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5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8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hidden="1" customHeight="1" x14ac:dyDescent="0.25">
      <c r="A194" s="54" t="s">
        <v>315</v>
      </c>
      <c r="B194" s="54" t="s">
        <v>316</v>
      </c>
      <c r="C194" s="31">
        <v>4301051407</v>
      </c>
      <c r="D194" s="403">
        <v>4680115882195</v>
      </c>
      <c r="E194" s="398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6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8"/>
      <c r="T194" s="34"/>
      <c r="U194" s="34"/>
      <c r="V194" s="35" t="s">
        <v>66</v>
      </c>
      <c r="W194" s="390">
        <v>0</v>
      </c>
      <c r="X194" s="391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hidden="1" customHeight="1" x14ac:dyDescent="0.25">
      <c r="A195" s="54" t="s">
        <v>317</v>
      </c>
      <c r="B195" s="54" t="s">
        <v>318</v>
      </c>
      <c r="C195" s="31">
        <v>4301051630</v>
      </c>
      <c r="D195" s="403">
        <v>4680115880092</v>
      </c>
      <c r="E195" s="398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69" t="s">
        <v>319</v>
      </c>
      <c r="P195" s="397"/>
      <c r="Q195" s="397"/>
      <c r="R195" s="397"/>
      <c r="S195" s="398"/>
      <c r="T195" s="34"/>
      <c r="U195" s="34"/>
      <c r="V195" s="35" t="s">
        <v>66</v>
      </c>
      <c r="W195" s="390">
        <v>0</v>
      </c>
      <c r="X195" s="391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27" hidden="1" customHeight="1" x14ac:dyDescent="0.25">
      <c r="A196" s="54" t="s">
        <v>320</v>
      </c>
      <c r="B196" s="54" t="s">
        <v>321</v>
      </c>
      <c r="C196" s="31">
        <v>4301051631</v>
      </c>
      <c r="D196" s="403">
        <v>4680115880221</v>
      </c>
      <c r="E196" s="398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63" t="s">
        <v>322</v>
      </c>
      <c r="P196" s="397"/>
      <c r="Q196" s="397"/>
      <c r="R196" s="397"/>
      <c r="S196" s="398"/>
      <c r="T196" s="34"/>
      <c r="U196" s="34"/>
      <c r="V196" s="35" t="s">
        <v>66</v>
      </c>
      <c r="W196" s="390">
        <v>0</v>
      </c>
      <c r="X196" s="391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hidden="1" customHeight="1" x14ac:dyDescent="0.25">
      <c r="A197" s="54" t="s">
        <v>323</v>
      </c>
      <c r="B197" s="54" t="s">
        <v>324</v>
      </c>
      <c r="C197" s="31">
        <v>4301051753</v>
      </c>
      <c r="D197" s="403">
        <v>4680115880504</v>
      </c>
      <c r="E197" s="398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40" t="s">
        <v>325</v>
      </c>
      <c r="P197" s="397"/>
      <c r="Q197" s="397"/>
      <c r="R197" s="397"/>
      <c r="S197" s="398"/>
      <c r="T197" s="34"/>
      <c r="U197" s="34"/>
      <c r="V197" s="35" t="s">
        <v>66</v>
      </c>
      <c r="W197" s="390">
        <v>0</v>
      </c>
      <c r="X197" s="391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ht="27" hidden="1" customHeight="1" x14ac:dyDescent="0.25">
      <c r="A198" s="54" t="s">
        <v>326</v>
      </c>
      <c r="B198" s="54" t="s">
        <v>327</v>
      </c>
      <c r="C198" s="31">
        <v>4301051410</v>
      </c>
      <c r="D198" s="403">
        <v>4680115882164</v>
      </c>
      <c r="E198" s="398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120</v>
      </c>
      <c r="M198" s="33"/>
      <c r="N198" s="32">
        <v>40</v>
      </c>
      <c r="O198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7"/>
      <c r="Q198" s="397"/>
      <c r="R198" s="397"/>
      <c r="S198" s="398"/>
      <c r="T198" s="34"/>
      <c r="U198" s="34"/>
      <c r="V198" s="35" t="s">
        <v>66</v>
      </c>
      <c r="W198" s="390">
        <v>0</v>
      </c>
      <c r="X198" s="391">
        <f t="shared" si="44"/>
        <v>0</v>
      </c>
      <c r="Y198" s="36" t="str">
        <f>IFERROR(IF(X198=0,"",ROUNDUP(X198/H198,0)*0.00753),"")</f>
        <v/>
      </c>
      <c r="Z198" s="56"/>
      <c r="AA198" s="57"/>
      <c r="AE198" s="64"/>
      <c r="BB198" s="181" t="s">
        <v>1</v>
      </c>
      <c r="BL198" s="64">
        <f t="shared" si="45"/>
        <v>0</v>
      </c>
      <c r="BM198" s="64">
        <f t="shared" si="46"/>
        <v>0</v>
      </c>
      <c r="BN198" s="64">
        <f t="shared" si="47"/>
        <v>0</v>
      </c>
      <c r="BO198" s="64">
        <f t="shared" si="48"/>
        <v>0</v>
      </c>
    </row>
    <row r="199" spans="1:67" hidden="1" x14ac:dyDescent="0.2">
      <c r="A199" s="419"/>
      <c r="B199" s="400"/>
      <c r="C199" s="400"/>
      <c r="D199" s="400"/>
      <c r="E199" s="400"/>
      <c r="F199" s="400"/>
      <c r="G199" s="400"/>
      <c r="H199" s="400"/>
      <c r="I199" s="400"/>
      <c r="J199" s="400"/>
      <c r="K199" s="400"/>
      <c r="L199" s="400"/>
      <c r="M199" s="400"/>
      <c r="N199" s="420"/>
      <c r="O199" s="422" t="s">
        <v>70</v>
      </c>
      <c r="P199" s="409"/>
      <c r="Q199" s="409"/>
      <c r="R199" s="409"/>
      <c r="S199" s="409"/>
      <c r="T199" s="409"/>
      <c r="U199" s="41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93"/>
      <c r="AA199" s="393"/>
    </row>
    <row r="200" spans="1:67" hidden="1" x14ac:dyDescent="0.2">
      <c r="A200" s="400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20"/>
      <c r="O200" s="422" t="s">
        <v>70</v>
      </c>
      <c r="P200" s="409"/>
      <c r="Q200" s="409"/>
      <c r="R200" s="409"/>
      <c r="S200" s="409"/>
      <c r="T200" s="409"/>
      <c r="U200" s="410"/>
      <c r="V200" s="37" t="s">
        <v>66</v>
      </c>
      <c r="W200" s="392">
        <f>IFERROR(SUM(W184:W198),"0")</f>
        <v>0</v>
      </c>
      <c r="X200" s="392">
        <f>IFERROR(SUM(X184:X198),"0")</f>
        <v>0</v>
      </c>
      <c r="Y200" s="37"/>
      <c r="Z200" s="393"/>
      <c r="AA200" s="393"/>
    </row>
    <row r="201" spans="1:67" ht="14.25" hidden="1" customHeight="1" x14ac:dyDescent="0.25">
      <c r="A201" s="402" t="s">
        <v>206</v>
      </c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0"/>
      <c r="P201" s="400"/>
      <c r="Q201" s="400"/>
      <c r="R201" s="400"/>
      <c r="S201" s="400"/>
      <c r="T201" s="400"/>
      <c r="U201" s="400"/>
      <c r="V201" s="400"/>
      <c r="W201" s="400"/>
      <c r="X201" s="400"/>
      <c r="Y201" s="400"/>
      <c r="Z201" s="383"/>
      <c r="AA201" s="383"/>
    </row>
    <row r="202" spans="1:67" ht="16.5" hidden="1" customHeight="1" x14ac:dyDescent="0.25">
      <c r="A202" s="54" t="s">
        <v>328</v>
      </c>
      <c r="B202" s="54" t="s">
        <v>329</v>
      </c>
      <c r="C202" s="31">
        <v>4301060360</v>
      </c>
      <c r="D202" s="403">
        <v>4680115882874</v>
      </c>
      <c r="E202" s="398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7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7"/>
      <c r="Q202" s="397"/>
      <c r="R202" s="397"/>
      <c r="S202" s="398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4301060359</v>
      </c>
      <c r="D203" s="403">
        <v>4680115884434</v>
      </c>
      <c r="E203" s="398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5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7"/>
      <c r="Q203" s="397"/>
      <c r="R203" s="397"/>
      <c r="S203" s="398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hidden="1" customHeight="1" x14ac:dyDescent="0.25">
      <c r="A204" s="54" t="s">
        <v>332</v>
      </c>
      <c r="B204" s="54" t="s">
        <v>333</v>
      </c>
      <c r="C204" s="31">
        <v>4301060375</v>
      </c>
      <c r="D204" s="403">
        <v>4680115880818</v>
      </c>
      <c r="E204" s="398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584" t="s">
        <v>334</v>
      </c>
      <c r="P204" s="397"/>
      <c r="Q204" s="397"/>
      <c r="R204" s="397"/>
      <c r="S204" s="398"/>
      <c r="T204" s="34"/>
      <c r="U204" s="34"/>
      <c r="V204" s="35" t="s">
        <v>66</v>
      </c>
      <c r="W204" s="390">
        <v>0</v>
      </c>
      <c r="X204" s="39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335</v>
      </c>
      <c r="B205" s="54" t="s">
        <v>336</v>
      </c>
      <c r="C205" s="31">
        <v>4301060389</v>
      </c>
      <c r="D205" s="403">
        <v>4680115880801</v>
      </c>
      <c r="E205" s="398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120</v>
      </c>
      <c r="M205" s="33"/>
      <c r="N205" s="32">
        <v>40</v>
      </c>
      <c r="O205" s="490" t="s">
        <v>337</v>
      </c>
      <c r="P205" s="397"/>
      <c r="Q205" s="397"/>
      <c r="R205" s="397"/>
      <c r="S205" s="398"/>
      <c r="T205" s="34"/>
      <c r="U205" s="34"/>
      <c r="V205" s="35" t="s">
        <v>66</v>
      </c>
      <c r="W205" s="390">
        <v>0</v>
      </c>
      <c r="X205" s="391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idden="1" x14ac:dyDescent="0.2">
      <c r="A206" s="419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20"/>
      <c r="O206" s="422" t="s">
        <v>70</v>
      </c>
      <c r="P206" s="409"/>
      <c r="Q206" s="409"/>
      <c r="R206" s="409"/>
      <c r="S206" s="409"/>
      <c r="T206" s="409"/>
      <c r="U206" s="410"/>
      <c r="V206" s="37" t="s">
        <v>71</v>
      </c>
      <c r="W206" s="392">
        <f>IFERROR(W202/H202,"0")+IFERROR(W203/H203,"0")+IFERROR(W204/H204,"0")+IFERROR(W205/H205,"0")</f>
        <v>0</v>
      </c>
      <c r="X206" s="392">
        <f>IFERROR(X202/H202,"0")+IFERROR(X203/H203,"0")+IFERROR(X204/H204,"0")+IFERROR(X205/H205,"0")</f>
        <v>0</v>
      </c>
      <c r="Y206" s="392">
        <f>IFERROR(IF(Y202="",0,Y202),"0")+IFERROR(IF(Y203="",0,Y203),"0")+IFERROR(IF(Y204="",0,Y204),"0")+IFERROR(IF(Y205="",0,Y205),"0")</f>
        <v>0</v>
      </c>
      <c r="Z206" s="393"/>
      <c r="AA206" s="393"/>
    </row>
    <row r="207" spans="1:67" hidden="1" x14ac:dyDescent="0.2">
      <c r="A207" s="400"/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20"/>
      <c r="O207" s="422" t="s">
        <v>70</v>
      </c>
      <c r="P207" s="409"/>
      <c r="Q207" s="409"/>
      <c r="R207" s="409"/>
      <c r="S207" s="409"/>
      <c r="T207" s="409"/>
      <c r="U207" s="410"/>
      <c r="V207" s="37" t="s">
        <v>66</v>
      </c>
      <c r="W207" s="392">
        <f>IFERROR(SUM(W202:W205),"0")</f>
        <v>0</v>
      </c>
      <c r="X207" s="392">
        <f>IFERROR(SUM(X202:X205),"0")</f>
        <v>0</v>
      </c>
      <c r="Y207" s="37"/>
      <c r="Z207" s="393"/>
      <c r="AA207" s="393"/>
    </row>
    <row r="208" spans="1:67" ht="16.5" hidden="1" customHeight="1" x14ac:dyDescent="0.25">
      <c r="A208" s="399" t="s">
        <v>338</v>
      </c>
      <c r="B208" s="400"/>
      <c r="C208" s="400"/>
      <c r="D208" s="400"/>
      <c r="E208" s="400"/>
      <c r="F208" s="400"/>
      <c r="G208" s="400"/>
      <c r="H208" s="400"/>
      <c r="I208" s="400"/>
      <c r="J208" s="400"/>
      <c r="K208" s="400"/>
      <c r="L208" s="400"/>
      <c r="M208" s="400"/>
      <c r="N208" s="400"/>
      <c r="O208" s="400"/>
      <c r="P208" s="400"/>
      <c r="Q208" s="400"/>
      <c r="R208" s="400"/>
      <c r="S208" s="400"/>
      <c r="T208" s="400"/>
      <c r="U208" s="400"/>
      <c r="V208" s="400"/>
      <c r="W208" s="400"/>
      <c r="X208" s="400"/>
      <c r="Y208" s="400"/>
      <c r="Z208" s="384"/>
      <c r="AA208" s="384"/>
    </row>
    <row r="209" spans="1:67" ht="14.25" hidden="1" customHeight="1" x14ac:dyDescent="0.25">
      <c r="A209" s="402" t="s">
        <v>105</v>
      </c>
      <c r="B209" s="400"/>
      <c r="C209" s="400"/>
      <c r="D209" s="400"/>
      <c r="E209" s="400"/>
      <c r="F209" s="400"/>
      <c r="G209" s="400"/>
      <c r="H209" s="400"/>
      <c r="I209" s="400"/>
      <c r="J209" s="400"/>
      <c r="K209" s="400"/>
      <c r="L209" s="400"/>
      <c r="M209" s="400"/>
      <c r="N209" s="400"/>
      <c r="O209" s="400"/>
      <c r="P209" s="400"/>
      <c r="Q209" s="400"/>
      <c r="R209" s="400"/>
      <c r="S209" s="400"/>
      <c r="T209" s="400"/>
      <c r="U209" s="400"/>
      <c r="V209" s="400"/>
      <c r="W209" s="400"/>
      <c r="X209" s="400"/>
      <c r="Y209" s="400"/>
      <c r="Z209" s="383"/>
      <c r="AA209" s="383"/>
    </row>
    <row r="210" spans="1:67" ht="27" hidden="1" customHeight="1" x14ac:dyDescent="0.25">
      <c r="A210" s="54" t="s">
        <v>339</v>
      </c>
      <c r="B210" s="54" t="s">
        <v>340</v>
      </c>
      <c r="C210" s="31">
        <v>4301011717</v>
      </c>
      <c r="D210" s="403">
        <v>4680115884274</v>
      </c>
      <c r="E210" s="398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5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7"/>
      <c r="Q210" s="397"/>
      <c r="R210" s="397"/>
      <c r="S210" s="398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4301011719</v>
      </c>
      <c r="D211" s="403">
        <v>4680115884298</v>
      </c>
      <c r="E211" s="398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3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7"/>
      <c r="Q211" s="397"/>
      <c r="R211" s="397"/>
      <c r="S211" s="398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4301011733</v>
      </c>
      <c r="D212" s="403">
        <v>4680115884250</v>
      </c>
      <c r="E212" s="398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120</v>
      </c>
      <c r="M212" s="33"/>
      <c r="N212" s="32">
        <v>55</v>
      </c>
      <c r="O212" s="55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7"/>
      <c r="Q212" s="397"/>
      <c r="R212" s="397"/>
      <c r="S212" s="398"/>
      <c r="T212" s="34"/>
      <c r="U212" s="34"/>
      <c r="V212" s="35" t="s">
        <v>66</v>
      </c>
      <c r="W212" s="390">
        <v>0</v>
      </c>
      <c r="X212" s="391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4301011718</v>
      </c>
      <c r="D213" s="403">
        <v>4680115884281</v>
      </c>
      <c r="E213" s="398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6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7"/>
      <c r="Q213" s="397"/>
      <c r="R213" s="397"/>
      <c r="S213" s="398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4301011720</v>
      </c>
      <c r="D214" s="403">
        <v>4680115884199</v>
      </c>
      <c r="E214" s="398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54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7"/>
      <c r="Q214" s="397"/>
      <c r="R214" s="397"/>
      <c r="S214" s="398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4301011716</v>
      </c>
      <c r="D215" s="403">
        <v>4680115884267</v>
      </c>
      <c r="E215" s="398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7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7"/>
      <c r="Q215" s="397"/>
      <c r="R215" s="397"/>
      <c r="S215" s="398"/>
      <c r="T215" s="34"/>
      <c r="U215" s="34"/>
      <c r="V215" s="35" t="s">
        <v>66</v>
      </c>
      <c r="W215" s="390">
        <v>0</v>
      </c>
      <c r="X215" s="391">
        <f t="shared" si="49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t="27" hidden="1" customHeight="1" x14ac:dyDescent="0.25">
      <c r="A216" s="54" t="s">
        <v>351</v>
      </c>
      <c r="B216" s="54" t="s">
        <v>352</v>
      </c>
      <c r="C216" s="31">
        <v>4301011593</v>
      </c>
      <c r="D216" s="403">
        <v>4680115882973</v>
      </c>
      <c r="E216" s="398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0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7"/>
      <c r="Q216" s="397"/>
      <c r="R216" s="397"/>
      <c r="S216" s="398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hidden="1" x14ac:dyDescent="0.2">
      <c r="A217" s="419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20"/>
      <c r="O217" s="422" t="s">
        <v>70</v>
      </c>
      <c r="P217" s="409"/>
      <c r="Q217" s="409"/>
      <c r="R217" s="409"/>
      <c r="S217" s="409"/>
      <c r="T217" s="409"/>
      <c r="U217" s="41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0</v>
      </c>
      <c r="X217" s="392">
        <f>IFERROR(X210/H210,"0")+IFERROR(X211/H211,"0")+IFERROR(X212/H212,"0")+IFERROR(X213/H213,"0")+IFERROR(X214/H214,"0")+IFERROR(X215/H215,"0")+IFERROR(X216/H216,"0")</f>
        <v>0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393"/>
      <c r="AA217" s="393"/>
    </row>
    <row r="218" spans="1:67" hidden="1" x14ac:dyDescent="0.2">
      <c r="A218" s="400"/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20"/>
      <c r="O218" s="422" t="s">
        <v>70</v>
      </c>
      <c r="P218" s="409"/>
      <c r="Q218" s="409"/>
      <c r="R218" s="409"/>
      <c r="S218" s="409"/>
      <c r="T218" s="409"/>
      <c r="U218" s="410"/>
      <c r="V218" s="37" t="s">
        <v>66</v>
      </c>
      <c r="W218" s="392">
        <f>IFERROR(SUM(W210:W216),"0")</f>
        <v>0</v>
      </c>
      <c r="X218" s="392">
        <f>IFERROR(SUM(X210:X216),"0")</f>
        <v>0</v>
      </c>
      <c r="Y218" s="37"/>
      <c r="Z218" s="393"/>
      <c r="AA218" s="393"/>
    </row>
    <row r="219" spans="1:67" ht="14.25" hidden="1" customHeight="1" x14ac:dyDescent="0.25">
      <c r="A219" s="402" t="s">
        <v>61</v>
      </c>
      <c r="B219" s="400"/>
      <c r="C219" s="400"/>
      <c r="D219" s="400"/>
      <c r="E219" s="400"/>
      <c r="F219" s="400"/>
      <c r="G219" s="400"/>
      <c r="H219" s="400"/>
      <c r="I219" s="400"/>
      <c r="J219" s="400"/>
      <c r="K219" s="400"/>
      <c r="L219" s="400"/>
      <c r="M219" s="400"/>
      <c r="N219" s="400"/>
      <c r="O219" s="400"/>
      <c r="P219" s="400"/>
      <c r="Q219" s="400"/>
      <c r="R219" s="400"/>
      <c r="S219" s="400"/>
      <c r="T219" s="400"/>
      <c r="U219" s="400"/>
      <c r="V219" s="400"/>
      <c r="W219" s="400"/>
      <c r="X219" s="400"/>
      <c r="Y219" s="400"/>
      <c r="Z219" s="383"/>
      <c r="AA219" s="383"/>
    </row>
    <row r="220" spans="1:67" ht="27" hidden="1" customHeight="1" x14ac:dyDescent="0.25">
      <c r="A220" s="54" t="s">
        <v>353</v>
      </c>
      <c r="B220" s="54" t="s">
        <v>354</v>
      </c>
      <c r="C220" s="31">
        <v>4301031305</v>
      </c>
      <c r="D220" s="403">
        <v>4607091389845</v>
      </c>
      <c r="E220" s="398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765" t="s">
        <v>355</v>
      </c>
      <c r="P220" s="397"/>
      <c r="Q220" s="397"/>
      <c r="R220" s="397"/>
      <c r="S220" s="398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353</v>
      </c>
      <c r="B221" s="54" t="s">
        <v>356</v>
      </c>
      <c r="C221" s="31">
        <v>4301031151</v>
      </c>
      <c r="D221" s="403">
        <v>4607091389845</v>
      </c>
      <c r="E221" s="398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7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7"/>
      <c r="Q221" s="397"/>
      <c r="R221" s="397"/>
      <c r="S221" s="398"/>
      <c r="T221" s="34"/>
      <c r="U221" s="34"/>
      <c r="V221" s="35" t="s">
        <v>66</v>
      </c>
      <c r="W221" s="390">
        <v>0</v>
      </c>
      <c r="X221" s="391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t="27" hidden="1" customHeight="1" x14ac:dyDescent="0.25">
      <c r="A222" s="54" t="s">
        <v>357</v>
      </c>
      <c r="B222" s="54" t="s">
        <v>358</v>
      </c>
      <c r="C222" s="31">
        <v>4301031259</v>
      </c>
      <c r="D222" s="403">
        <v>4680115882881</v>
      </c>
      <c r="E222" s="398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72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7"/>
      <c r="Q222" s="397"/>
      <c r="R222" s="397"/>
      <c r="S222" s="398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idden="1" x14ac:dyDescent="0.2">
      <c r="A223" s="419"/>
      <c r="B223" s="400"/>
      <c r="C223" s="400"/>
      <c r="D223" s="400"/>
      <c r="E223" s="400"/>
      <c r="F223" s="400"/>
      <c r="G223" s="400"/>
      <c r="H223" s="400"/>
      <c r="I223" s="400"/>
      <c r="J223" s="400"/>
      <c r="K223" s="400"/>
      <c r="L223" s="400"/>
      <c r="M223" s="400"/>
      <c r="N223" s="420"/>
      <c r="O223" s="422" t="s">
        <v>70</v>
      </c>
      <c r="P223" s="409"/>
      <c r="Q223" s="409"/>
      <c r="R223" s="409"/>
      <c r="S223" s="409"/>
      <c r="T223" s="409"/>
      <c r="U223" s="410"/>
      <c r="V223" s="37" t="s">
        <v>71</v>
      </c>
      <c r="W223" s="392">
        <f>IFERROR(W220/H220,"0")+IFERROR(W221/H221,"0")+IFERROR(W222/H222,"0")</f>
        <v>0</v>
      </c>
      <c r="X223" s="392">
        <f>IFERROR(X220/H220,"0")+IFERROR(X221/H221,"0")+IFERROR(X222/H222,"0")</f>
        <v>0</v>
      </c>
      <c r="Y223" s="392">
        <f>IFERROR(IF(Y220="",0,Y220),"0")+IFERROR(IF(Y221="",0,Y221),"0")+IFERROR(IF(Y222="",0,Y222),"0")</f>
        <v>0</v>
      </c>
      <c r="Z223" s="393"/>
      <c r="AA223" s="393"/>
    </row>
    <row r="224" spans="1:67" hidden="1" x14ac:dyDescent="0.2">
      <c r="A224" s="400"/>
      <c r="B224" s="400"/>
      <c r="C224" s="400"/>
      <c r="D224" s="400"/>
      <c r="E224" s="400"/>
      <c r="F224" s="400"/>
      <c r="G224" s="400"/>
      <c r="H224" s="400"/>
      <c r="I224" s="400"/>
      <c r="J224" s="400"/>
      <c r="K224" s="400"/>
      <c r="L224" s="400"/>
      <c r="M224" s="400"/>
      <c r="N224" s="420"/>
      <c r="O224" s="422" t="s">
        <v>70</v>
      </c>
      <c r="P224" s="409"/>
      <c r="Q224" s="409"/>
      <c r="R224" s="409"/>
      <c r="S224" s="409"/>
      <c r="T224" s="409"/>
      <c r="U224" s="410"/>
      <c r="V224" s="37" t="s">
        <v>66</v>
      </c>
      <c r="W224" s="392">
        <f>IFERROR(SUM(W220:W222),"0")</f>
        <v>0</v>
      </c>
      <c r="X224" s="392">
        <f>IFERROR(SUM(X220:X222),"0")</f>
        <v>0</v>
      </c>
      <c r="Y224" s="37"/>
      <c r="Z224" s="393"/>
      <c r="AA224" s="393"/>
    </row>
    <row r="225" spans="1:67" ht="16.5" hidden="1" customHeight="1" x14ac:dyDescent="0.25">
      <c r="A225" s="399" t="s">
        <v>359</v>
      </c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00"/>
      <c r="O225" s="400"/>
      <c r="P225" s="400"/>
      <c r="Q225" s="400"/>
      <c r="R225" s="400"/>
      <c r="S225" s="400"/>
      <c r="T225" s="400"/>
      <c r="U225" s="400"/>
      <c r="V225" s="400"/>
      <c r="W225" s="400"/>
      <c r="X225" s="400"/>
      <c r="Y225" s="400"/>
      <c r="Z225" s="384"/>
      <c r="AA225" s="384"/>
    </row>
    <row r="226" spans="1:67" ht="14.25" hidden="1" customHeight="1" x14ac:dyDescent="0.25">
      <c r="A226" s="402" t="s">
        <v>105</v>
      </c>
      <c r="B226" s="400"/>
      <c r="C226" s="400"/>
      <c r="D226" s="400"/>
      <c r="E226" s="400"/>
      <c r="F226" s="400"/>
      <c r="G226" s="400"/>
      <c r="H226" s="400"/>
      <c r="I226" s="400"/>
      <c r="J226" s="400"/>
      <c r="K226" s="400"/>
      <c r="L226" s="400"/>
      <c r="M226" s="400"/>
      <c r="N226" s="400"/>
      <c r="O226" s="400"/>
      <c r="P226" s="400"/>
      <c r="Q226" s="400"/>
      <c r="R226" s="400"/>
      <c r="S226" s="400"/>
      <c r="T226" s="400"/>
      <c r="U226" s="400"/>
      <c r="V226" s="400"/>
      <c r="W226" s="400"/>
      <c r="X226" s="400"/>
      <c r="Y226" s="400"/>
      <c r="Z226" s="383"/>
      <c r="AA226" s="383"/>
    </row>
    <row r="227" spans="1:67" ht="27" hidden="1" customHeight="1" x14ac:dyDescent="0.25">
      <c r="A227" s="54" t="s">
        <v>360</v>
      </c>
      <c r="B227" s="54" t="s">
        <v>361</v>
      </c>
      <c r="C227" s="31">
        <v>4301011826</v>
      </c>
      <c r="D227" s="403">
        <v>4680115884137</v>
      </c>
      <c r="E227" s="398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5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7"/>
      <c r="Q227" s="397"/>
      <c r="R227" s="397"/>
      <c r="S227" s="398"/>
      <c r="T227" s="34"/>
      <c r="U227" s="34"/>
      <c r="V227" s="35" t="s">
        <v>66</v>
      </c>
      <c r="W227" s="390">
        <v>0</v>
      </c>
      <c r="X227" s="391">
        <f t="shared" ref="X227:X232" si="54">IFERROR(IF(W227="",0,CEILING((W227/$H227),1)*$H227),"")</f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ref="BL227:BL232" si="55">IFERROR(W227*I227/H227,"0")</f>
        <v>0</v>
      </c>
      <c r="BM227" s="64">
        <f t="shared" ref="BM227:BM232" si="56">IFERROR(X227*I227/H227,"0")</f>
        <v>0</v>
      </c>
      <c r="BN227" s="64">
        <f t="shared" ref="BN227:BN232" si="57">IFERROR(1/J227*(W227/H227),"0")</f>
        <v>0</v>
      </c>
      <c r="BO227" s="64">
        <f t="shared" ref="BO227:BO232" si="58">IFERROR(1/J227*(X227/H227),"0")</f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4301011724</v>
      </c>
      <c r="D228" s="403">
        <v>4680115884236</v>
      </c>
      <c r="E228" s="398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4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7"/>
      <c r="Q228" s="397"/>
      <c r="R228" s="397"/>
      <c r="S228" s="398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4301011721</v>
      </c>
      <c r="D229" s="403">
        <v>4680115884175</v>
      </c>
      <c r="E229" s="398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7"/>
      <c r="Q229" s="397"/>
      <c r="R229" s="397"/>
      <c r="S229" s="398"/>
      <c r="T229" s="34"/>
      <c r="U229" s="34"/>
      <c r="V229" s="35" t="s">
        <v>66</v>
      </c>
      <c r="W229" s="390">
        <v>0</v>
      </c>
      <c r="X229" s="391">
        <f t="shared" si="54"/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4301011824</v>
      </c>
      <c r="D230" s="403">
        <v>4680115884144</v>
      </c>
      <c r="E230" s="398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6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7"/>
      <c r="Q230" s="397"/>
      <c r="R230" s="397"/>
      <c r="S230" s="398"/>
      <c r="T230" s="34"/>
      <c r="U230" s="34"/>
      <c r="V230" s="35" t="s">
        <v>66</v>
      </c>
      <c r="W230" s="390">
        <v>0</v>
      </c>
      <c r="X230" s="391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4301011726</v>
      </c>
      <c r="D231" s="403">
        <v>4680115884182</v>
      </c>
      <c r="E231" s="398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4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7"/>
      <c r="Q231" s="397"/>
      <c r="R231" s="397"/>
      <c r="S231" s="398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hidden="1" customHeight="1" x14ac:dyDescent="0.25">
      <c r="A232" s="54" t="s">
        <v>370</v>
      </c>
      <c r="B232" s="54" t="s">
        <v>371</v>
      </c>
      <c r="C232" s="31">
        <v>4301011722</v>
      </c>
      <c r="D232" s="403">
        <v>4680115884205</v>
      </c>
      <c r="E232" s="398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7"/>
      <c r="Q232" s="397"/>
      <c r="R232" s="397"/>
      <c r="S232" s="398"/>
      <c r="T232" s="34"/>
      <c r="U232" s="34"/>
      <c r="V232" s="35" t="s">
        <v>66</v>
      </c>
      <c r="W232" s="390">
        <v>0</v>
      </c>
      <c r="X232" s="391">
        <f t="shared" si="54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5"/>
        <v>0</v>
      </c>
      <c r="BM232" s="64">
        <f t="shared" si="56"/>
        <v>0</v>
      </c>
      <c r="BN232" s="64">
        <f t="shared" si="57"/>
        <v>0</v>
      </c>
      <c r="BO232" s="64">
        <f t="shared" si="58"/>
        <v>0</v>
      </c>
    </row>
    <row r="233" spans="1:67" hidden="1" x14ac:dyDescent="0.2">
      <c r="A233" s="419"/>
      <c r="B233" s="400"/>
      <c r="C233" s="400"/>
      <c r="D233" s="400"/>
      <c r="E233" s="400"/>
      <c r="F233" s="400"/>
      <c r="G233" s="400"/>
      <c r="H233" s="400"/>
      <c r="I233" s="400"/>
      <c r="J233" s="400"/>
      <c r="K233" s="400"/>
      <c r="L233" s="400"/>
      <c r="M233" s="400"/>
      <c r="N233" s="420"/>
      <c r="O233" s="422" t="s">
        <v>70</v>
      </c>
      <c r="P233" s="409"/>
      <c r="Q233" s="409"/>
      <c r="R233" s="409"/>
      <c r="S233" s="409"/>
      <c r="T233" s="409"/>
      <c r="U233" s="410"/>
      <c r="V233" s="37" t="s">
        <v>71</v>
      </c>
      <c r="W233" s="392">
        <f>IFERROR(W227/H227,"0")+IFERROR(W228/H228,"0")+IFERROR(W229/H229,"0")+IFERROR(W230/H230,"0")+IFERROR(W231/H231,"0")+IFERROR(W232/H232,"0")</f>
        <v>0</v>
      </c>
      <c r="X233" s="392">
        <f>IFERROR(X227/H227,"0")+IFERROR(X228/H228,"0")+IFERROR(X229/H229,"0")+IFERROR(X230/H230,"0")+IFERROR(X231/H231,"0")+IFERROR(X232/H232,"0")</f>
        <v>0</v>
      </c>
      <c r="Y233" s="392">
        <f>IFERROR(IF(Y227="",0,Y227),"0")+IFERROR(IF(Y228="",0,Y228),"0")+IFERROR(IF(Y229="",0,Y229),"0")+IFERROR(IF(Y230="",0,Y230),"0")+IFERROR(IF(Y231="",0,Y231),"0")+IFERROR(IF(Y232="",0,Y232),"0")</f>
        <v>0</v>
      </c>
      <c r="Z233" s="393"/>
      <c r="AA233" s="393"/>
    </row>
    <row r="234" spans="1:67" hidden="1" x14ac:dyDescent="0.2">
      <c r="A234" s="400"/>
      <c r="B234" s="400"/>
      <c r="C234" s="400"/>
      <c r="D234" s="400"/>
      <c r="E234" s="400"/>
      <c r="F234" s="400"/>
      <c r="G234" s="400"/>
      <c r="H234" s="400"/>
      <c r="I234" s="400"/>
      <c r="J234" s="400"/>
      <c r="K234" s="400"/>
      <c r="L234" s="400"/>
      <c r="M234" s="400"/>
      <c r="N234" s="420"/>
      <c r="O234" s="422" t="s">
        <v>70</v>
      </c>
      <c r="P234" s="409"/>
      <c r="Q234" s="409"/>
      <c r="R234" s="409"/>
      <c r="S234" s="409"/>
      <c r="T234" s="409"/>
      <c r="U234" s="410"/>
      <c r="V234" s="37" t="s">
        <v>66</v>
      </c>
      <c r="W234" s="392">
        <f>IFERROR(SUM(W227:W232),"0")</f>
        <v>0</v>
      </c>
      <c r="X234" s="392">
        <f>IFERROR(SUM(X227:X232),"0")</f>
        <v>0</v>
      </c>
      <c r="Y234" s="37"/>
      <c r="Z234" s="393"/>
      <c r="AA234" s="393"/>
    </row>
    <row r="235" spans="1:67" ht="16.5" hidden="1" customHeight="1" x14ac:dyDescent="0.25">
      <c r="A235" s="399" t="s">
        <v>372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384"/>
      <c r="AA235" s="384"/>
    </row>
    <row r="236" spans="1:67" ht="14.25" hidden="1" customHeight="1" x14ac:dyDescent="0.25">
      <c r="A236" s="402" t="s">
        <v>105</v>
      </c>
      <c r="B236" s="400"/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00"/>
      <c r="O236" s="400"/>
      <c r="P236" s="400"/>
      <c r="Q236" s="400"/>
      <c r="R236" s="400"/>
      <c r="S236" s="400"/>
      <c r="T236" s="400"/>
      <c r="U236" s="400"/>
      <c r="V236" s="400"/>
      <c r="W236" s="400"/>
      <c r="X236" s="400"/>
      <c r="Y236" s="400"/>
      <c r="Z236" s="383"/>
      <c r="AA236" s="383"/>
    </row>
    <row r="237" spans="1:67" ht="27" hidden="1" customHeight="1" x14ac:dyDescent="0.25">
      <c r="A237" s="54" t="s">
        <v>373</v>
      </c>
      <c r="B237" s="54" t="s">
        <v>374</v>
      </c>
      <c r="C237" s="31">
        <v>4301012016</v>
      </c>
      <c r="D237" s="403">
        <v>4680115885554</v>
      </c>
      <c r="E237" s="398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687" t="s">
        <v>375</v>
      </c>
      <c r="P237" s="397"/>
      <c r="Q237" s="397"/>
      <c r="R237" s="397"/>
      <c r="S237" s="398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hidden="1" customHeight="1" x14ac:dyDescent="0.25">
      <c r="A238" s="54" t="s">
        <v>377</v>
      </c>
      <c r="B238" s="54" t="s">
        <v>378</v>
      </c>
      <c r="C238" s="31">
        <v>4301012024</v>
      </c>
      <c r="D238" s="403">
        <v>4680115885615</v>
      </c>
      <c r="E238" s="398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120</v>
      </c>
      <c r="M238" s="33"/>
      <c r="N238" s="32">
        <v>55</v>
      </c>
      <c r="O238" s="517" t="s">
        <v>379</v>
      </c>
      <c r="P238" s="397"/>
      <c r="Q238" s="397"/>
      <c r="R238" s="397"/>
      <c r="S238" s="398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4301011858</v>
      </c>
      <c r="D239" s="403">
        <v>4680115885646</v>
      </c>
      <c r="E239" s="398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694" t="s">
        <v>383</v>
      </c>
      <c r="P239" s="397"/>
      <c r="Q239" s="397"/>
      <c r="R239" s="397"/>
      <c r="S239" s="398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4301011362</v>
      </c>
      <c r="D240" s="403">
        <v>4607091386004</v>
      </c>
      <c r="E240" s="398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6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8"/>
      <c r="T240" s="34"/>
      <c r="U240" s="34"/>
      <c r="V240" s="35" t="s">
        <v>66</v>
      </c>
      <c r="W240" s="390">
        <v>140</v>
      </c>
      <c r="X240" s="391">
        <f t="shared" si="59"/>
        <v>140.4</v>
      </c>
      <c r="Y240" s="36">
        <f>IFERROR(IF(X240=0,"",ROUNDUP(X240/H240,0)*0.02039),"")</f>
        <v>0.26506999999999997</v>
      </c>
      <c r="Z240" s="56"/>
      <c r="AA240" s="57"/>
      <c r="AE240" s="64"/>
      <c r="BB240" s="205" t="s">
        <v>1</v>
      </c>
      <c r="BL240" s="64">
        <f t="shared" si="60"/>
        <v>146.2222222222222</v>
      </c>
      <c r="BM240" s="64">
        <f t="shared" si="61"/>
        <v>146.63999999999999</v>
      </c>
      <c r="BN240" s="64">
        <f t="shared" si="62"/>
        <v>0.27006172839506171</v>
      </c>
      <c r="BO240" s="64">
        <f t="shared" si="63"/>
        <v>0.27083333333333331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4301011347</v>
      </c>
      <c r="D241" s="403">
        <v>4607091386073</v>
      </c>
      <c r="E241" s="398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7"/>
      <c r="Q241" s="397"/>
      <c r="R241" s="397"/>
      <c r="S241" s="398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388</v>
      </c>
      <c r="B242" s="54" t="s">
        <v>389</v>
      </c>
      <c r="C242" s="31">
        <v>4301010928</v>
      </c>
      <c r="D242" s="403">
        <v>4607091387322</v>
      </c>
      <c r="E242" s="398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73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7"/>
      <c r="Q242" s="397"/>
      <c r="R242" s="397"/>
      <c r="S242" s="398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4301010945</v>
      </c>
      <c r="D243" s="403">
        <v>4607091387353</v>
      </c>
      <c r="E243" s="398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7"/>
      <c r="Q243" s="397"/>
      <c r="R243" s="397"/>
      <c r="S243" s="398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4301011328</v>
      </c>
      <c r="D244" s="403">
        <v>4607091386011</v>
      </c>
      <c r="E244" s="398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6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7"/>
      <c r="Q244" s="397"/>
      <c r="R244" s="397"/>
      <c r="S244" s="398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4301011329</v>
      </c>
      <c r="D245" s="403">
        <v>4607091387308</v>
      </c>
      <c r="E245" s="398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66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7"/>
      <c r="Q245" s="397"/>
      <c r="R245" s="397"/>
      <c r="S245" s="398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4301011049</v>
      </c>
      <c r="D246" s="403">
        <v>4607091387339</v>
      </c>
      <c r="E246" s="398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7"/>
      <c r="Q246" s="397"/>
      <c r="R246" s="397"/>
      <c r="S246" s="398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4301011573</v>
      </c>
      <c r="D247" s="403">
        <v>4680115881938</v>
      </c>
      <c r="E247" s="398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4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7"/>
      <c r="Q247" s="397"/>
      <c r="R247" s="397"/>
      <c r="S247" s="398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4301010944</v>
      </c>
      <c r="D248" s="403">
        <v>4607091387346</v>
      </c>
      <c r="E248" s="398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7"/>
      <c r="Q248" s="397"/>
      <c r="R248" s="397"/>
      <c r="S248" s="398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hidden="1" customHeight="1" x14ac:dyDescent="0.25">
      <c r="A249" s="54" t="s">
        <v>403</v>
      </c>
      <c r="B249" s="54" t="s">
        <v>404</v>
      </c>
      <c r="C249" s="31">
        <v>4301011353</v>
      </c>
      <c r="D249" s="403">
        <v>4607091389807</v>
      </c>
      <c r="E249" s="398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48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7"/>
      <c r="Q249" s="397"/>
      <c r="R249" s="397"/>
      <c r="S249" s="398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x14ac:dyDescent="0.2">
      <c r="A250" s="419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20"/>
      <c r="O250" s="422" t="s">
        <v>70</v>
      </c>
      <c r="P250" s="409"/>
      <c r="Q250" s="409"/>
      <c r="R250" s="409"/>
      <c r="S250" s="409"/>
      <c r="T250" s="409"/>
      <c r="U250" s="41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12.962962962962962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13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0.26506999999999997</v>
      </c>
      <c r="Z250" s="393"/>
      <c r="AA250" s="393"/>
    </row>
    <row r="251" spans="1:67" x14ac:dyDescent="0.2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20"/>
      <c r="O251" s="422" t="s">
        <v>70</v>
      </c>
      <c r="P251" s="409"/>
      <c r="Q251" s="409"/>
      <c r="R251" s="409"/>
      <c r="S251" s="409"/>
      <c r="T251" s="409"/>
      <c r="U251" s="410"/>
      <c r="V251" s="37" t="s">
        <v>66</v>
      </c>
      <c r="W251" s="392">
        <f>IFERROR(SUM(W237:W249),"0")</f>
        <v>140</v>
      </c>
      <c r="X251" s="392">
        <f>IFERROR(SUM(X237:X249),"0")</f>
        <v>140.4</v>
      </c>
      <c r="Y251" s="37"/>
      <c r="Z251" s="393"/>
      <c r="AA251" s="393"/>
    </row>
    <row r="252" spans="1:67" ht="14.25" hidden="1" customHeight="1" x14ac:dyDescent="0.25">
      <c r="A252" s="402" t="s">
        <v>61</v>
      </c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383"/>
      <c r="AA252" s="383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403">
        <v>4607091387193</v>
      </c>
      <c r="E253" s="398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5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7"/>
      <c r="Q253" s="397"/>
      <c r="R253" s="397"/>
      <c r="S253" s="398"/>
      <c r="T253" s="34"/>
      <c r="U253" s="34"/>
      <c r="V253" s="35" t="s">
        <v>66</v>
      </c>
      <c r="W253" s="390">
        <v>90</v>
      </c>
      <c r="X253" s="391">
        <f>IFERROR(IF(W253="",0,CEILING((W253/$H253),1)*$H253),"")</f>
        <v>92.4</v>
      </c>
      <c r="Y253" s="36">
        <f>IFERROR(IF(X253=0,"",ROUNDUP(X253/H253,0)*0.00753),"")</f>
        <v>0.16566</v>
      </c>
      <c r="Z253" s="56"/>
      <c r="AA253" s="57"/>
      <c r="AE253" s="64"/>
      <c r="BB253" s="215" t="s">
        <v>1</v>
      </c>
      <c r="BL253" s="64">
        <f>IFERROR(W253*I253/H253,"0")</f>
        <v>95.571428571428555</v>
      </c>
      <c r="BM253" s="64">
        <f>IFERROR(X253*I253/H253,"0")</f>
        <v>98.12</v>
      </c>
      <c r="BN253" s="64">
        <f>IFERROR(1/J253*(W253/H253),"0")</f>
        <v>0.13736263736263735</v>
      </c>
      <c r="BO253" s="64">
        <f>IFERROR(1/J253*(X253/H253),"0")</f>
        <v>0.14102564102564102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403">
        <v>4607091387230</v>
      </c>
      <c r="E254" s="398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7"/>
      <c r="Q254" s="397"/>
      <c r="R254" s="397"/>
      <c r="S254" s="398"/>
      <c r="T254" s="34"/>
      <c r="U254" s="34"/>
      <c r="V254" s="35" t="s">
        <v>66</v>
      </c>
      <c r="W254" s="390">
        <v>90</v>
      </c>
      <c r="X254" s="391">
        <f>IFERROR(IF(W254="",0,CEILING((W254/$H254),1)*$H254),"")</f>
        <v>92.4</v>
      </c>
      <c r="Y254" s="36">
        <f>IFERROR(IF(X254=0,"",ROUNDUP(X254/H254,0)*0.00753),"")</f>
        <v>0.16566</v>
      </c>
      <c r="Z254" s="56"/>
      <c r="AA254" s="57"/>
      <c r="AE254" s="64"/>
      <c r="BB254" s="216" t="s">
        <v>1</v>
      </c>
      <c r="BL254" s="64">
        <f>IFERROR(W254*I254/H254,"0")</f>
        <v>95.571428571428555</v>
      </c>
      <c r="BM254" s="64">
        <f>IFERROR(X254*I254/H254,"0")</f>
        <v>98.12</v>
      </c>
      <c r="BN254" s="64">
        <f>IFERROR(1/J254*(W254/H254),"0")</f>
        <v>0.13736263736263735</v>
      </c>
      <c r="BO254" s="64">
        <f>IFERROR(1/J254*(X254/H254),"0")</f>
        <v>0.14102564102564102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4301031152</v>
      </c>
      <c r="D255" s="403">
        <v>4607091387285</v>
      </c>
      <c r="E255" s="398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7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7"/>
      <c r="Q255" s="397"/>
      <c r="R255" s="397"/>
      <c r="S255" s="398"/>
      <c r="T255" s="34"/>
      <c r="U255" s="34"/>
      <c r="V255" s="35" t="s">
        <v>66</v>
      </c>
      <c r="W255" s="390">
        <v>0</v>
      </c>
      <c r="X255" s="39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411</v>
      </c>
      <c r="B256" s="54" t="s">
        <v>412</v>
      </c>
      <c r="C256" s="31">
        <v>4301031164</v>
      </c>
      <c r="D256" s="403">
        <v>4680115880481</v>
      </c>
      <c r="E256" s="398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59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7"/>
      <c r="Q256" s="397"/>
      <c r="R256" s="397"/>
      <c r="S256" s="398"/>
      <c r="T256" s="34"/>
      <c r="U256" s="34"/>
      <c r="V256" s="35" t="s">
        <v>66</v>
      </c>
      <c r="W256" s="390">
        <v>0</v>
      </c>
      <c r="X256" s="391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x14ac:dyDescent="0.2">
      <c r="A257" s="419"/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20"/>
      <c r="O257" s="422" t="s">
        <v>70</v>
      </c>
      <c r="P257" s="409"/>
      <c r="Q257" s="409"/>
      <c r="R257" s="409"/>
      <c r="S257" s="409"/>
      <c r="T257" s="409"/>
      <c r="U257" s="410"/>
      <c r="V257" s="37" t="s">
        <v>71</v>
      </c>
      <c r="W257" s="392">
        <f>IFERROR(W253/H253,"0")+IFERROR(W254/H254,"0")+IFERROR(W255/H255,"0")+IFERROR(W256/H256,"0")</f>
        <v>42.857142857142854</v>
      </c>
      <c r="X257" s="392">
        <f>IFERROR(X253/H253,"0")+IFERROR(X254/H254,"0")+IFERROR(X255/H255,"0")+IFERROR(X256/H256,"0")</f>
        <v>44</v>
      </c>
      <c r="Y257" s="392">
        <f>IFERROR(IF(Y253="",0,Y253),"0")+IFERROR(IF(Y254="",0,Y254),"0")+IFERROR(IF(Y255="",0,Y255),"0")+IFERROR(IF(Y256="",0,Y256),"0")</f>
        <v>0.33132</v>
      </c>
      <c r="Z257" s="393"/>
      <c r="AA257" s="393"/>
    </row>
    <row r="258" spans="1:67" x14ac:dyDescent="0.2">
      <c r="A258" s="400"/>
      <c r="B258" s="400"/>
      <c r="C258" s="400"/>
      <c r="D258" s="400"/>
      <c r="E258" s="400"/>
      <c r="F258" s="400"/>
      <c r="G258" s="400"/>
      <c r="H258" s="400"/>
      <c r="I258" s="400"/>
      <c r="J258" s="400"/>
      <c r="K258" s="400"/>
      <c r="L258" s="400"/>
      <c r="M258" s="400"/>
      <c r="N258" s="420"/>
      <c r="O258" s="422" t="s">
        <v>70</v>
      </c>
      <c r="P258" s="409"/>
      <c r="Q258" s="409"/>
      <c r="R258" s="409"/>
      <c r="S258" s="409"/>
      <c r="T258" s="409"/>
      <c r="U258" s="410"/>
      <c r="V258" s="37" t="s">
        <v>66</v>
      </c>
      <c r="W258" s="392">
        <f>IFERROR(SUM(W253:W256),"0")</f>
        <v>180</v>
      </c>
      <c r="X258" s="392">
        <f>IFERROR(SUM(X253:X256),"0")</f>
        <v>184.8</v>
      </c>
      <c r="Y258" s="37"/>
      <c r="Z258" s="393"/>
      <c r="AA258" s="393"/>
    </row>
    <row r="259" spans="1:67" ht="14.25" hidden="1" customHeight="1" x14ac:dyDescent="0.25">
      <c r="A259" s="402" t="s">
        <v>72</v>
      </c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0"/>
      <c r="O259" s="400"/>
      <c r="P259" s="400"/>
      <c r="Q259" s="400"/>
      <c r="R259" s="400"/>
      <c r="S259" s="400"/>
      <c r="T259" s="400"/>
      <c r="U259" s="400"/>
      <c r="V259" s="400"/>
      <c r="W259" s="400"/>
      <c r="X259" s="400"/>
      <c r="Y259" s="400"/>
      <c r="Z259" s="383"/>
      <c r="AA259" s="383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403">
        <v>4607091387766</v>
      </c>
      <c r="E260" s="398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120</v>
      </c>
      <c r="M260" s="33"/>
      <c r="N260" s="32">
        <v>40</v>
      </c>
      <c r="O260" s="6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7"/>
      <c r="Q260" s="397"/>
      <c r="R260" s="397"/>
      <c r="S260" s="398"/>
      <c r="T260" s="34"/>
      <c r="U260" s="34"/>
      <c r="V260" s="35" t="s">
        <v>66</v>
      </c>
      <c r="W260" s="390">
        <v>760</v>
      </c>
      <c r="X260" s="391">
        <f t="shared" ref="X260:X269" si="65">IFERROR(IF(W260="",0,CEILING((W260/$H260),1)*$H260),"")</f>
        <v>764.4</v>
      </c>
      <c r="Y260" s="36">
        <f>IFERROR(IF(X260=0,"",ROUNDUP(X260/H260,0)*0.02175),"")</f>
        <v>2.1315</v>
      </c>
      <c r="Z260" s="56"/>
      <c r="AA260" s="57"/>
      <c r="AE260" s="64"/>
      <c r="BB260" s="219" t="s">
        <v>1</v>
      </c>
      <c r="BL260" s="64">
        <f t="shared" ref="BL260:BL269" si="66">IFERROR(W260*I260/H260,"0")</f>
        <v>814.36923076923085</v>
      </c>
      <c r="BM260" s="64">
        <f t="shared" ref="BM260:BM269" si="67">IFERROR(X260*I260/H260,"0")</f>
        <v>819.08400000000006</v>
      </c>
      <c r="BN260" s="64">
        <f t="shared" ref="BN260:BN269" si="68">IFERROR(1/J260*(W260/H260),"0")</f>
        <v>1.73992673992674</v>
      </c>
      <c r="BO260" s="64">
        <f t="shared" ref="BO260:BO269" si="69">IFERROR(1/J260*(X260/H260),"0")</f>
        <v>1.75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4301051116</v>
      </c>
      <c r="D261" s="403">
        <v>4607091387957</v>
      </c>
      <c r="E261" s="398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7"/>
      <c r="Q261" s="397"/>
      <c r="R261" s="397"/>
      <c r="S261" s="398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hidden="1" customHeight="1" x14ac:dyDescent="0.25">
      <c r="A262" s="54" t="s">
        <v>417</v>
      </c>
      <c r="B262" s="54" t="s">
        <v>418</v>
      </c>
      <c r="C262" s="31">
        <v>4301051115</v>
      </c>
      <c r="D262" s="403">
        <v>4607091387964</v>
      </c>
      <c r="E262" s="398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7"/>
      <c r="Q262" s="397"/>
      <c r="R262" s="397"/>
      <c r="S262" s="398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hidden="1" customHeight="1" x14ac:dyDescent="0.25">
      <c r="A263" s="54" t="s">
        <v>419</v>
      </c>
      <c r="B263" s="54" t="s">
        <v>420</v>
      </c>
      <c r="C263" s="31">
        <v>4301051731</v>
      </c>
      <c r="D263" s="403">
        <v>4680115884618</v>
      </c>
      <c r="E263" s="398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7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7"/>
      <c r="Q263" s="397"/>
      <c r="R263" s="397"/>
      <c r="S263" s="398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403">
        <v>4680115884588</v>
      </c>
      <c r="E264" s="398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4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7"/>
      <c r="Q264" s="397"/>
      <c r="R264" s="397"/>
      <c r="S264" s="398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4301051134</v>
      </c>
      <c r="D265" s="403">
        <v>4607091381672</v>
      </c>
      <c r="E265" s="398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7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7"/>
      <c r="Q265" s="397"/>
      <c r="R265" s="397"/>
      <c r="S265" s="398"/>
      <c r="T265" s="34"/>
      <c r="U265" s="34"/>
      <c r="V265" s="35" t="s">
        <v>66</v>
      </c>
      <c r="W265" s="390">
        <v>0</v>
      </c>
      <c r="X265" s="391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4301051130</v>
      </c>
      <c r="D266" s="403">
        <v>4607091387537</v>
      </c>
      <c r="E266" s="398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7"/>
      <c r="Q266" s="397"/>
      <c r="R266" s="397"/>
      <c r="S266" s="398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4301051132</v>
      </c>
      <c r="D267" s="403">
        <v>4607091387513</v>
      </c>
      <c r="E267" s="398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7"/>
      <c r="Q267" s="397"/>
      <c r="R267" s="397"/>
      <c r="S267" s="398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4301051277</v>
      </c>
      <c r="D268" s="403">
        <v>4680115880511</v>
      </c>
      <c r="E268" s="398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120</v>
      </c>
      <c r="M268" s="33"/>
      <c r="N268" s="32">
        <v>40</v>
      </c>
      <c r="O268" s="74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7"/>
      <c r="Q268" s="397"/>
      <c r="R268" s="397"/>
      <c r="S268" s="398"/>
      <c r="T268" s="34"/>
      <c r="U268" s="34"/>
      <c r="V268" s="35" t="s">
        <v>66</v>
      </c>
      <c r="W268" s="390">
        <v>0</v>
      </c>
      <c r="X268" s="391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hidden="1" customHeight="1" x14ac:dyDescent="0.25">
      <c r="A269" s="54" t="s">
        <v>431</v>
      </c>
      <c r="B269" s="54" t="s">
        <v>432</v>
      </c>
      <c r="C269" s="31">
        <v>4301051344</v>
      </c>
      <c r="D269" s="403">
        <v>4680115880412</v>
      </c>
      <c r="E269" s="398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120</v>
      </c>
      <c r="M269" s="33"/>
      <c r="N269" s="32">
        <v>45</v>
      </c>
      <c r="O269" s="5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7"/>
      <c r="Q269" s="397"/>
      <c r="R269" s="397"/>
      <c r="S269" s="398"/>
      <c r="T269" s="34"/>
      <c r="U269" s="34"/>
      <c r="V269" s="35" t="s">
        <v>66</v>
      </c>
      <c r="W269" s="390">
        <v>0</v>
      </c>
      <c r="X269" s="391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x14ac:dyDescent="0.2">
      <c r="A270" s="419"/>
      <c r="B270" s="400"/>
      <c r="C270" s="400"/>
      <c r="D270" s="400"/>
      <c r="E270" s="400"/>
      <c r="F270" s="400"/>
      <c r="G270" s="400"/>
      <c r="H270" s="400"/>
      <c r="I270" s="400"/>
      <c r="J270" s="400"/>
      <c r="K270" s="400"/>
      <c r="L270" s="400"/>
      <c r="M270" s="400"/>
      <c r="N270" s="420"/>
      <c r="O270" s="422" t="s">
        <v>70</v>
      </c>
      <c r="P270" s="409"/>
      <c r="Q270" s="409"/>
      <c r="R270" s="409"/>
      <c r="S270" s="409"/>
      <c r="T270" s="409"/>
      <c r="U270" s="41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97.435897435897445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98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2.1315</v>
      </c>
      <c r="Z270" s="393"/>
      <c r="AA270" s="393"/>
    </row>
    <row r="271" spans="1:67" x14ac:dyDescent="0.2">
      <c r="A271" s="400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20"/>
      <c r="O271" s="422" t="s">
        <v>70</v>
      </c>
      <c r="P271" s="409"/>
      <c r="Q271" s="409"/>
      <c r="R271" s="409"/>
      <c r="S271" s="409"/>
      <c r="T271" s="409"/>
      <c r="U271" s="410"/>
      <c r="V271" s="37" t="s">
        <v>66</v>
      </c>
      <c r="W271" s="392">
        <f>IFERROR(SUM(W260:W269),"0")</f>
        <v>760</v>
      </c>
      <c r="X271" s="392">
        <f>IFERROR(SUM(X260:X269),"0")</f>
        <v>764.4</v>
      </c>
      <c r="Y271" s="37"/>
      <c r="Z271" s="393"/>
      <c r="AA271" s="393"/>
    </row>
    <row r="272" spans="1:67" ht="14.25" hidden="1" customHeight="1" x14ac:dyDescent="0.25">
      <c r="A272" s="402" t="s">
        <v>206</v>
      </c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0"/>
      <c r="P272" s="400"/>
      <c r="Q272" s="400"/>
      <c r="R272" s="400"/>
      <c r="S272" s="400"/>
      <c r="T272" s="400"/>
      <c r="U272" s="400"/>
      <c r="V272" s="400"/>
      <c r="W272" s="400"/>
      <c r="X272" s="400"/>
      <c r="Y272" s="400"/>
      <c r="Z272" s="383"/>
      <c r="AA272" s="383"/>
    </row>
    <row r="273" spans="1:67" ht="16.5" hidden="1" customHeight="1" x14ac:dyDescent="0.25">
      <c r="A273" s="54" t="s">
        <v>433</v>
      </c>
      <c r="B273" s="54" t="s">
        <v>434</v>
      </c>
      <c r="C273" s="31">
        <v>4301060379</v>
      </c>
      <c r="D273" s="403">
        <v>4607091380880</v>
      </c>
      <c r="E273" s="398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753" t="s">
        <v>435</v>
      </c>
      <c r="P273" s="397"/>
      <c r="Q273" s="397"/>
      <c r="R273" s="397"/>
      <c r="S273" s="398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hidden="1" customHeight="1" x14ac:dyDescent="0.25">
      <c r="A274" s="54" t="s">
        <v>433</v>
      </c>
      <c r="B274" s="54" t="s">
        <v>436</v>
      </c>
      <c r="C274" s="31">
        <v>4301060326</v>
      </c>
      <c r="D274" s="403">
        <v>4607091380880</v>
      </c>
      <c r="E274" s="398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4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7"/>
      <c r="Q274" s="397"/>
      <c r="R274" s="397"/>
      <c r="S274" s="398"/>
      <c r="T274" s="34"/>
      <c r="U274" s="34"/>
      <c r="V274" s="35" t="s">
        <v>66</v>
      </c>
      <c r="W274" s="390">
        <v>0</v>
      </c>
      <c r="X274" s="39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403">
        <v>4607091384482</v>
      </c>
      <c r="E275" s="398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7"/>
      <c r="Q275" s="397"/>
      <c r="R275" s="397"/>
      <c r="S275" s="398"/>
      <c r="T275" s="34"/>
      <c r="U275" s="34"/>
      <c r="V275" s="35" t="s">
        <v>66</v>
      </c>
      <c r="W275" s="390">
        <v>30</v>
      </c>
      <c r="X275" s="391">
        <f>IFERROR(IF(W275="",0,CEILING((W275/$H275),1)*$H275),"")</f>
        <v>31.2</v>
      </c>
      <c r="Y275" s="36">
        <f>IFERROR(IF(X275=0,"",ROUNDUP(X275/H275,0)*0.02175),"")</f>
        <v>8.6999999999999994E-2</v>
      </c>
      <c r="Z275" s="56"/>
      <c r="AA275" s="57"/>
      <c r="AE275" s="64"/>
      <c r="BB275" s="231" t="s">
        <v>1</v>
      </c>
      <c r="BL275" s="64">
        <f>IFERROR(W275*I275/H275,"0")</f>
        <v>32.169230769230772</v>
      </c>
      <c r="BM275" s="64">
        <f>IFERROR(X275*I275/H275,"0")</f>
        <v>33.456000000000003</v>
      </c>
      <c r="BN275" s="64">
        <f>IFERROR(1/J275*(W275/H275),"0")</f>
        <v>6.8681318681318673E-2</v>
      </c>
      <c r="BO275" s="64">
        <f>IFERROR(1/J275*(X275/H275),"0")</f>
        <v>7.1428571428571425E-2</v>
      </c>
    </row>
    <row r="276" spans="1:67" ht="16.5" hidden="1" customHeight="1" x14ac:dyDescent="0.25">
      <c r="A276" s="54" t="s">
        <v>439</v>
      </c>
      <c r="B276" s="54" t="s">
        <v>440</v>
      </c>
      <c r="C276" s="31">
        <v>4301060325</v>
      </c>
      <c r="D276" s="403">
        <v>4607091380897</v>
      </c>
      <c r="E276" s="398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7"/>
      <c r="Q276" s="397"/>
      <c r="R276" s="397"/>
      <c r="S276" s="398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9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20"/>
      <c r="O277" s="422" t="s">
        <v>70</v>
      </c>
      <c r="P277" s="409"/>
      <c r="Q277" s="409"/>
      <c r="R277" s="409"/>
      <c r="S277" s="409"/>
      <c r="T277" s="409"/>
      <c r="U277" s="410"/>
      <c r="V277" s="37" t="s">
        <v>71</v>
      </c>
      <c r="W277" s="392">
        <f>IFERROR(W273/H273,"0")+IFERROR(W274/H274,"0")+IFERROR(W275/H275,"0")+IFERROR(W276/H276,"0")</f>
        <v>3.8461538461538463</v>
      </c>
      <c r="X277" s="392">
        <f>IFERROR(X273/H273,"0")+IFERROR(X274/H274,"0")+IFERROR(X275/H275,"0")+IFERROR(X276/H276,"0")</f>
        <v>4</v>
      </c>
      <c r="Y277" s="392">
        <f>IFERROR(IF(Y273="",0,Y273),"0")+IFERROR(IF(Y274="",0,Y274),"0")+IFERROR(IF(Y275="",0,Y275),"0")+IFERROR(IF(Y276="",0,Y276),"0")</f>
        <v>8.6999999999999994E-2</v>
      </c>
      <c r="Z277" s="393"/>
      <c r="AA277" s="393"/>
    </row>
    <row r="278" spans="1:67" x14ac:dyDescent="0.2">
      <c r="A278" s="400"/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20"/>
      <c r="O278" s="422" t="s">
        <v>70</v>
      </c>
      <c r="P278" s="409"/>
      <c r="Q278" s="409"/>
      <c r="R278" s="409"/>
      <c r="S278" s="409"/>
      <c r="T278" s="409"/>
      <c r="U278" s="410"/>
      <c r="V278" s="37" t="s">
        <v>66</v>
      </c>
      <c r="W278" s="392">
        <f>IFERROR(SUM(W273:W276),"0")</f>
        <v>30</v>
      </c>
      <c r="X278" s="392">
        <f>IFERROR(SUM(X273:X276),"0")</f>
        <v>31.2</v>
      </c>
      <c r="Y278" s="37"/>
      <c r="Z278" s="393"/>
      <c r="AA278" s="393"/>
    </row>
    <row r="279" spans="1:67" ht="14.25" hidden="1" customHeight="1" x14ac:dyDescent="0.25">
      <c r="A279" s="402" t="s">
        <v>86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383"/>
      <c r="AA279" s="383"/>
    </row>
    <row r="280" spans="1:67" ht="16.5" customHeight="1" x14ac:dyDescent="0.25">
      <c r="A280" s="54" t="s">
        <v>441</v>
      </c>
      <c r="B280" s="54" t="s">
        <v>442</v>
      </c>
      <c r="C280" s="31">
        <v>4301030232</v>
      </c>
      <c r="D280" s="403">
        <v>4607091388374</v>
      </c>
      <c r="E280" s="398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62" t="s">
        <v>443</v>
      </c>
      <c r="P280" s="397"/>
      <c r="Q280" s="397"/>
      <c r="R280" s="397"/>
      <c r="S280" s="398"/>
      <c r="T280" s="34"/>
      <c r="U280" s="34"/>
      <c r="V280" s="35" t="s">
        <v>66</v>
      </c>
      <c r="W280" s="390">
        <v>3</v>
      </c>
      <c r="X280" s="391">
        <f>IFERROR(IF(W280="",0,CEILING((W280/$H280),1)*$H280),"")</f>
        <v>3.04</v>
      </c>
      <c r="Y280" s="36">
        <f>IFERROR(IF(X280=0,"",ROUNDUP(X280/H280,0)*0.00753),"")</f>
        <v>7.5300000000000002E-3</v>
      </c>
      <c r="Z280" s="56"/>
      <c r="AA280" s="57"/>
      <c r="AE280" s="64"/>
      <c r="BB280" s="233" t="s">
        <v>1</v>
      </c>
      <c r="BL280" s="64">
        <f>IFERROR(W280*I280/H280,"0")</f>
        <v>3.236842105263158</v>
      </c>
      <c r="BM280" s="64">
        <f>IFERROR(X280*I280/H280,"0")</f>
        <v>3.28</v>
      </c>
      <c r="BN280" s="64">
        <f>IFERROR(1/J280*(W280/H280),"0")</f>
        <v>6.3259109311740889E-3</v>
      </c>
      <c r="BO280" s="64">
        <f>IFERROR(1/J280*(X280/H280),"0")</f>
        <v>6.41025641025641E-3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403">
        <v>4607091388381</v>
      </c>
      <c r="E281" s="398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90" t="s">
        <v>446</v>
      </c>
      <c r="P281" s="397"/>
      <c r="Q281" s="397"/>
      <c r="R281" s="397"/>
      <c r="S281" s="398"/>
      <c r="T281" s="34"/>
      <c r="U281" s="34"/>
      <c r="V281" s="35" t="s">
        <v>66</v>
      </c>
      <c r="W281" s="390">
        <v>12</v>
      </c>
      <c r="X281" s="391">
        <f>IFERROR(IF(W281="",0,CEILING((W281/$H281),1)*$H281),"")</f>
        <v>12.16</v>
      </c>
      <c r="Y281" s="36">
        <f>IFERROR(IF(X281=0,"",ROUNDUP(X281/H281,0)*0.00753),"")</f>
        <v>3.0120000000000001E-2</v>
      </c>
      <c r="Z281" s="56"/>
      <c r="AA281" s="57"/>
      <c r="AE281" s="64"/>
      <c r="BB281" s="234" t="s">
        <v>1</v>
      </c>
      <c r="BL281" s="64">
        <f>IFERROR(W281*I281/H281,"0")</f>
        <v>13.105263157894736</v>
      </c>
      <c r="BM281" s="64">
        <f>IFERROR(X281*I281/H281,"0")</f>
        <v>13.280000000000001</v>
      </c>
      <c r="BN281" s="64">
        <f>IFERROR(1/J281*(W281/H281),"0")</f>
        <v>2.5303643724696356E-2</v>
      </c>
      <c r="BO281" s="64">
        <f>IFERROR(1/J281*(X281/H281),"0")</f>
        <v>2.564102564102564E-2</v>
      </c>
    </row>
    <row r="282" spans="1:67" ht="27" hidden="1" customHeight="1" x14ac:dyDescent="0.25">
      <c r="A282" s="54" t="s">
        <v>447</v>
      </c>
      <c r="B282" s="54" t="s">
        <v>448</v>
      </c>
      <c r="C282" s="31">
        <v>4301030233</v>
      </c>
      <c r="D282" s="403">
        <v>4607091388404</v>
      </c>
      <c r="E282" s="398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7"/>
      <c r="Q282" s="397"/>
      <c r="R282" s="397"/>
      <c r="S282" s="398"/>
      <c r="T282" s="34"/>
      <c r="U282" s="34"/>
      <c r="V282" s="35" t="s">
        <v>66</v>
      </c>
      <c r="W282" s="390">
        <v>0</v>
      </c>
      <c r="X282" s="39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19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20"/>
      <c r="O283" s="422" t="s">
        <v>70</v>
      </c>
      <c r="P283" s="409"/>
      <c r="Q283" s="409"/>
      <c r="R283" s="409"/>
      <c r="S283" s="409"/>
      <c r="T283" s="409"/>
      <c r="U283" s="410"/>
      <c r="V283" s="37" t="s">
        <v>71</v>
      </c>
      <c r="W283" s="392">
        <f>IFERROR(W280/H280,"0")+IFERROR(W281/H281,"0")+IFERROR(W282/H282,"0")</f>
        <v>4.9342105263157894</v>
      </c>
      <c r="X283" s="392">
        <f>IFERROR(X280/H280,"0")+IFERROR(X281/H281,"0")+IFERROR(X282/H282,"0")</f>
        <v>5</v>
      </c>
      <c r="Y283" s="392">
        <f>IFERROR(IF(Y280="",0,Y280),"0")+IFERROR(IF(Y281="",0,Y281),"0")+IFERROR(IF(Y282="",0,Y282),"0")</f>
        <v>3.7650000000000003E-2</v>
      </c>
      <c r="Z283" s="393"/>
      <c r="AA283" s="393"/>
    </row>
    <row r="284" spans="1:67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20"/>
      <c r="O284" s="422" t="s">
        <v>70</v>
      </c>
      <c r="P284" s="409"/>
      <c r="Q284" s="409"/>
      <c r="R284" s="409"/>
      <c r="S284" s="409"/>
      <c r="T284" s="409"/>
      <c r="U284" s="410"/>
      <c r="V284" s="37" t="s">
        <v>66</v>
      </c>
      <c r="W284" s="392">
        <f>IFERROR(SUM(W280:W282),"0")</f>
        <v>15</v>
      </c>
      <c r="X284" s="392">
        <f>IFERROR(SUM(X280:X282),"0")</f>
        <v>15.2</v>
      </c>
      <c r="Y284" s="37"/>
      <c r="Z284" s="393"/>
      <c r="AA284" s="393"/>
    </row>
    <row r="285" spans="1:67" ht="14.25" hidden="1" customHeight="1" x14ac:dyDescent="0.25">
      <c r="A285" s="402" t="s">
        <v>449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383"/>
      <c r="AA285" s="383"/>
    </row>
    <row r="286" spans="1:67" ht="16.5" hidden="1" customHeight="1" x14ac:dyDescent="0.25">
      <c r="A286" s="54" t="s">
        <v>450</v>
      </c>
      <c r="B286" s="54" t="s">
        <v>451</v>
      </c>
      <c r="C286" s="31">
        <v>4301180007</v>
      </c>
      <c r="D286" s="403">
        <v>4680115881808</v>
      </c>
      <c r="E286" s="398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7"/>
      <c r="Q286" s="397"/>
      <c r="R286" s="397"/>
      <c r="S286" s="398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4301180006</v>
      </c>
      <c r="D287" s="403">
        <v>4680115881822</v>
      </c>
      <c r="E287" s="398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6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7"/>
      <c r="Q287" s="397"/>
      <c r="R287" s="397"/>
      <c r="S287" s="398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4301180001</v>
      </c>
      <c r="D288" s="403">
        <v>4680115880016</v>
      </c>
      <c r="E288" s="398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5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7"/>
      <c r="Q288" s="397"/>
      <c r="R288" s="397"/>
      <c r="S288" s="398"/>
      <c r="T288" s="34"/>
      <c r="U288" s="34"/>
      <c r="V288" s="35" t="s">
        <v>66</v>
      </c>
      <c r="W288" s="390">
        <v>0</v>
      </c>
      <c r="X288" s="39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9"/>
      <c r="B289" s="400"/>
      <c r="C289" s="400"/>
      <c r="D289" s="400"/>
      <c r="E289" s="400"/>
      <c r="F289" s="400"/>
      <c r="G289" s="400"/>
      <c r="H289" s="400"/>
      <c r="I289" s="400"/>
      <c r="J289" s="400"/>
      <c r="K289" s="400"/>
      <c r="L289" s="400"/>
      <c r="M289" s="400"/>
      <c r="N289" s="420"/>
      <c r="O289" s="422" t="s">
        <v>70</v>
      </c>
      <c r="P289" s="409"/>
      <c r="Q289" s="409"/>
      <c r="R289" s="409"/>
      <c r="S289" s="409"/>
      <c r="T289" s="409"/>
      <c r="U289" s="410"/>
      <c r="V289" s="37" t="s">
        <v>71</v>
      </c>
      <c r="W289" s="392">
        <f>IFERROR(W286/H286,"0")+IFERROR(W287/H287,"0")+IFERROR(W288/H288,"0")</f>
        <v>0</v>
      </c>
      <c r="X289" s="392">
        <f>IFERROR(X286/H286,"0")+IFERROR(X287/H287,"0")+IFERROR(X288/H288,"0")</f>
        <v>0</v>
      </c>
      <c r="Y289" s="392">
        <f>IFERROR(IF(Y286="",0,Y286),"0")+IFERROR(IF(Y287="",0,Y287),"0")+IFERROR(IF(Y288="",0,Y288),"0")</f>
        <v>0</v>
      </c>
      <c r="Z289" s="393"/>
      <c r="AA289" s="393"/>
    </row>
    <row r="290" spans="1:67" hidden="1" x14ac:dyDescent="0.2">
      <c r="A290" s="400"/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20"/>
      <c r="O290" s="422" t="s">
        <v>70</v>
      </c>
      <c r="P290" s="409"/>
      <c r="Q290" s="409"/>
      <c r="R290" s="409"/>
      <c r="S290" s="409"/>
      <c r="T290" s="409"/>
      <c r="U290" s="410"/>
      <c r="V290" s="37" t="s">
        <v>66</v>
      </c>
      <c r="W290" s="392">
        <f>IFERROR(SUM(W286:W288),"0")</f>
        <v>0</v>
      </c>
      <c r="X290" s="392">
        <f>IFERROR(SUM(X286:X288),"0")</f>
        <v>0</v>
      </c>
      <c r="Y290" s="37"/>
      <c r="Z290" s="393"/>
      <c r="AA290" s="393"/>
    </row>
    <row r="291" spans="1:67" ht="16.5" hidden="1" customHeight="1" x14ac:dyDescent="0.25">
      <c r="A291" s="399" t="s">
        <v>458</v>
      </c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00"/>
      <c r="P291" s="400"/>
      <c r="Q291" s="400"/>
      <c r="R291" s="400"/>
      <c r="S291" s="400"/>
      <c r="T291" s="400"/>
      <c r="U291" s="400"/>
      <c r="V291" s="400"/>
      <c r="W291" s="400"/>
      <c r="X291" s="400"/>
      <c r="Y291" s="400"/>
      <c r="Z291" s="384"/>
      <c r="AA291" s="384"/>
    </row>
    <row r="292" spans="1:67" ht="14.25" hidden="1" customHeight="1" x14ac:dyDescent="0.25">
      <c r="A292" s="402" t="s">
        <v>105</v>
      </c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0"/>
      <c r="P292" s="400"/>
      <c r="Q292" s="400"/>
      <c r="R292" s="400"/>
      <c r="S292" s="400"/>
      <c r="T292" s="400"/>
      <c r="U292" s="400"/>
      <c r="V292" s="400"/>
      <c r="W292" s="400"/>
      <c r="X292" s="400"/>
      <c r="Y292" s="400"/>
      <c r="Z292" s="383"/>
      <c r="AA292" s="383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403">
        <v>4607091387421</v>
      </c>
      <c r="E293" s="398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76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7"/>
      <c r="Q293" s="397"/>
      <c r="R293" s="397"/>
      <c r="S293" s="398"/>
      <c r="T293" s="34"/>
      <c r="U293" s="34"/>
      <c r="V293" s="35" t="s">
        <v>66</v>
      </c>
      <c r="W293" s="390">
        <v>90</v>
      </c>
      <c r="X293" s="391">
        <f t="shared" ref="X293:X299" si="70">IFERROR(IF(W293="",0,CEILING((W293/$H293),1)*$H293),"")</f>
        <v>97.2</v>
      </c>
      <c r="Y293" s="36">
        <f>IFERROR(IF(X293=0,"",ROUNDUP(X293/H293,0)*0.02175),"")</f>
        <v>0.19574999999999998</v>
      </c>
      <c r="Z293" s="56"/>
      <c r="AA293" s="57"/>
      <c r="AE293" s="64"/>
      <c r="BB293" s="239" t="s">
        <v>1</v>
      </c>
      <c r="BL293" s="64">
        <f t="shared" ref="BL293:BL299" si="71">IFERROR(W293*I293/H293,"0")</f>
        <v>93.999999999999986</v>
      </c>
      <c r="BM293" s="64">
        <f t="shared" ref="BM293:BM299" si="72">IFERROR(X293*I293/H293,"0")</f>
        <v>101.51999999999998</v>
      </c>
      <c r="BN293" s="64">
        <f t="shared" ref="BN293:BN299" si="73">IFERROR(1/J293*(W293/H293),"0")</f>
        <v>0.14880952380952378</v>
      </c>
      <c r="BO293" s="64">
        <f t="shared" ref="BO293:BO299" si="74">IFERROR(1/J293*(X293/H293),"0")</f>
        <v>0.1607142857142857</v>
      </c>
    </row>
    <row r="294" spans="1:67" ht="27" hidden="1" customHeight="1" x14ac:dyDescent="0.25">
      <c r="A294" s="54" t="s">
        <v>459</v>
      </c>
      <c r="B294" s="54" t="s">
        <v>461</v>
      </c>
      <c r="C294" s="31">
        <v>4301011121</v>
      </c>
      <c r="D294" s="403">
        <v>4607091387421</v>
      </c>
      <c r="E294" s="398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46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8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462</v>
      </c>
      <c r="B295" s="54" t="s">
        <v>463</v>
      </c>
      <c r="C295" s="31">
        <v>4301011322</v>
      </c>
      <c r="D295" s="403">
        <v>4607091387452</v>
      </c>
      <c r="E295" s="398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56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7"/>
      <c r="Q295" s="397"/>
      <c r="R295" s="397"/>
      <c r="S295" s="398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462</v>
      </c>
      <c r="B296" s="54" t="s">
        <v>464</v>
      </c>
      <c r="C296" s="31">
        <v>4301011619</v>
      </c>
      <c r="D296" s="403">
        <v>4607091387452</v>
      </c>
      <c r="E296" s="398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74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8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4301011313</v>
      </c>
      <c r="D297" s="403">
        <v>4607091385984</v>
      </c>
      <c r="E297" s="398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7"/>
      <c r="Q297" s="397"/>
      <c r="R297" s="397"/>
      <c r="S297" s="398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4301011316</v>
      </c>
      <c r="D298" s="403">
        <v>4607091387438</v>
      </c>
      <c r="E298" s="398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5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7"/>
      <c r="Q298" s="397"/>
      <c r="R298" s="397"/>
      <c r="S298" s="398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hidden="1" customHeight="1" x14ac:dyDescent="0.25">
      <c r="A299" s="54" t="s">
        <v>469</v>
      </c>
      <c r="B299" s="54" t="s">
        <v>470</v>
      </c>
      <c r="C299" s="31">
        <v>4301011319</v>
      </c>
      <c r="D299" s="403">
        <v>4607091387469</v>
      </c>
      <c r="E299" s="398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4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7"/>
      <c r="Q299" s="397"/>
      <c r="R299" s="397"/>
      <c r="S299" s="398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x14ac:dyDescent="0.2">
      <c r="A300" s="419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20"/>
      <c r="O300" s="422" t="s">
        <v>70</v>
      </c>
      <c r="P300" s="409"/>
      <c r="Q300" s="409"/>
      <c r="R300" s="409"/>
      <c r="S300" s="409"/>
      <c r="T300" s="409"/>
      <c r="U300" s="41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8.3333333333333321</v>
      </c>
      <c r="X300" s="392">
        <f>IFERROR(X293/H293,"0")+IFERROR(X294/H294,"0")+IFERROR(X295/H295,"0")+IFERROR(X296/H296,"0")+IFERROR(X297/H297,"0")+IFERROR(X298/H298,"0")+IFERROR(X299/H299,"0")</f>
        <v>9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0.19574999999999998</v>
      </c>
      <c r="Z300" s="393"/>
      <c r="AA300" s="393"/>
    </row>
    <row r="301" spans="1:67" x14ac:dyDescent="0.2">
      <c r="A301" s="400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20"/>
      <c r="O301" s="422" t="s">
        <v>70</v>
      </c>
      <c r="P301" s="409"/>
      <c r="Q301" s="409"/>
      <c r="R301" s="409"/>
      <c r="S301" s="409"/>
      <c r="T301" s="409"/>
      <c r="U301" s="410"/>
      <c r="V301" s="37" t="s">
        <v>66</v>
      </c>
      <c r="W301" s="392">
        <f>IFERROR(SUM(W293:W299),"0")</f>
        <v>90</v>
      </c>
      <c r="X301" s="392">
        <f>IFERROR(SUM(X293:X299),"0")</f>
        <v>97.2</v>
      </c>
      <c r="Y301" s="37"/>
      <c r="Z301" s="393"/>
      <c r="AA301" s="393"/>
    </row>
    <row r="302" spans="1:67" ht="14.25" hidden="1" customHeight="1" x14ac:dyDescent="0.25">
      <c r="A302" s="402" t="s">
        <v>61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383"/>
      <c r="AA302" s="383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403">
        <v>4607091387292</v>
      </c>
      <c r="E303" s="398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7"/>
      <c r="Q303" s="397"/>
      <c r="R303" s="397"/>
      <c r="S303" s="398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473</v>
      </c>
      <c r="B304" s="54" t="s">
        <v>474</v>
      </c>
      <c r="C304" s="31">
        <v>4301031155</v>
      </c>
      <c r="D304" s="403">
        <v>4607091387315</v>
      </c>
      <c r="E304" s="398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7"/>
      <c r="Q304" s="397"/>
      <c r="R304" s="397"/>
      <c r="S304" s="398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9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20"/>
      <c r="O305" s="422" t="s">
        <v>70</v>
      </c>
      <c r="P305" s="409"/>
      <c r="Q305" s="409"/>
      <c r="R305" s="409"/>
      <c r="S305" s="409"/>
      <c r="T305" s="409"/>
      <c r="U305" s="41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hidden="1" x14ac:dyDescent="0.2">
      <c r="A306" s="400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20"/>
      <c r="O306" s="422" t="s">
        <v>70</v>
      </c>
      <c r="P306" s="409"/>
      <c r="Q306" s="409"/>
      <c r="R306" s="409"/>
      <c r="S306" s="409"/>
      <c r="T306" s="409"/>
      <c r="U306" s="41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hidden="1" customHeight="1" x14ac:dyDescent="0.25">
      <c r="A307" s="399" t="s">
        <v>475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384"/>
      <c r="AA307" s="384"/>
    </row>
    <row r="308" spans="1:67" ht="14.25" hidden="1" customHeight="1" x14ac:dyDescent="0.25">
      <c r="A308" s="402" t="s">
        <v>61</v>
      </c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383"/>
      <c r="AA308" s="383"/>
    </row>
    <row r="309" spans="1:67" ht="27" hidden="1" customHeight="1" x14ac:dyDescent="0.25">
      <c r="A309" s="54" t="s">
        <v>476</v>
      </c>
      <c r="B309" s="54" t="s">
        <v>477</v>
      </c>
      <c r="C309" s="31">
        <v>4301031066</v>
      </c>
      <c r="D309" s="403">
        <v>4607091383836</v>
      </c>
      <c r="E309" s="398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7"/>
      <c r="Q309" s="397"/>
      <c r="R309" s="397"/>
      <c r="S309" s="398"/>
      <c r="T309" s="34"/>
      <c r="U309" s="34"/>
      <c r="V309" s="35" t="s">
        <v>66</v>
      </c>
      <c r="W309" s="390">
        <v>0</v>
      </c>
      <c r="X309" s="39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8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9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20"/>
      <c r="O310" s="422" t="s">
        <v>70</v>
      </c>
      <c r="P310" s="409"/>
      <c r="Q310" s="409"/>
      <c r="R310" s="409"/>
      <c r="S310" s="409"/>
      <c r="T310" s="409"/>
      <c r="U310" s="410"/>
      <c r="V310" s="37" t="s">
        <v>71</v>
      </c>
      <c r="W310" s="392">
        <f>IFERROR(W309/H309,"0")</f>
        <v>0</v>
      </c>
      <c r="X310" s="392">
        <f>IFERROR(X309/H309,"0")</f>
        <v>0</v>
      </c>
      <c r="Y310" s="392">
        <f>IFERROR(IF(Y309="",0,Y309),"0")</f>
        <v>0</v>
      </c>
      <c r="Z310" s="393"/>
      <c r="AA310" s="393"/>
    </row>
    <row r="311" spans="1:67" hidden="1" x14ac:dyDescent="0.2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20"/>
      <c r="O311" s="422" t="s">
        <v>70</v>
      </c>
      <c r="P311" s="409"/>
      <c r="Q311" s="409"/>
      <c r="R311" s="409"/>
      <c r="S311" s="409"/>
      <c r="T311" s="409"/>
      <c r="U311" s="410"/>
      <c r="V311" s="37" t="s">
        <v>66</v>
      </c>
      <c r="W311" s="392">
        <f>IFERROR(SUM(W309:W309),"0")</f>
        <v>0</v>
      </c>
      <c r="X311" s="392">
        <f>IFERROR(SUM(X309:X309),"0")</f>
        <v>0</v>
      </c>
      <c r="Y311" s="37"/>
      <c r="Z311" s="393"/>
      <c r="AA311" s="393"/>
    </row>
    <row r="312" spans="1:67" ht="14.25" hidden="1" customHeight="1" x14ac:dyDescent="0.25">
      <c r="A312" s="402" t="s">
        <v>72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383"/>
      <c r="AA312" s="383"/>
    </row>
    <row r="313" spans="1:67" ht="27" customHeight="1" x14ac:dyDescent="0.25">
      <c r="A313" s="54" t="s">
        <v>478</v>
      </c>
      <c r="B313" s="54" t="s">
        <v>479</v>
      </c>
      <c r="C313" s="31">
        <v>4301051142</v>
      </c>
      <c r="D313" s="403">
        <v>4607091387919</v>
      </c>
      <c r="E313" s="398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5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7"/>
      <c r="Q313" s="397"/>
      <c r="R313" s="397"/>
      <c r="S313" s="398"/>
      <c r="T313" s="34"/>
      <c r="U313" s="34"/>
      <c r="V313" s="35" t="s">
        <v>66</v>
      </c>
      <c r="W313" s="390">
        <v>90</v>
      </c>
      <c r="X313" s="391">
        <f>IFERROR(IF(W313="",0,CEILING((W313/$H313),1)*$H313),"")</f>
        <v>97.199999999999989</v>
      </c>
      <c r="Y313" s="36">
        <f>IFERROR(IF(X313=0,"",ROUNDUP(X313/H313,0)*0.02175),"")</f>
        <v>0.26100000000000001</v>
      </c>
      <c r="Z313" s="56"/>
      <c r="AA313" s="57"/>
      <c r="AE313" s="64"/>
      <c r="BB313" s="249" t="s">
        <v>1</v>
      </c>
      <c r="BL313" s="64">
        <f>IFERROR(W313*I313/H313,"0")</f>
        <v>96.266666666666666</v>
      </c>
      <c r="BM313" s="64">
        <f>IFERROR(X313*I313/H313,"0")</f>
        <v>103.96799999999999</v>
      </c>
      <c r="BN313" s="64">
        <f>IFERROR(1/J313*(W313/H313),"0")</f>
        <v>0.1984126984126984</v>
      </c>
      <c r="BO313" s="64">
        <f>IFERROR(1/J313*(X313/H313),"0")</f>
        <v>0.21428571428571427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4301051461</v>
      </c>
      <c r="D314" s="403">
        <v>4680115883604</v>
      </c>
      <c r="E314" s="398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120</v>
      </c>
      <c r="M314" s="33"/>
      <c r="N314" s="32">
        <v>45</v>
      </c>
      <c r="O314" s="71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7"/>
      <c r="Q314" s="397"/>
      <c r="R314" s="397"/>
      <c r="S314" s="398"/>
      <c r="T314" s="34"/>
      <c r="U314" s="34"/>
      <c r="V314" s="35" t="s">
        <v>66</v>
      </c>
      <c r="W314" s="390">
        <v>0</v>
      </c>
      <c r="X314" s="39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482</v>
      </c>
      <c r="B315" s="54" t="s">
        <v>483</v>
      </c>
      <c r="C315" s="31">
        <v>4301051485</v>
      </c>
      <c r="D315" s="403">
        <v>4680115883567</v>
      </c>
      <c r="E315" s="398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7"/>
      <c r="Q315" s="397"/>
      <c r="R315" s="397"/>
      <c r="S315" s="398"/>
      <c r="T315" s="34"/>
      <c r="U315" s="34"/>
      <c r="V315" s="35" t="s">
        <v>66</v>
      </c>
      <c r="W315" s="390">
        <v>0</v>
      </c>
      <c r="X315" s="39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19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20"/>
      <c r="O316" s="422" t="s">
        <v>70</v>
      </c>
      <c r="P316" s="409"/>
      <c r="Q316" s="409"/>
      <c r="R316" s="409"/>
      <c r="S316" s="409"/>
      <c r="T316" s="409"/>
      <c r="U316" s="410"/>
      <c r="V316" s="37" t="s">
        <v>71</v>
      </c>
      <c r="W316" s="392">
        <f>IFERROR(W313/H313,"0")+IFERROR(W314/H314,"0")+IFERROR(W315/H315,"0")</f>
        <v>11.111111111111111</v>
      </c>
      <c r="X316" s="392">
        <f>IFERROR(X313/H313,"0")+IFERROR(X314/H314,"0")+IFERROR(X315/H315,"0")</f>
        <v>12</v>
      </c>
      <c r="Y316" s="392">
        <f>IFERROR(IF(Y313="",0,Y313),"0")+IFERROR(IF(Y314="",0,Y314),"0")+IFERROR(IF(Y315="",0,Y315),"0")</f>
        <v>0.26100000000000001</v>
      </c>
      <c r="Z316" s="393"/>
      <c r="AA316" s="393"/>
    </row>
    <row r="317" spans="1:67" x14ac:dyDescent="0.2">
      <c r="A317" s="400"/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20"/>
      <c r="O317" s="422" t="s">
        <v>70</v>
      </c>
      <c r="P317" s="409"/>
      <c r="Q317" s="409"/>
      <c r="R317" s="409"/>
      <c r="S317" s="409"/>
      <c r="T317" s="409"/>
      <c r="U317" s="410"/>
      <c r="V317" s="37" t="s">
        <v>66</v>
      </c>
      <c r="W317" s="392">
        <f>IFERROR(SUM(W313:W315),"0")</f>
        <v>90</v>
      </c>
      <c r="X317" s="392">
        <f>IFERROR(SUM(X313:X315),"0")</f>
        <v>97.199999999999989</v>
      </c>
      <c r="Y317" s="37"/>
      <c r="Z317" s="393"/>
      <c r="AA317" s="393"/>
    </row>
    <row r="318" spans="1:67" ht="14.25" hidden="1" customHeight="1" x14ac:dyDescent="0.25">
      <c r="A318" s="402" t="s">
        <v>206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383"/>
      <c r="AA318" s="383"/>
    </row>
    <row r="319" spans="1:67" ht="27" hidden="1" customHeight="1" x14ac:dyDescent="0.25">
      <c r="A319" s="54" t="s">
        <v>484</v>
      </c>
      <c r="B319" s="54" t="s">
        <v>485</v>
      </c>
      <c r="C319" s="31">
        <v>4301060324</v>
      </c>
      <c r="D319" s="403">
        <v>4607091388831</v>
      </c>
      <c r="E319" s="398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7"/>
      <c r="Q319" s="397"/>
      <c r="R319" s="397"/>
      <c r="S319" s="398"/>
      <c r="T319" s="34"/>
      <c r="U319" s="34"/>
      <c r="V319" s="35" t="s">
        <v>66</v>
      </c>
      <c r="W319" s="390">
        <v>0</v>
      </c>
      <c r="X319" s="39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9"/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20"/>
      <c r="O320" s="422" t="s">
        <v>70</v>
      </c>
      <c r="P320" s="409"/>
      <c r="Q320" s="409"/>
      <c r="R320" s="409"/>
      <c r="S320" s="409"/>
      <c r="T320" s="409"/>
      <c r="U320" s="410"/>
      <c r="V320" s="37" t="s">
        <v>71</v>
      </c>
      <c r="W320" s="392">
        <f>IFERROR(W319/H319,"0")</f>
        <v>0</v>
      </c>
      <c r="X320" s="392">
        <f>IFERROR(X319/H319,"0")</f>
        <v>0</v>
      </c>
      <c r="Y320" s="392">
        <f>IFERROR(IF(Y319="",0,Y319),"0")</f>
        <v>0</v>
      </c>
      <c r="Z320" s="393"/>
      <c r="AA320" s="393"/>
    </row>
    <row r="321" spans="1:67" hidden="1" x14ac:dyDescent="0.2">
      <c r="A321" s="400"/>
      <c r="B321" s="400"/>
      <c r="C321" s="400"/>
      <c r="D321" s="400"/>
      <c r="E321" s="400"/>
      <c r="F321" s="400"/>
      <c r="G321" s="400"/>
      <c r="H321" s="400"/>
      <c r="I321" s="400"/>
      <c r="J321" s="400"/>
      <c r="K321" s="400"/>
      <c r="L321" s="400"/>
      <c r="M321" s="400"/>
      <c r="N321" s="420"/>
      <c r="O321" s="422" t="s">
        <v>70</v>
      </c>
      <c r="P321" s="409"/>
      <c r="Q321" s="409"/>
      <c r="R321" s="409"/>
      <c r="S321" s="409"/>
      <c r="T321" s="409"/>
      <c r="U321" s="410"/>
      <c r="V321" s="37" t="s">
        <v>66</v>
      </c>
      <c r="W321" s="392">
        <f>IFERROR(SUM(W319:W319),"0")</f>
        <v>0</v>
      </c>
      <c r="X321" s="392">
        <f>IFERROR(SUM(X319:X319),"0")</f>
        <v>0</v>
      </c>
      <c r="Y321" s="37"/>
      <c r="Z321" s="393"/>
      <c r="AA321" s="393"/>
    </row>
    <row r="322" spans="1:67" ht="14.25" hidden="1" customHeight="1" x14ac:dyDescent="0.25">
      <c r="A322" s="402" t="s">
        <v>86</v>
      </c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0"/>
      <c r="O322" s="400"/>
      <c r="P322" s="400"/>
      <c r="Q322" s="400"/>
      <c r="R322" s="400"/>
      <c r="S322" s="400"/>
      <c r="T322" s="400"/>
      <c r="U322" s="400"/>
      <c r="V322" s="400"/>
      <c r="W322" s="400"/>
      <c r="X322" s="400"/>
      <c r="Y322" s="400"/>
      <c r="Z322" s="383"/>
      <c r="AA322" s="383"/>
    </row>
    <row r="323" spans="1:67" ht="27" hidden="1" customHeight="1" x14ac:dyDescent="0.25">
      <c r="A323" s="54" t="s">
        <v>486</v>
      </c>
      <c r="B323" s="54" t="s">
        <v>487</v>
      </c>
      <c r="C323" s="31">
        <v>4301032015</v>
      </c>
      <c r="D323" s="403">
        <v>4607091383102</v>
      </c>
      <c r="E323" s="398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71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7"/>
      <c r="Q323" s="397"/>
      <c r="R323" s="397"/>
      <c r="S323" s="398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9"/>
      <c r="B324" s="400"/>
      <c r="C324" s="400"/>
      <c r="D324" s="400"/>
      <c r="E324" s="400"/>
      <c r="F324" s="400"/>
      <c r="G324" s="400"/>
      <c r="H324" s="400"/>
      <c r="I324" s="400"/>
      <c r="J324" s="400"/>
      <c r="K324" s="400"/>
      <c r="L324" s="400"/>
      <c r="M324" s="400"/>
      <c r="N324" s="420"/>
      <c r="O324" s="422" t="s">
        <v>70</v>
      </c>
      <c r="P324" s="409"/>
      <c r="Q324" s="409"/>
      <c r="R324" s="409"/>
      <c r="S324" s="409"/>
      <c r="T324" s="409"/>
      <c r="U324" s="410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hidden="1" x14ac:dyDescent="0.2">
      <c r="A325" s="400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20"/>
      <c r="O325" s="422" t="s">
        <v>70</v>
      </c>
      <c r="P325" s="409"/>
      <c r="Q325" s="409"/>
      <c r="R325" s="409"/>
      <c r="S325" s="409"/>
      <c r="T325" s="409"/>
      <c r="U325" s="410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hidden="1" customHeight="1" x14ac:dyDescent="0.2">
      <c r="A326" s="571" t="s">
        <v>488</v>
      </c>
      <c r="B326" s="572"/>
      <c r="C326" s="572"/>
      <c r="D326" s="572"/>
      <c r="E326" s="572"/>
      <c r="F326" s="572"/>
      <c r="G326" s="572"/>
      <c r="H326" s="572"/>
      <c r="I326" s="572"/>
      <c r="J326" s="572"/>
      <c r="K326" s="572"/>
      <c r="L326" s="572"/>
      <c r="M326" s="572"/>
      <c r="N326" s="572"/>
      <c r="O326" s="572"/>
      <c r="P326" s="572"/>
      <c r="Q326" s="572"/>
      <c r="R326" s="572"/>
      <c r="S326" s="572"/>
      <c r="T326" s="572"/>
      <c r="U326" s="572"/>
      <c r="V326" s="572"/>
      <c r="W326" s="572"/>
      <c r="X326" s="572"/>
      <c r="Y326" s="572"/>
      <c r="Z326" s="48"/>
      <c r="AA326" s="48"/>
    </row>
    <row r="327" spans="1:67" ht="16.5" hidden="1" customHeight="1" x14ac:dyDescent="0.25">
      <c r="A327" s="399" t="s">
        <v>489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384"/>
      <c r="AA327" s="384"/>
    </row>
    <row r="328" spans="1:67" ht="14.25" hidden="1" customHeight="1" x14ac:dyDescent="0.25">
      <c r="A328" s="402" t="s">
        <v>105</v>
      </c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00"/>
      <c r="P328" s="400"/>
      <c r="Q328" s="400"/>
      <c r="R328" s="400"/>
      <c r="S328" s="400"/>
      <c r="T328" s="400"/>
      <c r="U328" s="400"/>
      <c r="V328" s="400"/>
      <c r="W328" s="400"/>
      <c r="X328" s="400"/>
      <c r="Y328" s="400"/>
      <c r="Z328" s="383"/>
      <c r="AA328" s="383"/>
    </row>
    <row r="329" spans="1:67" ht="27" hidden="1" customHeight="1" x14ac:dyDescent="0.25">
      <c r="A329" s="54" t="s">
        <v>490</v>
      </c>
      <c r="B329" s="54" t="s">
        <v>491</v>
      </c>
      <c r="C329" s="31">
        <v>4301011943</v>
      </c>
      <c r="D329" s="403">
        <v>4680115884830</v>
      </c>
      <c r="E329" s="398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27" t="s">
        <v>492</v>
      </c>
      <c r="P329" s="397"/>
      <c r="Q329" s="397"/>
      <c r="R329" s="397"/>
      <c r="S329" s="398"/>
      <c r="T329" s="34"/>
      <c r="U329" s="34"/>
      <c r="V329" s="35" t="s">
        <v>66</v>
      </c>
      <c r="W329" s="390">
        <v>0</v>
      </c>
      <c r="X329" s="391">
        <f t="shared" ref="X329:X338" si="7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ref="BL329:BL338" si="76">IFERROR(W329*I329/H329,"0")</f>
        <v>0</v>
      </c>
      <c r="BM329" s="64">
        <f t="shared" ref="BM329:BM338" si="77">IFERROR(X329*I329/H329,"0")</f>
        <v>0</v>
      </c>
      <c r="BN329" s="64">
        <f t="shared" ref="BN329:BN338" si="78">IFERROR(1/J329*(W329/H329),"0")</f>
        <v>0</v>
      </c>
      <c r="BO329" s="64">
        <f t="shared" ref="BO329:BO338" si="79">IFERROR(1/J329*(X329/H329),"0")</f>
        <v>0</v>
      </c>
    </row>
    <row r="330" spans="1:67" ht="27" customHeight="1" x14ac:dyDescent="0.25">
      <c r="A330" s="54" t="s">
        <v>490</v>
      </c>
      <c r="B330" s="54" t="s">
        <v>493</v>
      </c>
      <c r="C330" s="31">
        <v>4301011867</v>
      </c>
      <c r="D330" s="403">
        <v>4680115884830</v>
      </c>
      <c r="E330" s="398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41" t="s">
        <v>492</v>
      </c>
      <c r="P330" s="397"/>
      <c r="Q330" s="397"/>
      <c r="R330" s="397"/>
      <c r="S330" s="398"/>
      <c r="T330" s="34"/>
      <c r="U330" s="34"/>
      <c r="V330" s="35" t="s">
        <v>66</v>
      </c>
      <c r="W330" s="390">
        <v>1150</v>
      </c>
      <c r="X330" s="391">
        <f t="shared" si="75"/>
        <v>1155</v>
      </c>
      <c r="Y330" s="36">
        <f>IFERROR(IF(X330=0,"",ROUNDUP(X330/H330,0)*0.02175),"")</f>
        <v>1.67475</v>
      </c>
      <c r="Z330" s="56"/>
      <c r="AA330" s="57"/>
      <c r="AE330" s="64"/>
      <c r="BB330" s="255" t="s">
        <v>1</v>
      </c>
      <c r="BL330" s="64">
        <f t="shared" si="76"/>
        <v>1186.8</v>
      </c>
      <c r="BM330" s="64">
        <f t="shared" si="77"/>
        <v>1191.96</v>
      </c>
      <c r="BN330" s="64">
        <f t="shared" si="78"/>
        <v>1.5972222222222223</v>
      </c>
      <c r="BO330" s="64">
        <f t="shared" si="79"/>
        <v>1.6041666666666665</v>
      </c>
    </row>
    <row r="331" spans="1:67" ht="27" hidden="1" customHeight="1" x14ac:dyDescent="0.25">
      <c r="A331" s="54" t="s">
        <v>494</v>
      </c>
      <c r="B331" s="54" t="s">
        <v>495</v>
      </c>
      <c r="C331" s="31">
        <v>4301011946</v>
      </c>
      <c r="D331" s="403">
        <v>4680115884847</v>
      </c>
      <c r="E331" s="398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762" t="s">
        <v>496</v>
      </c>
      <c r="P331" s="397"/>
      <c r="Q331" s="397"/>
      <c r="R331" s="397"/>
      <c r="S331" s="398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403">
        <v>4680115884847</v>
      </c>
      <c r="E332" s="398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569" t="s">
        <v>496</v>
      </c>
      <c r="P332" s="397"/>
      <c r="Q332" s="397"/>
      <c r="R332" s="397"/>
      <c r="S332" s="398"/>
      <c r="T332" s="34"/>
      <c r="U332" s="34"/>
      <c r="V332" s="35" t="s">
        <v>66</v>
      </c>
      <c r="W332" s="390">
        <v>90</v>
      </c>
      <c r="X332" s="391">
        <f t="shared" si="75"/>
        <v>90</v>
      </c>
      <c r="Y332" s="36">
        <f>IFERROR(IF(X332=0,"",ROUNDUP(X332/H332,0)*0.02175),"")</f>
        <v>0.1305</v>
      </c>
      <c r="Z332" s="56"/>
      <c r="AA332" s="57"/>
      <c r="AE332" s="64"/>
      <c r="BB332" s="257" t="s">
        <v>1</v>
      </c>
      <c r="BL332" s="64">
        <f t="shared" si="76"/>
        <v>92.88000000000001</v>
      </c>
      <c r="BM332" s="64">
        <f t="shared" si="77"/>
        <v>92.88000000000001</v>
      </c>
      <c r="BN332" s="64">
        <f t="shared" si="78"/>
        <v>0.125</v>
      </c>
      <c r="BO332" s="64">
        <f t="shared" si="79"/>
        <v>0.125</v>
      </c>
    </row>
    <row r="333" spans="1:67" ht="27" hidden="1" customHeight="1" x14ac:dyDescent="0.25">
      <c r="A333" s="54" t="s">
        <v>498</v>
      </c>
      <c r="B333" s="54" t="s">
        <v>499</v>
      </c>
      <c r="C333" s="31">
        <v>4301011947</v>
      </c>
      <c r="D333" s="403">
        <v>4680115884854</v>
      </c>
      <c r="E333" s="398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8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hidden="1" customHeight="1" x14ac:dyDescent="0.25">
      <c r="A334" s="54" t="s">
        <v>498</v>
      </c>
      <c r="B334" s="54" t="s">
        <v>500</v>
      </c>
      <c r="C334" s="31">
        <v>4301011870</v>
      </c>
      <c r="D334" s="403">
        <v>4680115884854</v>
      </c>
      <c r="E334" s="398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795" t="s">
        <v>501</v>
      </c>
      <c r="P334" s="397"/>
      <c r="Q334" s="397"/>
      <c r="R334" s="397"/>
      <c r="S334" s="398"/>
      <c r="T334" s="34"/>
      <c r="U334" s="34"/>
      <c r="V334" s="35" t="s">
        <v>66</v>
      </c>
      <c r="W334" s="390">
        <v>0</v>
      </c>
      <c r="X334" s="391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37.5" hidden="1" customHeight="1" x14ac:dyDescent="0.25">
      <c r="A335" s="54" t="s">
        <v>502</v>
      </c>
      <c r="B335" s="54" t="s">
        <v>503</v>
      </c>
      <c r="C335" s="31">
        <v>4301011871</v>
      </c>
      <c r="D335" s="403">
        <v>4680115884908</v>
      </c>
      <c r="E335" s="398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513" t="s">
        <v>504</v>
      </c>
      <c r="P335" s="397"/>
      <c r="Q335" s="397"/>
      <c r="R335" s="397"/>
      <c r="S335" s="398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505</v>
      </c>
      <c r="B336" s="54" t="s">
        <v>506</v>
      </c>
      <c r="C336" s="31">
        <v>4301011866</v>
      </c>
      <c r="D336" s="403">
        <v>4680115884878</v>
      </c>
      <c r="E336" s="398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491" t="s">
        <v>507</v>
      </c>
      <c r="P336" s="397"/>
      <c r="Q336" s="397"/>
      <c r="R336" s="397"/>
      <c r="S336" s="398"/>
      <c r="T336" s="34"/>
      <c r="U336" s="34"/>
      <c r="V336" s="35" t="s">
        <v>66</v>
      </c>
      <c r="W336" s="390">
        <v>0</v>
      </c>
      <c r="X336" s="391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508</v>
      </c>
      <c r="B337" s="54" t="s">
        <v>509</v>
      </c>
      <c r="C337" s="31">
        <v>4301011952</v>
      </c>
      <c r="D337" s="403">
        <v>4680115884922</v>
      </c>
      <c r="E337" s="398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761" t="s">
        <v>510</v>
      </c>
      <c r="P337" s="397"/>
      <c r="Q337" s="397"/>
      <c r="R337" s="397"/>
      <c r="S337" s="398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511</v>
      </c>
      <c r="B338" s="54" t="s">
        <v>512</v>
      </c>
      <c r="C338" s="31">
        <v>4301011433</v>
      </c>
      <c r="D338" s="403">
        <v>4680115882638</v>
      </c>
      <c r="E338" s="398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4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8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9"/>
      <c r="B339" s="400"/>
      <c r="C339" s="400"/>
      <c r="D339" s="400"/>
      <c r="E339" s="400"/>
      <c r="F339" s="400"/>
      <c r="G339" s="400"/>
      <c r="H339" s="400"/>
      <c r="I339" s="400"/>
      <c r="J339" s="400"/>
      <c r="K339" s="400"/>
      <c r="L339" s="400"/>
      <c r="M339" s="400"/>
      <c r="N339" s="420"/>
      <c r="O339" s="422" t="s">
        <v>70</v>
      </c>
      <c r="P339" s="409"/>
      <c r="Q339" s="409"/>
      <c r="R339" s="409"/>
      <c r="S339" s="409"/>
      <c r="T339" s="409"/>
      <c r="U339" s="41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82.666666666666671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83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1.80525</v>
      </c>
      <c r="Z339" s="393"/>
      <c r="AA339" s="393"/>
    </row>
    <row r="340" spans="1:67" x14ac:dyDescent="0.2">
      <c r="A340" s="400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20"/>
      <c r="O340" s="422" t="s">
        <v>70</v>
      </c>
      <c r="P340" s="409"/>
      <c r="Q340" s="409"/>
      <c r="R340" s="409"/>
      <c r="S340" s="409"/>
      <c r="T340" s="409"/>
      <c r="U340" s="410"/>
      <c r="V340" s="37" t="s">
        <v>66</v>
      </c>
      <c r="W340" s="392">
        <f>IFERROR(SUM(W329:W338),"0")</f>
        <v>1240</v>
      </c>
      <c r="X340" s="392">
        <f>IFERROR(SUM(X329:X338),"0")</f>
        <v>1245</v>
      </c>
      <c r="Y340" s="37"/>
      <c r="Z340" s="393"/>
      <c r="AA340" s="393"/>
    </row>
    <row r="341" spans="1:67" ht="14.25" hidden="1" customHeight="1" x14ac:dyDescent="0.25">
      <c r="A341" s="402" t="s">
        <v>97</v>
      </c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0"/>
      <c r="P341" s="400"/>
      <c r="Q341" s="400"/>
      <c r="R341" s="400"/>
      <c r="S341" s="400"/>
      <c r="T341" s="400"/>
      <c r="U341" s="400"/>
      <c r="V341" s="400"/>
      <c r="W341" s="400"/>
      <c r="X341" s="400"/>
      <c r="Y341" s="400"/>
      <c r="Z341" s="383"/>
      <c r="AA341" s="383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403">
        <v>4607091383980</v>
      </c>
      <c r="E342" s="398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5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8"/>
      <c r="T342" s="34"/>
      <c r="U342" s="34"/>
      <c r="V342" s="35" t="s">
        <v>66</v>
      </c>
      <c r="W342" s="390">
        <v>140</v>
      </c>
      <c r="X342" s="391">
        <f>IFERROR(IF(W342="",0,CEILING((W342/$H342),1)*$H342),"")</f>
        <v>150</v>
      </c>
      <c r="Y342" s="36">
        <f>IFERROR(IF(X342=0,"",ROUNDUP(X342/H342,0)*0.02175),"")</f>
        <v>0.21749999999999997</v>
      </c>
      <c r="Z342" s="56"/>
      <c r="AA342" s="57"/>
      <c r="AE342" s="64"/>
      <c r="BB342" s="264" t="s">
        <v>1</v>
      </c>
      <c r="BL342" s="64">
        <f>IFERROR(W342*I342/H342,"0")</f>
        <v>144.48000000000002</v>
      </c>
      <c r="BM342" s="64">
        <f>IFERROR(X342*I342/H342,"0")</f>
        <v>154.80000000000001</v>
      </c>
      <c r="BN342" s="64">
        <f>IFERROR(1/J342*(W342/H342),"0")</f>
        <v>0.19444444444444445</v>
      </c>
      <c r="BO342" s="64">
        <f>IFERROR(1/J342*(X342/H342),"0")</f>
        <v>0.20833333333333331</v>
      </c>
    </row>
    <row r="343" spans="1:67" ht="16.5" hidden="1" customHeight="1" x14ac:dyDescent="0.25">
      <c r="A343" s="54" t="s">
        <v>515</v>
      </c>
      <c r="B343" s="54" t="s">
        <v>516</v>
      </c>
      <c r="C343" s="31">
        <v>4301020270</v>
      </c>
      <c r="D343" s="403">
        <v>4680115883314</v>
      </c>
      <c r="E343" s="398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5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8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517</v>
      </c>
      <c r="B344" s="54" t="s">
        <v>518</v>
      </c>
      <c r="C344" s="31">
        <v>4301020179</v>
      </c>
      <c r="D344" s="403">
        <v>4607091384178</v>
      </c>
      <c r="E344" s="398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8"/>
      <c r="T344" s="34"/>
      <c r="U344" s="34"/>
      <c r="V344" s="35" t="s">
        <v>66</v>
      </c>
      <c r="W344" s="390">
        <v>0</v>
      </c>
      <c r="X344" s="39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519</v>
      </c>
      <c r="B345" s="54" t="s">
        <v>520</v>
      </c>
      <c r="C345" s="31">
        <v>4301020254</v>
      </c>
      <c r="D345" s="403">
        <v>4680115881914</v>
      </c>
      <c r="E345" s="398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5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8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9"/>
      <c r="B346" s="400"/>
      <c r="C346" s="400"/>
      <c r="D346" s="400"/>
      <c r="E346" s="400"/>
      <c r="F346" s="400"/>
      <c r="G346" s="400"/>
      <c r="H346" s="400"/>
      <c r="I346" s="400"/>
      <c r="J346" s="400"/>
      <c r="K346" s="400"/>
      <c r="L346" s="400"/>
      <c r="M346" s="400"/>
      <c r="N346" s="420"/>
      <c r="O346" s="422" t="s">
        <v>70</v>
      </c>
      <c r="P346" s="409"/>
      <c r="Q346" s="409"/>
      <c r="R346" s="409"/>
      <c r="S346" s="409"/>
      <c r="T346" s="409"/>
      <c r="U346" s="410"/>
      <c r="V346" s="37" t="s">
        <v>71</v>
      </c>
      <c r="W346" s="392">
        <f>IFERROR(W342/H342,"0")+IFERROR(W343/H343,"0")+IFERROR(W344/H344,"0")+IFERROR(W345/H345,"0")</f>
        <v>9.3333333333333339</v>
      </c>
      <c r="X346" s="392">
        <f>IFERROR(X342/H342,"0")+IFERROR(X343/H343,"0")+IFERROR(X344/H344,"0")+IFERROR(X345/H345,"0")</f>
        <v>10</v>
      </c>
      <c r="Y346" s="392">
        <f>IFERROR(IF(Y342="",0,Y342),"0")+IFERROR(IF(Y343="",0,Y343),"0")+IFERROR(IF(Y344="",0,Y344),"0")+IFERROR(IF(Y345="",0,Y345),"0")</f>
        <v>0.21749999999999997</v>
      </c>
      <c r="Z346" s="393"/>
      <c r="AA346" s="393"/>
    </row>
    <row r="347" spans="1:67" x14ac:dyDescent="0.2">
      <c r="A347" s="400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20"/>
      <c r="O347" s="422" t="s">
        <v>70</v>
      </c>
      <c r="P347" s="409"/>
      <c r="Q347" s="409"/>
      <c r="R347" s="409"/>
      <c r="S347" s="409"/>
      <c r="T347" s="409"/>
      <c r="U347" s="410"/>
      <c r="V347" s="37" t="s">
        <v>66</v>
      </c>
      <c r="W347" s="392">
        <f>IFERROR(SUM(W342:W345),"0")</f>
        <v>140</v>
      </c>
      <c r="X347" s="392">
        <f>IFERROR(SUM(X342:X345),"0")</f>
        <v>150</v>
      </c>
      <c r="Y347" s="37"/>
      <c r="Z347" s="393"/>
      <c r="AA347" s="393"/>
    </row>
    <row r="348" spans="1:67" ht="14.25" hidden="1" customHeight="1" x14ac:dyDescent="0.25">
      <c r="A348" s="402" t="s">
        <v>72</v>
      </c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0"/>
      <c r="P348" s="400"/>
      <c r="Q348" s="400"/>
      <c r="R348" s="400"/>
      <c r="S348" s="400"/>
      <c r="T348" s="400"/>
      <c r="U348" s="400"/>
      <c r="V348" s="400"/>
      <c r="W348" s="400"/>
      <c r="X348" s="400"/>
      <c r="Y348" s="400"/>
      <c r="Z348" s="383"/>
      <c r="AA348" s="383"/>
    </row>
    <row r="349" spans="1:67" ht="27" hidden="1" customHeight="1" x14ac:dyDescent="0.25">
      <c r="A349" s="54" t="s">
        <v>521</v>
      </c>
      <c r="B349" s="54" t="s">
        <v>522</v>
      </c>
      <c r="C349" s="31">
        <v>4301051639</v>
      </c>
      <c r="D349" s="403">
        <v>4607091383928</v>
      </c>
      <c r="E349" s="398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733" t="s">
        <v>523</v>
      </c>
      <c r="P349" s="397"/>
      <c r="Q349" s="397"/>
      <c r="R349" s="397"/>
      <c r="S349" s="398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521</v>
      </c>
      <c r="B350" s="54" t="s">
        <v>524</v>
      </c>
      <c r="C350" s="31">
        <v>4301051560</v>
      </c>
      <c r="D350" s="403">
        <v>4607091383928</v>
      </c>
      <c r="E350" s="398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120</v>
      </c>
      <c r="M350" s="33"/>
      <c r="N350" s="32">
        <v>40</v>
      </c>
      <c r="O350" s="75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7"/>
      <c r="Q350" s="397"/>
      <c r="R350" s="397"/>
      <c r="S350" s="398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525</v>
      </c>
      <c r="B351" s="54" t="s">
        <v>526</v>
      </c>
      <c r="C351" s="31">
        <v>4301051636</v>
      </c>
      <c r="D351" s="403">
        <v>4607091384260</v>
      </c>
      <c r="E351" s="398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563" t="s">
        <v>527</v>
      </c>
      <c r="P351" s="397"/>
      <c r="Q351" s="397"/>
      <c r="R351" s="397"/>
      <c r="S351" s="398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525</v>
      </c>
      <c r="B352" s="54" t="s">
        <v>528</v>
      </c>
      <c r="C352" s="31">
        <v>4301051298</v>
      </c>
      <c r="D352" s="403">
        <v>4607091384260</v>
      </c>
      <c r="E352" s="398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7"/>
      <c r="Q352" s="397"/>
      <c r="R352" s="397"/>
      <c r="S352" s="398"/>
      <c r="T352" s="34"/>
      <c r="U352" s="34"/>
      <c r="V352" s="35" t="s">
        <v>66</v>
      </c>
      <c r="W352" s="390">
        <v>0</v>
      </c>
      <c r="X352" s="391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idden="1" x14ac:dyDescent="0.2">
      <c r="A353" s="419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20"/>
      <c r="O353" s="422" t="s">
        <v>70</v>
      </c>
      <c r="P353" s="409"/>
      <c r="Q353" s="409"/>
      <c r="R353" s="409"/>
      <c r="S353" s="409"/>
      <c r="T353" s="409"/>
      <c r="U353" s="410"/>
      <c r="V353" s="37" t="s">
        <v>71</v>
      </c>
      <c r="W353" s="392">
        <f>IFERROR(W349/H349,"0")+IFERROR(W350/H350,"0")+IFERROR(W351/H351,"0")+IFERROR(W352/H352,"0")</f>
        <v>0</v>
      </c>
      <c r="X353" s="392">
        <f>IFERROR(X349/H349,"0")+IFERROR(X350/H350,"0")+IFERROR(X351/H351,"0")+IFERROR(X352/H352,"0")</f>
        <v>0</v>
      </c>
      <c r="Y353" s="392">
        <f>IFERROR(IF(Y349="",0,Y349),"0")+IFERROR(IF(Y350="",0,Y350),"0")+IFERROR(IF(Y351="",0,Y351),"0")+IFERROR(IF(Y352="",0,Y352),"0")</f>
        <v>0</v>
      </c>
      <c r="Z353" s="393"/>
      <c r="AA353" s="393"/>
    </row>
    <row r="354" spans="1:67" hidden="1" x14ac:dyDescent="0.2">
      <c r="A354" s="400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20"/>
      <c r="O354" s="422" t="s">
        <v>70</v>
      </c>
      <c r="P354" s="409"/>
      <c r="Q354" s="409"/>
      <c r="R354" s="409"/>
      <c r="S354" s="409"/>
      <c r="T354" s="409"/>
      <c r="U354" s="410"/>
      <c r="V354" s="37" t="s">
        <v>66</v>
      </c>
      <c r="W354" s="392">
        <f>IFERROR(SUM(W349:W352),"0")</f>
        <v>0</v>
      </c>
      <c r="X354" s="392">
        <f>IFERROR(SUM(X349:X352),"0")</f>
        <v>0</v>
      </c>
      <c r="Y354" s="37"/>
      <c r="Z354" s="393"/>
      <c r="AA354" s="393"/>
    </row>
    <row r="355" spans="1:67" ht="14.25" hidden="1" customHeight="1" x14ac:dyDescent="0.25">
      <c r="A355" s="402" t="s">
        <v>206</v>
      </c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383"/>
      <c r="AA355" s="383"/>
    </row>
    <row r="356" spans="1:67" ht="16.5" hidden="1" customHeight="1" x14ac:dyDescent="0.25">
      <c r="A356" s="54" t="s">
        <v>529</v>
      </c>
      <c r="B356" s="54" t="s">
        <v>530</v>
      </c>
      <c r="C356" s="31">
        <v>4301060314</v>
      </c>
      <c r="D356" s="403">
        <v>4607091384673</v>
      </c>
      <c r="E356" s="398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4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7"/>
      <c r="Q356" s="397"/>
      <c r="R356" s="397"/>
      <c r="S356" s="398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hidden="1" customHeight="1" x14ac:dyDescent="0.25">
      <c r="A357" s="54" t="s">
        <v>529</v>
      </c>
      <c r="B357" s="54" t="s">
        <v>531</v>
      </c>
      <c r="C357" s="31">
        <v>4301060345</v>
      </c>
      <c r="D357" s="403">
        <v>4607091384673</v>
      </c>
      <c r="E357" s="398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770" t="s">
        <v>532</v>
      </c>
      <c r="P357" s="397"/>
      <c r="Q357" s="397"/>
      <c r="R357" s="397"/>
      <c r="S357" s="398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19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20"/>
      <c r="O358" s="422" t="s">
        <v>70</v>
      </c>
      <c r="P358" s="409"/>
      <c r="Q358" s="409"/>
      <c r="R358" s="409"/>
      <c r="S358" s="409"/>
      <c r="T358" s="409"/>
      <c r="U358" s="41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hidden="1" x14ac:dyDescent="0.2">
      <c r="A359" s="400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20"/>
      <c r="O359" s="422" t="s">
        <v>70</v>
      </c>
      <c r="P359" s="409"/>
      <c r="Q359" s="409"/>
      <c r="R359" s="409"/>
      <c r="S359" s="409"/>
      <c r="T359" s="409"/>
      <c r="U359" s="41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hidden="1" customHeight="1" x14ac:dyDescent="0.25">
      <c r="A360" s="399" t="s">
        <v>533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384"/>
      <c r="AA360" s="384"/>
    </row>
    <row r="361" spans="1:67" ht="14.25" hidden="1" customHeight="1" x14ac:dyDescent="0.25">
      <c r="A361" s="402" t="s">
        <v>105</v>
      </c>
      <c r="B361" s="400"/>
      <c r="C361" s="400"/>
      <c r="D361" s="400"/>
      <c r="E361" s="400"/>
      <c r="F361" s="400"/>
      <c r="G361" s="400"/>
      <c r="H361" s="400"/>
      <c r="I361" s="400"/>
      <c r="J361" s="400"/>
      <c r="K361" s="400"/>
      <c r="L361" s="400"/>
      <c r="M361" s="400"/>
      <c r="N361" s="400"/>
      <c r="O361" s="400"/>
      <c r="P361" s="400"/>
      <c r="Q361" s="400"/>
      <c r="R361" s="400"/>
      <c r="S361" s="400"/>
      <c r="T361" s="400"/>
      <c r="U361" s="400"/>
      <c r="V361" s="400"/>
      <c r="W361" s="400"/>
      <c r="X361" s="400"/>
      <c r="Y361" s="400"/>
      <c r="Z361" s="383"/>
      <c r="AA361" s="383"/>
    </row>
    <row r="362" spans="1:67" ht="37.5" hidden="1" customHeight="1" x14ac:dyDescent="0.25">
      <c r="A362" s="54" t="s">
        <v>534</v>
      </c>
      <c r="B362" s="54" t="s">
        <v>535</v>
      </c>
      <c r="C362" s="31">
        <v>4301011324</v>
      </c>
      <c r="D362" s="403">
        <v>4607091384185</v>
      </c>
      <c r="E362" s="398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8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8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536</v>
      </c>
      <c r="B363" s="54" t="s">
        <v>537</v>
      </c>
      <c r="C363" s="31">
        <v>4301011312</v>
      </c>
      <c r="D363" s="403">
        <v>4607091384192</v>
      </c>
      <c r="E363" s="398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73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8"/>
      <c r="T363" s="34"/>
      <c r="U363" s="34"/>
      <c r="V363" s="35" t="s">
        <v>66</v>
      </c>
      <c r="W363" s="390">
        <v>0</v>
      </c>
      <c r="X363" s="391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538</v>
      </c>
      <c r="B364" s="54" t="s">
        <v>539</v>
      </c>
      <c r="C364" s="31">
        <v>4301011483</v>
      </c>
      <c r="D364" s="403">
        <v>4680115881907</v>
      </c>
      <c r="E364" s="398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7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8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540</v>
      </c>
      <c r="B365" s="54" t="s">
        <v>541</v>
      </c>
      <c r="C365" s="31">
        <v>4301011655</v>
      </c>
      <c r="D365" s="403">
        <v>4680115883925</v>
      </c>
      <c r="E365" s="398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7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8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idden="1" x14ac:dyDescent="0.2">
      <c r="A366" s="419"/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20"/>
      <c r="O366" s="422" t="s">
        <v>70</v>
      </c>
      <c r="P366" s="409"/>
      <c r="Q366" s="409"/>
      <c r="R366" s="409"/>
      <c r="S366" s="409"/>
      <c r="T366" s="409"/>
      <c r="U366" s="410"/>
      <c r="V366" s="37" t="s">
        <v>71</v>
      </c>
      <c r="W366" s="392">
        <f>IFERROR(W362/H362,"0")+IFERROR(W363/H363,"0")+IFERROR(W364/H364,"0")+IFERROR(W365/H365,"0")</f>
        <v>0</v>
      </c>
      <c r="X366" s="392">
        <f>IFERROR(X362/H362,"0")+IFERROR(X363/H363,"0")+IFERROR(X364/H364,"0")+IFERROR(X365/H365,"0")</f>
        <v>0</v>
      </c>
      <c r="Y366" s="392">
        <f>IFERROR(IF(Y362="",0,Y362),"0")+IFERROR(IF(Y363="",0,Y363),"0")+IFERROR(IF(Y364="",0,Y364),"0")+IFERROR(IF(Y365="",0,Y365),"0")</f>
        <v>0</v>
      </c>
      <c r="Z366" s="393"/>
      <c r="AA366" s="393"/>
    </row>
    <row r="367" spans="1:67" hidden="1" x14ac:dyDescent="0.2">
      <c r="A367" s="400"/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20"/>
      <c r="O367" s="422" t="s">
        <v>70</v>
      </c>
      <c r="P367" s="409"/>
      <c r="Q367" s="409"/>
      <c r="R367" s="409"/>
      <c r="S367" s="409"/>
      <c r="T367" s="409"/>
      <c r="U367" s="410"/>
      <c r="V367" s="37" t="s">
        <v>66</v>
      </c>
      <c r="W367" s="392">
        <f>IFERROR(SUM(W362:W365),"0")</f>
        <v>0</v>
      </c>
      <c r="X367" s="392">
        <f>IFERROR(SUM(X362:X365),"0")</f>
        <v>0</v>
      </c>
      <c r="Y367" s="37"/>
      <c r="Z367" s="393"/>
      <c r="AA367" s="393"/>
    </row>
    <row r="368" spans="1:67" ht="14.25" hidden="1" customHeight="1" x14ac:dyDescent="0.25">
      <c r="A368" s="402" t="s">
        <v>61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383"/>
      <c r="AA368" s="383"/>
    </row>
    <row r="369" spans="1:67" ht="27" hidden="1" customHeight="1" x14ac:dyDescent="0.25">
      <c r="A369" s="54" t="s">
        <v>542</v>
      </c>
      <c r="B369" s="54" t="s">
        <v>543</v>
      </c>
      <c r="C369" s="31">
        <v>4301031303</v>
      </c>
      <c r="D369" s="403">
        <v>4607091384802</v>
      </c>
      <c r="E369" s="398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445" t="s">
        <v>544</v>
      </c>
      <c r="P369" s="397"/>
      <c r="Q369" s="397"/>
      <c r="R369" s="397"/>
      <c r="S369" s="398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542</v>
      </c>
      <c r="B370" s="54" t="s">
        <v>546</v>
      </c>
      <c r="C370" s="31">
        <v>4301031139</v>
      </c>
      <c r="D370" s="403">
        <v>4607091384802</v>
      </c>
      <c r="E370" s="398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4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8"/>
      <c r="T370" s="34"/>
      <c r="U370" s="34"/>
      <c r="V370" s="35" t="s">
        <v>66</v>
      </c>
      <c r="W370" s="390">
        <v>40</v>
      </c>
      <c r="X370" s="391">
        <f>IFERROR(IF(W370="",0,CEILING((W370/$H370),1)*$H370),"")</f>
        <v>43.8</v>
      </c>
      <c r="Y370" s="36">
        <f>IFERROR(IF(X370=0,"",ROUNDUP(X370/H370,0)*0.00753),"")</f>
        <v>7.5300000000000006E-2</v>
      </c>
      <c r="Z370" s="56"/>
      <c r="AA370" s="57"/>
      <c r="AE370" s="64"/>
      <c r="BB370" s="279" t="s">
        <v>1</v>
      </c>
      <c r="BL370" s="64">
        <f>IFERROR(W370*I370/H370,"0")</f>
        <v>41.826484018264836</v>
      </c>
      <c r="BM370" s="64">
        <f>IFERROR(X370*I370/H370,"0")</f>
        <v>45.8</v>
      </c>
      <c r="BN370" s="64">
        <f>IFERROR(1/J370*(W370/H370),"0")</f>
        <v>5.8541154431565393E-2</v>
      </c>
      <c r="BO370" s="64">
        <f>IFERROR(1/J370*(X370/H370),"0")</f>
        <v>6.4102564102564097E-2</v>
      </c>
    </row>
    <row r="371" spans="1:67" ht="27" hidden="1" customHeight="1" x14ac:dyDescent="0.25">
      <c r="A371" s="54" t="s">
        <v>547</v>
      </c>
      <c r="B371" s="54" t="s">
        <v>548</v>
      </c>
      <c r="C371" s="31">
        <v>4301031304</v>
      </c>
      <c r="D371" s="403">
        <v>4607091384826</v>
      </c>
      <c r="E371" s="398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684" t="s">
        <v>549</v>
      </c>
      <c r="P371" s="397"/>
      <c r="Q371" s="397"/>
      <c r="R371" s="397"/>
      <c r="S371" s="398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547</v>
      </c>
      <c r="B372" s="54" t="s">
        <v>551</v>
      </c>
      <c r="C372" s="31">
        <v>4301031140</v>
      </c>
      <c r="D372" s="403">
        <v>4607091384826</v>
      </c>
      <c r="E372" s="398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66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7"/>
      <c r="Q372" s="397"/>
      <c r="R372" s="397"/>
      <c r="S372" s="398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19"/>
      <c r="B373" s="400"/>
      <c r="C373" s="400"/>
      <c r="D373" s="400"/>
      <c r="E373" s="400"/>
      <c r="F373" s="400"/>
      <c r="G373" s="400"/>
      <c r="H373" s="400"/>
      <c r="I373" s="400"/>
      <c r="J373" s="400"/>
      <c r="K373" s="400"/>
      <c r="L373" s="400"/>
      <c r="M373" s="400"/>
      <c r="N373" s="420"/>
      <c r="O373" s="422" t="s">
        <v>70</v>
      </c>
      <c r="P373" s="409"/>
      <c r="Q373" s="409"/>
      <c r="R373" s="409"/>
      <c r="S373" s="409"/>
      <c r="T373" s="409"/>
      <c r="U373" s="410"/>
      <c r="V373" s="37" t="s">
        <v>71</v>
      </c>
      <c r="W373" s="392">
        <f>IFERROR(W369/H369,"0")+IFERROR(W370/H370,"0")+IFERROR(W371/H371,"0")+IFERROR(W372/H372,"0")</f>
        <v>9.1324200913242013</v>
      </c>
      <c r="X373" s="392">
        <f>IFERROR(X369/H369,"0")+IFERROR(X370/H370,"0")+IFERROR(X371/H371,"0")+IFERROR(X372/H372,"0")</f>
        <v>10</v>
      </c>
      <c r="Y373" s="392">
        <f>IFERROR(IF(Y369="",0,Y369),"0")+IFERROR(IF(Y370="",0,Y370),"0")+IFERROR(IF(Y371="",0,Y371),"0")+IFERROR(IF(Y372="",0,Y372),"0")</f>
        <v>7.5300000000000006E-2</v>
      </c>
      <c r="Z373" s="393"/>
      <c r="AA373" s="393"/>
    </row>
    <row r="374" spans="1:67" x14ac:dyDescent="0.2">
      <c r="A374" s="400"/>
      <c r="B374" s="400"/>
      <c r="C374" s="400"/>
      <c r="D374" s="400"/>
      <c r="E374" s="400"/>
      <c r="F374" s="400"/>
      <c r="G374" s="400"/>
      <c r="H374" s="400"/>
      <c r="I374" s="400"/>
      <c r="J374" s="400"/>
      <c r="K374" s="400"/>
      <c r="L374" s="400"/>
      <c r="M374" s="400"/>
      <c r="N374" s="420"/>
      <c r="O374" s="422" t="s">
        <v>70</v>
      </c>
      <c r="P374" s="409"/>
      <c r="Q374" s="409"/>
      <c r="R374" s="409"/>
      <c r="S374" s="409"/>
      <c r="T374" s="409"/>
      <c r="U374" s="410"/>
      <c r="V374" s="37" t="s">
        <v>66</v>
      </c>
      <c r="W374" s="392">
        <f>IFERROR(SUM(W369:W372),"0")</f>
        <v>40</v>
      </c>
      <c r="X374" s="392">
        <f>IFERROR(SUM(X369:X372),"0")</f>
        <v>43.8</v>
      </c>
      <c r="Y374" s="37"/>
      <c r="Z374" s="393"/>
      <c r="AA374" s="393"/>
    </row>
    <row r="375" spans="1:67" ht="14.25" hidden="1" customHeight="1" x14ac:dyDescent="0.25">
      <c r="A375" s="402" t="s">
        <v>72</v>
      </c>
      <c r="B375" s="400"/>
      <c r="C375" s="400"/>
      <c r="D375" s="400"/>
      <c r="E375" s="400"/>
      <c r="F375" s="400"/>
      <c r="G375" s="400"/>
      <c r="H375" s="400"/>
      <c r="I375" s="400"/>
      <c r="J375" s="400"/>
      <c r="K375" s="400"/>
      <c r="L375" s="400"/>
      <c r="M375" s="400"/>
      <c r="N375" s="400"/>
      <c r="O375" s="400"/>
      <c r="P375" s="400"/>
      <c r="Q375" s="400"/>
      <c r="R375" s="400"/>
      <c r="S375" s="400"/>
      <c r="T375" s="400"/>
      <c r="U375" s="400"/>
      <c r="V375" s="400"/>
      <c r="W375" s="400"/>
      <c r="X375" s="400"/>
      <c r="Y375" s="400"/>
      <c r="Z375" s="383"/>
      <c r="AA375" s="383"/>
    </row>
    <row r="376" spans="1:67" ht="27" hidden="1" customHeight="1" x14ac:dyDescent="0.25">
      <c r="A376" s="54" t="s">
        <v>552</v>
      </c>
      <c r="B376" s="54" t="s">
        <v>553</v>
      </c>
      <c r="C376" s="31">
        <v>4301051635</v>
      </c>
      <c r="D376" s="403">
        <v>4607091384246</v>
      </c>
      <c r="E376" s="398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15" t="s">
        <v>554</v>
      </c>
      <c r="P376" s="397"/>
      <c r="Q376" s="397"/>
      <c r="R376" s="397"/>
      <c r="S376" s="398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552</v>
      </c>
      <c r="B377" s="54" t="s">
        <v>555</v>
      </c>
      <c r="C377" s="31">
        <v>4301051303</v>
      </c>
      <c r="D377" s="403">
        <v>4607091384246</v>
      </c>
      <c r="E377" s="398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56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7"/>
      <c r="Q377" s="397"/>
      <c r="R377" s="397"/>
      <c r="S377" s="398"/>
      <c r="T377" s="34"/>
      <c r="U377" s="34"/>
      <c r="V377" s="35" t="s">
        <v>66</v>
      </c>
      <c r="W377" s="390">
        <v>380</v>
      </c>
      <c r="X377" s="391">
        <f>IFERROR(IF(W377="",0,CEILING((W377/$H377),1)*$H377),"")</f>
        <v>382.2</v>
      </c>
      <c r="Y377" s="36">
        <f>IFERROR(IF(X377=0,"",ROUNDUP(X377/H377,0)*0.02175),"")</f>
        <v>1.06575</v>
      </c>
      <c r="Z377" s="56"/>
      <c r="AA377" s="57"/>
      <c r="AE377" s="64"/>
      <c r="BB377" s="283" t="s">
        <v>1</v>
      </c>
      <c r="BL377" s="64">
        <f>IFERROR(W377*I377/H377,"0")</f>
        <v>407.47692307692313</v>
      </c>
      <c r="BM377" s="64">
        <f>IFERROR(X377*I377/H377,"0")</f>
        <v>409.83600000000001</v>
      </c>
      <c r="BN377" s="64">
        <f>IFERROR(1/J377*(W377/H377),"0")</f>
        <v>0.86996336996336998</v>
      </c>
      <c r="BO377" s="64">
        <f>IFERROR(1/J377*(X377/H377),"0")</f>
        <v>0.875</v>
      </c>
    </row>
    <row r="378" spans="1:67" ht="27" hidden="1" customHeight="1" x14ac:dyDescent="0.25">
      <c r="A378" s="54" t="s">
        <v>556</v>
      </c>
      <c r="B378" s="54" t="s">
        <v>557</v>
      </c>
      <c r="C378" s="31">
        <v>4301051445</v>
      </c>
      <c r="D378" s="403">
        <v>4680115881976</v>
      </c>
      <c r="E378" s="398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6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7"/>
      <c r="Q378" s="397"/>
      <c r="R378" s="397"/>
      <c r="S378" s="398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558</v>
      </c>
      <c r="B379" s="54" t="s">
        <v>559</v>
      </c>
      <c r="C379" s="31">
        <v>4301051297</v>
      </c>
      <c r="D379" s="403">
        <v>4607091384253</v>
      </c>
      <c r="E379" s="398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7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7"/>
      <c r="Q379" s="397"/>
      <c r="R379" s="397"/>
      <c r="S379" s="398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560</v>
      </c>
      <c r="B380" s="54" t="s">
        <v>561</v>
      </c>
      <c r="C380" s="31">
        <v>4301051444</v>
      </c>
      <c r="D380" s="403">
        <v>4680115881969</v>
      </c>
      <c r="E380" s="398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7"/>
      <c r="Q380" s="397"/>
      <c r="R380" s="397"/>
      <c r="S380" s="398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9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20"/>
      <c r="O381" s="422" t="s">
        <v>70</v>
      </c>
      <c r="P381" s="409"/>
      <c r="Q381" s="409"/>
      <c r="R381" s="409"/>
      <c r="S381" s="409"/>
      <c r="T381" s="409"/>
      <c r="U381" s="410"/>
      <c r="V381" s="37" t="s">
        <v>71</v>
      </c>
      <c r="W381" s="392">
        <f>IFERROR(W376/H376,"0")+IFERROR(W377/H377,"0")+IFERROR(W378/H378,"0")+IFERROR(W379/H379,"0")+IFERROR(W380/H380,"0")</f>
        <v>48.717948717948723</v>
      </c>
      <c r="X381" s="392">
        <f>IFERROR(X376/H376,"0")+IFERROR(X377/H377,"0")+IFERROR(X378/H378,"0")+IFERROR(X379/H379,"0")+IFERROR(X380/H380,"0")</f>
        <v>49</v>
      </c>
      <c r="Y381" s="392">
        <f>IFERROR(IF(Y376="",0,Y376),"0")+IFERROR(IF(Y377="",0,Y377),"0")+IFERROR(IF(Y378="",0,Y378),"0")+IFERROR(IF(Y379="",0,Y379),"0")+IFERROR(IF(Y380="",0,Y380),"0")</f>
        <v>1.06575</v>
      </c>
      <c r="Z381" s="393"/>
      <c r="AA381" s="393"/>
    </row>
    <row r="382" spans="1:67" x14ac:dyDescent="0.2">
      <c r="A382" s="400"/>
      <c r="B382" s="400"/>
      <c r="C382" s="400"/>
      <c r="D382" s="400"/>
      <c r="E382" s="400"/>
      <c r="F382" s="400"/>
      <c r="G382" s="400"/>
      <c r="H382" s="400"/>
      <c r="I382" s="400"/>
      <c r="J382" s="400"/>
      <c r="K382" s="400"/>
      <c r="L382" s="400"/>
      <c r="M382" s="400"/>
      <c r="N382" s="420"/>
      <c r="O382" s="422" t="s">
        <v>70</v>
      </c>
      <c r="P382" s="409"/>
      <c r="Q382" s="409"/>
      <c r="R382" s="409"/>
      <c r="S382" s="409"/>
      <c r="T382" s="409"/>
      <c r="U382" s="410"/>
      <c r="V382" s="37" t="s">
        <v>66</v>
      </c>
      <c r="W382" s="392">
        <f>IFERROR(SUM(W376:W380),"0")</f>
        <v>380</v>
      </c>
      <c r="X382" s="392">
        <f>IFERROR(SUM(X376:X380),"0")</f>
        <v>382.2</v>
      </c>
      <c r="Y382" s="37"/>
      <c r="Z382" s="393"/>
      <c r="AA382" s="393"/>
    </row>
    <row r="383" spans="1:67" ht="14.25" hidden="1" customHeight="1" x14ac:dyDescent="0.25">
      <c r="A383" s="402" t="s">
        <v>206</v>
      </c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0"/>
      <c r="P383" s="400"/>
      <c r="Q383" s="400"/>
      <c r="R383" s="400"/>
      <c r="S383" s="400"/>
      <c r="T383" s="400"/>
      <c r="U383" s="400"/>
      <c r="V383" s="400"/>
      <c r="W383" s="400"/>
      <c r="X383" s="400"/>
      <c r="Y383" s="400"/>
      <c r="Z383" s="383"/>
      <c r="AA383" s="383"/>
    </row>
    <row r="384" spans="1:67" ht="27" hidden="1" customHeight="1" x14ac:dyDescent="0.25">
      <c r="A384" s="54" t="s">
        <v>562</v>
      </c>
      <c r="B384" s="54" t="s">
        <v>563</v>
      </c>
      <c r="C384" s="31">
        <v>4301060377</v>
      </c>
      <c r="D384" s="403">
        <v>4607091389357</v>
      </c>
      <c r="E384" s="398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754" t="s">
        <v>564</v>
      </c>
      <c r="P384" s="397"/>
      <c r="Q384" s="397"/>
      <c r="R384" s="397"/>
      <c r="S384" s="398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562</v>
      </c>
      <c r="B385" s="54" t="s">
        <v>565</v>
      </c>
      <c r="C385" s="31">
        <v>4301060322</v>
      </c>
      <c r="D385" s="403">
        <v>4607091389357</v>
      </c>
      <c r="E385" s="398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7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7"/>
      <c r="Q385" s="397"/>
      <c r="R385" s="397"/>
      <c r="S385" s="398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19"/>
      <c r="B386" s="400"/>
      <c r="C386" s="400"/>
      <c r="D386" s="400"/>
      <c r="E386" s="400"/>
      <c r="F386" s="400"/>
      <c r="G386" s="400"/>
      <c r="H386" s="400"/>
      <c r="I386" s="400"/>
      <c r="J386" s="400"/>
      <c r="K386" s="400"/>
      <c r="L386" s="400"/>
      <c r="M386" s="400"/>
      <c r="N386" s="420"/>
      <c r="O386" s="422" t="s">
        <v>70</v>
      </c>
      <c r="P386" s="409"/>
      <c r="Q386" s="409"/>
      <c r="R386" s="409"/>
      <c r="S386" s="409"/>
      <c r="T386" s="409"/>
      <c r="U386" s="41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hidden="1" x14ac:dyDescent="0.2">
      <c r="A387" s="400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20"/>
      <c r="O387" s="422" t="s">
        <v>70</v>
      </c>
      <c r="P387" s="409"/>
      <c r="Q387" s="409"/>
      <c r="R387" s="409"/>
      <c r="S387" s="409"/>
      <c r="T387" s="409"/>
      <c r="U387" s="41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hidden="1" customHeight="1" x14ac:dyDescent="0.2">
      <c r="A388" s="571" t="s">
        <v>566</v>
      </c>
      <c r="B388" s="572"/>
      <c r="C388" s="572"/>
      <c r="D388" s="572"/>
      <c r="E388" s="572"/>
      <c r="F388" s="572"/>
      <c r="G388" s="572"/>
      <c r="H388" s="572"/>
      <c r="I388" s="572"/>
      <c r="J388" s="572"/>
      <c r="K388" s="572"/>
      <c r="L388" s="572"/>
      <c r="M388" s="572"/>
      <c r="N388" s="572"/>
      <c r="O388" s="572"/>
      <c r="P388" s="572"/>
      <c r="Q388" s="572"/>
      <c r="R388" s="572"/>
      <c r="S388" s="572"/>
      <c r="T388" s="572"/>
      <c r="U388" s="572"/>
      <c r="V388" s="572"/>
      <c r="W388" s="572"/>
      <c r="X388" s="572"/>
      <c r="Y388" s="572"/>
      <c r="Z388" s="48"/>
      <c r="AA388" s="48"/>
    </row>
    <row r="389" spans="1:67" ht="16.5" hidden="1" customHeight="1" x14ac:dyDescent="0.25">
      <c r="A389" s="399" t="s">
        <v>567</v>
      </c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384"/>
      <c r="AA389" s="384"/>
    </row>
    <row r="390" spans="1:67" ht="14.25" hidden="1" customHeight="1" x14ac:dyDescent="0.25">
      <c r="A390" s="402" t="s">
        <v>105</v>
      </c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0"/>
      <c r="P390" s="400"/>
      <c r="Q390" s="400"/>
      <c r="R390" s="400"/>
      <c r="S390" s="400"/>
      <c r="T390" s="400"/>
      <c r="U390" s="400"/>
      <c r="V390" s="400"/>
      <c r="W390" s="400"/>
      <c r="X390" s="400"/>
      <c r="Y390" s="400"/>
      <c r="Z390" s="383"/>
      <c r="AA390" s="383"/>
    </row>
    <row r="391" spans="1:67" ht="27" hidden="1" customHeight="1" x14ac:dyDescent="0.25">
      <c r="A391" s="54" t="s">
        <v>568</v>
      </c>
      <c r="B391" s="54" t="s">
        <v>569</v>
      </c>
      <c r="C391" s="31">
        <v>4301011428</v>
      </c>
      <c r="D391" s="403">
        <v>4607091389708</v>
      </c>
      <c r="E391" s="398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7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7"/>
      <c r="Q391" s="397"/>
      <c r="R391" s="397"/>
      <c r="S391" s="398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hidden="1" customHeight="1" x14ac:dyDescent="0.25">
      <c r="A392" s="54" t="s">
        <v>570</v>
      </c>
      <c r="B392" s="54" t="s">
        <v>571</v>
      </c>
      <c r="C392" s="31">
        <v>4301011427</v>
      </c>
      <c r="D392" s="403">
        <v>4607091389692</v>
      </c>
      <c r="E392" s="398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46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7"/>
      <c r="Q392" s="397"/>
      <c r="R392" s="397"/>
      <c r="S392" s="398"/>
      <c r="T392" s="34"/>
      <c r="U392" s="34"/>
      <c r="V392" s="35" t="s">
        <v>66</v>
      </c>
      <c r="W392" s="390">
        <v>0</v>
      </c>
      <c r="X392" s="391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idden="1" x14ac:dyDescent="0.2">
      <c r="A393" s="419"/>
      <c r="B393" s="400"/>
      <c r="C393" s="400"/>
      <c r="D393" s="400"/>
      <c r="E393" s="400"/>
      <c r="F393" s="400"/>
      <c r="G393" s="400"/>
      <c r="H393" s="400"/>
      <c r="I393" s="400"/>
      <c r="J393" s="400"/>
      <c r="K393" s="400"/>
      <c r="L393" s="400"/>
      <c r="M393" s="400"/>
      <c r="N393" s="420"/>
      <c r="O393" s="422" t="s">
        <v>70</v>
      </c>
      <c r="P393" s="409"/>
      <c r="Q393" s="409"/>
      <c r="R393" s="409"/>
      <c r="S393" s="409"/>
      <c r="T393" s="409"/>
      <c r="U393" s="410"/>
      <c r="V393" s="37" t="s">
        <v>71</v>
      </c>
      <c r="W393" s="392">
        <f>IFERROR(W391/H391,"0")+IFERROR(W392/H392,"0")</f>
        <v>0</v>
      </c>
      <c r="X393" s="392">
        <f>IFERROR(X391/H391,"0")+IFERROR(X392/H392,"0")</f>
        <v>0</v>
      </c>
      <c r="Y393" s="392">
        <f>IFERROR(IF(Y391="",0,Y391),"0")+IFERROR(IF(Y392="",0,Y392),"0")</f>
        <v>0</v>
      </c>
      <c r="Z393" s="393"/>
      <c r="AA393" s="393"/>
    </row>
    <row r="394" spans="1:67" hidden="1" x14ac:dyDescent="0.2">
      <c r="A394" s="400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20"/>
      <c r="O394" s="422" t="s">
        <v>70</v>
      </c>
      <c r="P394" s="409"/>
      <c r="Q394" s="409"/>
      <c r="R394" s="409"/>
      <c r="S394" s="409"/>
      <c r="T394" s="409"/>
      <c r="U394" s="410"/>
      <c r="V394" s="37" t="s">
        <v>66</v>
      </c>
      <c r="W394" s="392">
        <f>IFERROR(SUM(W391:W392),"0")</f>
        <v>0</v>
      </c>
      <c r="X394" s="392">
        <f>IFERROR(SUM(X391:X392),"0")</f>
        <v>0</v>
      </c>
      <c r="Y394" s="37"/>
      <c r="Z394" s="393"/>
      <c r="AA394" s="393"/>
    </row>
    <row r="395" spans="1:67" ht="14.25" hidden="1" customHeight="1" x14ac:dyDescent="0.25">
      <c r="A395" s="402" t="s">
        <v>61</v>
      </c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0"/>
      <c r="P395" s="400"/>
      <c r="Q395" s="400"/>
      <c r="R395" s="400"/>
      <c r="S395" s="400"/>
      <c r="T395" s="400"/>
      <c r="U395" s="400"/>
      <c r="V395" s="400"/>
      <c r="W395" s="400"/>
      <c r="X395" s="400"/>
      <c r="Y395" s="400"/>
      <c r="Z395" s="383"/>
      <c r="AA395" s="383"/>
    </row>
    <row r="396" spans="1:67" ht="27" hidden="1" customHeight="1" x14ac:dyDescent="0.25">
      <c r="A396" s="54" t="s">
        <v>572</v>
      </c>
      <c r="B396" s="54" t="s">
        <v>573</v>
      </c>
      <c r="C396" s="31">
        <v>4301031177</v>
      </c>
      <c r="D396" s="403">
        <v>4607091389753</v>
      </c>
      <c r="E396" s="398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5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7"/>
      <c r="Q396" s="397"/>
      <c r="R396" s="397"/>
      <c r="S396" s="398"/>
      <c r="T396" s="34"/>
      <c r="U396" s="34"/>
      <c r="V396" s="35" t="s">
        <v>66</v>
      </c>
      <c r="W396" s="390">
        <v>0</v>
      </c>
      <c r="X396" s="391">
        <f t="shared" ref="X396:X408" si="80"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ref="BL396:BL408" si="81">IFERROR(W396*I396/H396,"0")</f>
        <v>0</v>
      </c>
      <c r="BM396" s="64">
        <f t="shared" ref="BM396:BM408" si="82">IFERROR(X396*I396/H396,"0")</f>
        <v>0</v>
      </c>
      <c r="BN396" s="64">
        <f t="shared" ref="BN396:BN408" si="83">IFERROR(1/J396*(W396/H396),"0")</f>
        <v>0</v>
      </c>
      <c r="BO396" s="64">
        <f t="shared" ref="BO396:BO408" si="84">IFERROR(1/J396*(X396/H396),"0")</f>
        <v>0</v>
      </c>
    </row>
    <row r="397" spans="1:67" ht="27" hidden="1" customHeight="1" x14ac:dyDescent="0.25">
      <c r="A397" s="54" t="s">
        <v>574</v>
      </c>
      <c r="B397" s="54" t="s">
        <v>575</v>
      </c>
      <c r="C397" s="31">
        <v>4301031174</v>
      </c>
      <c r="D397" s="403">
        <v>4607091389760</v>
      </c>
      <c r="E397" s="398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6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7"/>
      <c r="Q397" s="397"/>
      <c r="R397" s="397"/>
      <c r="S397" s="398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hidden="1" customHeight="1" x14ac:dyDescent="0.25">
      <c r="A398" s="54" t="s">
        <v>576</v>
      </c>
      <c r="B398" s="54" t="s">
        <v>577</v>
      </c>
      <c r="C398" s="31">
        <v>4301031175</v>
      </c>
      <c r="D398" s="403">
        <v>4607091389746</v>
      </c>
      <c r="E398" s="398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54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7"/>
      <c r="Q398" s="397"/>
      <c r="R398" s="397"/>
      <c r="S398" s="398"/>
      <c r="T398" s="34"/>
      <c r="U398" s="34"/>
      <c r="V398" s="35" t="s">
        <v>66</v>
      </c>
      <c r="W398" s="390">
        <v>0</v>
      </c>
      <c r="X398" s="391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37.5" hidden="1" customHeight="1" x14ac:dyDescent="0.25">
      <c r="A399" s="54" t="s">
        <v>578</v>
      </c>
      <c r="B399" s="54" t="s">
        <v>579</v>
      </c>
      <c r="C399" s="31">
        <v>4301031236</v>
      </c>
      <c r="D399" s="403">
        <v>4680115882928</v>
      </c>
      <c r="E399" s="398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4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7"/>
      <c r="Q399" s="397"/>
      <c r="R399" s="397"/>
      <c r="S399" s="398"/>
      <c r="T399" s="34"/>
      <c r="U399" s="34"/>
      <c r="V399" s="35" t="s">
        <v>66</v>
      </c>
      <c r="W399" s="390">
        <v>0</v>
      </c>
      <c r="X399" s="391">
        <f t="shared" si="80"/>
        <v>0</v>
      </c>
      <c r="Y399" s="36" t="str">
        <f>IFERROR(IF(X399=0,"",ROUNDUP(X399/H399,0)*0.00753),"")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580</v>
      </c>
      <c r="B400" s="54" t="s">
        <v>581</v>
      </c>
      <c r="C400" s="31">
        <v>4301031257</v>
      </c>
      <c r="D400" s="403">
        <v>4680115883147</v>
      </c>
      <c r="E400" s="398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7"/>
      <c r="Q400" s="397"/>
      <c r="R400" s="397"/>
      <c r="S400" s="398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hidden="1" customHeight="1" x14ac:dyDescent="0.25">
      <c r="A401" s="54" t="s">
        <v>582</v>
      </c>
      <c r="B401" s="54" t="s">
        <v>583</v>
      </c>
      <c r="C401" s="31">
        <v>4301031178</v>
      </c>
      <c r="D401" s="403">
        <v>4607091384338</v>
      </c>
      <c r="E401" s="398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7"/>
      <c r="Q401" s="397"/>
      <c r="R401" s="397"/>
      <c r="S401" s="398"/>
      <c r="T401" s="34"/>
      <c r="U401" s="34"/>
      <c r="V401" s="35" t="s">
        <v>66</v>
      </c>
      <c r="W401" s="390">
        <v>0</v>
      </c>
      <c r="X401" s="391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584</v>
      </c>
      <c r="B402" s="54" t="s">
        <v>585</v>
      </c>
      <c r="C402" s="31">
        <v>4301031254</v>
      </c>
      <c r="D402" s="403">
        <v>4680115883154</v>
      </c>
      <c r="E402" s="398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7"/>
      <c r="Q402" s="397"/>
      <c r="R402" s="397"/>
      <c r="S402" s="398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hidden="1" customHeight="1" x14ac:dyDescent="0.25">
      <c r="A403" s="54" t="s">
        <v>586</v>
      </c>
      <c r="B403" s="54" t="s">
        <v>587</v>
      </c>
      <c r="C403" s="31">
        <v>4301031171</v>
      </c>
      <c r="D403" s="403">
        <v>4607091389524</v>
      </c>
      <c r="E403" s="398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7"/>
      <c r="Q403" s="397"/>
      <c r="R403" s="397"/>
      <c r="S403" s="398"/>
      <c r="T403" s="34"/>
      <c r="U403" s="34"/>
      <c r="V403" s="35" t="s">
        <v>66</v>
      </c>
      <c r="W403" s="390">
        <v>0</v>
      </c>
      <c r="X403" s="391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588</v>
      </c>
      <c r="B404" s="54" t="s">
        <v>589</v>
      </c>
      <c r="C404" s="31">
        <v>4301031258</v>
      </c>
      <c r="D404" s="403">
        <v>4680115883161</v>
      </c>
      <c r="E404" s="398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7"/>
      <c r="Q404" s="397"/>
      <c r="R404" s="397"/>
      <c r="S404" s="398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590</v>
      </c>
      <c r="B405" s="54" t="s">
        <v>591</v>
      </c>
      <c r="C405" s="31">
        <v>4301031170</v>
      </c>
      <c r="D405" s="403">
        <v>4607091384345</v>
      </c>
      <c r="E405" s="398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7"/>
      <c r="Q405" s="397"/>
      <c r="R405" s="397"/>
      <c r="S405" s="398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592</v>
      </c>
      <c r="B406" s="54" t="s">
        <v>593</v>
      </c>
      <c r="C406" s="31">
        <v>4301031256</v>
      </c>
      <c r="D406" s="403">
        <v>4680115883178</v>
      </c>
      <c r="E406" s="398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7"/>
      <c r="Q406" s="397"/>
      <c r="R406" s="397"/>
      <c r="S406" s="398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hidden="1" customHeight="1" x14ac:dyDescent="0.25">
      <c r="A407" s="54" t="s">
        <v>594</v>
      </c>
      <c r="B407" s="54" t="s">
        <v>595</v>
      </c>
      <c r="C407" s="31">
        <v>4301031172</v>
      </c>
      <c r="D407" s="403">
        <v>4607091389531</v>
      </c>
      <c r="E407" s="398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7"/>
      <c r="Q407" s="397"/>
      <c r="R407" s="397"/>
      <c r="S407" s="398"/>
      <c r="T407" s="34"/>
      <c r="U407" s="34"/>
      <c r="V407" s="35" t="s">
        <v>66</v>
      </c>
      <c r="W407" s="390">
        <v>0</v>
      </c>
      <c r="X407" s="391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t="27" hidden="1" customHeight="1" x14ac:dyDescent="0.25">
      <c r="A408" s="54" t="s">
        <v>596</v>
      </c>
      <c r="B408" s="54" t="s">
        <v>597</v>
      </c>
      <c r="C408" s="31">
        <v>4301031255</v>
      </c>
      <c r="D408" s="403">
        <v>4680115883185</v>
      </c>
      <c r="E408" s="398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66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7"/>
      <c r="Q408" s="397"/>
      <c r="R408" s="397"/>
      <c r="S408" s="398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hidden="1" x14ac:dyDescent="0.2">
      <c r="A409" s="419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20"/>
      <c r="O409" s="422" t="s">
        <v>70</v>
      </c>
      <c r="P409" s="409"/>
      <c r="Q409" s="409"/>
      <c r="R409" s="409"/>
      <c r="S409" s="409"/>
      <c r="T409" s="409"/>
      <c r="U409" s="41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393"/>
      <c r="AA409" s="393"/>
    </row>
    <row r="410" spans="1:67" hidden="1" x14ac:dyDescent="0.2">
      <c r="A410" s="400"/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20"/>
      <c r="O410" s="422" t="s">
        <v>70</v>
      </c>
      <c r="P410" s="409"/>
      <c r="Q410" s="409"/>
      <c r="R410" s="409"/>
      <c r="S410" s="409"/>
      <c r="T410" s="409"/>
      <c r="U410" s="410"/>
      <c r="V410" s="37" t="s">
        <v>66</v>
      </c>
      <c r="W410" s="392">
        <f>IFERROR(SUM(W396:W408),"0")</f>
        <v>0</v>
      </c>
      <c r="X410" s="392">
        <f>IFERROR(SUM(X396:X408),"0")</f>
        <v>0</v>
      </c>
      <c r="Y410" s="37"/>
      <c r="Z410" s="393"/>
      <c r="AA410" s="393"/>
    </row>
    <row r="411" spans="1:67" ht="14.25" hidden="1" customHeight="1" x14ac:dyDescent="0.25">
      <c r="A411" s="402" t="s">
        <v>72</v>
      </c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00"/>
      <c r="P411" s="400"/>
      <c r="Q411" s="400"/>
      <c r="R411" s="400"/>
      <c r="S411" s="400"/>
      <c r="T411" s="400"/>
      <c r="U411" s="400"/>
      <c r="V411" s="400"/>
      <c r="W411" s="400"/>
      <c r="X411" s="400"/>
      <c r="Y411" s="400"/>
      <c r="Z411" s="383"/>
      <c r="AA411" s="383"/>
    </row>
    <row r="412" spans="1:67" ht="27" hidden="1" customHeight="1" x14ac:dyDescent="0.25">
      <c r="A412" s="54" t="s">
        <v>598</v>
      </c>
      <c r="B412" s="54" t="s">
        <v>599</v>
      </c>
      <c r="C412" s="31">
        <v>4301051258</v>
      </c>
      <c r="D412" s="403">
        <v>4607091389685</v>
      </c>
      <c r="E412" s="398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120</v>
      </c>
      <c r="M412" s="33"/>
      <c r="N412" s="32">
        <v>45</v>
      </c>
      <c r="O412" s="4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7"/>
      <c r="Q412" s="397"/>
      <c r="R412" s="397"/>
      <c r="S412" s="398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600</v>
      </c>
      <c r="B413" s="54" t="s">
        <v>601</v>
      </c>
      <c r="C413" s="31">
        <v>4301051431</v>
      </c>
      <c r="D413" s="403">
        <v>4607091389654</v>
      </c>
      <c r="E413" s="398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120</v>
      </c>
      <c r="M413" s="33"/>
      <c r="N413" s="32">
        <v>45</v>
      </c>
      <c r="O413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7"/>
      <c r="Q413" s="397"/>
      <c r="R413" s="397"/>
      <c r="S413" s="398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602</v>
      </c>
      <c r="B414" s="54" t="s">
        <v>603</v>
      </c>
      <c r="C414" s="31">
        <v>4301051284</v>
      </c>
      <c r="D414" s="403">
        <v>4607091384352</v>
      </c>
      <c r="E414" s="398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120</v>
      </c>
      <c r="M414" s="33"/>
      <c r="N414" s="32">
        <v>45</v>
      </c>
      <c r="O414" s="5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7"/>
      <c r="Q414" s="397"/>
      <c r="R414" s="397"/>
      <c r="S414" s="398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19"/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20"/>
      <c r="O415" s="422" t="s">
        <v>70</v>
      </c>
      <c r="P415" s="409"/>
      <c r="Q415" s="409"/>
      <c r="R415" s="409"/>
      <c r="S415" s="409"/>
      <c r="T415" s="409"/>
      <c r="U415" s="41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hidden="1" x14ac:dyDescent="0.2">
      <c r="A416" s="400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20"/>
      <c r="O416" s="422" t="s">
        <v>70</v>
      </c>
      <c r="P416" s="409"/>
      <c r="Q416" s="409"/>
      <c r="R416" s="409"/>
      <c r="S416" s="409"/>
      <c r="T416" s="409"/>
      <c r="U416" s="41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hidden="1" customHeight="1" x14ac:dyDescent="0.25">
      <c r="A417" s="402" t="s">
        <v>206</v>
      </c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0"/>
      <c r="P417" s="400"/>
      <c r="Q417" s="400"/>
      <c r="R417" s="400"/>
      <c r="S417" s="400"/>
      <c r="T417" s="400"/>
      <c r="U417" s="400"/>
      <c r="V417" s="400"/>
      <c r="W417" s="400"/>
      <c r="X417" s="400"/>
      <c r="Y417" s="400"/>
      <c r="Z417" s="383"/>
      <c r="AA417" s="383"/>
    </row>
    <row r="418" spans="1:67" ht="27" hidden="1" customHeight="1" x14ac:dyDescent="0.25">
      <c r="A418" s="54" t="s">
        <v>604</v>
      </c>
      <c r="B418" s="54" t="s">
        <v>605</v>
      </c>
      <c r="C418" s="31">
        <v>4301060352</v>
      </c>
      <c r="D418" s="403">
        <v>4680115881648</v>
      </c>
      <c r="E418" s="398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44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7"/>
      <c r="Q418" s="397"/>
      <c r="R418" s="397"/>
      <c r="S418" s="398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9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20"/>
      <c r="O419" s="422" t="s">
        <v>70</v>
      </c>
      <c r="P419" s="409"/>
      <c r="Q419" s="409"/>
      <c r="R419" s="409"/>
      <c r="S419" s="409"/>
      <c r="T419" s="409"/>
      <c r="U419" s="41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hidden="1" x14ac:dyDescent="0.2">
      <c r="A420" s="400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20"/>
      <c r="O420" s="422" t="s">
        <v>70</v>
      </c>
      <c r="P420" s="409"/>
      <c r="Q420" s="409"/>
      <c r="R420" s="409"/>
      <c r="S420" s="409"/>
      <c r="T420" s="409"/>
      <c r="U420" s="41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hidden="1" customHeight="1" x14ac:dyDescent="0.25">
      <c r="A421" s="402" t="s">
        <v>86</v>
      </c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0"/>
      <c r="P421" s="400"/>
      <c r="Q421" s="400"/>
      <c r="R421" s="400"/>
      <c r="S421" s="400"/>
      <c r="T421" s="400"/>
      <c r="U421" s="400"/>
      <c r="V421" s="400"/>
      <c r="W421" s="400"/>
      <c r="X421" s="400"/>
      <c r="Y421" s="400"/>
      <c r="Z421" s="383"/>
      <c r="AA421" s="383"/>
    </row>
    <row r="422" spans="1:67" ht="27" hidden="1" customHeight="1" x14ac:dyDescent="0.25">
      <c r="A422" s="54" t="s">
        <v>606</v>
      </c>
      <c r="B422" s="54" t="s">
        <v>607</v>
      </c>
      <c r="C422" s="31">
        <v>4301032045</v>
      </c>
      <c r="D422" s="403">
        <v>4680115884335</v>
      </c>
      <c r="E422" s="398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48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7"/>
      <c r="Q422" s="397"/>
      <c r="R422" s="397"/>
      <c r="S422" s="398"/>
      <c r="T422" s="34"/>
      <c r="U422" s="34"/>
      <c r="V422" s="35" t="s">
        <v>66</v>
      </c>
      <c r="W422" s="390">
        <v>0</v>
      </c>
      <c r="X422" s="391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610</v>
      </c>
      <c r="B423" s="54" t="s">
        <v>611</v>
      </c>
      <c r="C423" s="31">
        <v>4301032047</v>
      </c>
      <c r="D423" s="403">
        <v>4680115884342</v>
      </c>
      <c r="E423" s="398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7"/>
      <c r="Q423" s="397"/>
      <c r="R423" s="397"/>
      <c r="S423" s="398"/>
      <c r="T423" s="34"/>
      <c r="U423" s="34"/>
      <c r="V423" s="35" t="s">
        <v>66</v>
      </c>
      <c r="W423" s="390">
        <v>0</v>
      </c>
      <c r="X423" s="391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612</v>
      </c>
      <c r="B424" s="54" t="s">
        <v>613</v>
      </c>
      <c r="C424" s="31">
        <v>4301170011</v>
      </c>
      <c r="D424" s="403">
        <v>4680115884113</v>
      </c>
      <c r="E424" s="398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7"/>
      <c r="Q424" s="397"/>
      <c r="R424" s="397"/>
      <c r="S424" s="398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9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20"/>
      <c r="O425" s="422" t="s">
        <v>70</v>
      </c>
      <c r="P425" s="409"/>
      <c r="Q425" s="409"/>
      <c r="R425" s="409"/>
      <c r="S425" s="409"/>
      <c r="T425" s="409"/>
      <c r="U425" s="410"/>
      <c r="V425" s="37" t="s">
        <v>71</v>
      </c>
      <c r="W425" s="392">
        <f>IFERROR(W422/H422,"0")+IFERROR(W423/H423,"0")+IFERROR(W424/H424,"0")</f>
        <v>0</v>
      </c>
      <c r="X425" s="392">
        <f>IFERROR(X422/H422,"0")+IFERROR(X423/H423,"0")+IFERROR(X424/H424,"0")</f>
        <v>0</v>
      </c>
      <c r="Y425" s="392">
        <f>IFERROR(IF(Y422="",0,Y422),"0")+IFERROR(IF(Y423="",0,Y423),"0")+IFERROR(IF(Y424="",0,Y424),"0")</f>
        <v>0</v>
      </c>
      <c r="Z425" s="393"/>
      <c r="AA425" s="393"/>
    </row>
    <row r="426" spans="1:67" hidden="1" x14ac:dyDescent="0.2">
      <c r="A426" s="400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20"/>
      <c r="O426" s="422" t="s">
        <v>70</v>
      </c>
      <c r="P426" s="409"/>
      <c r="Q426" s="409"/>
      <c r="R426" s="409"/>
      <c r="S426" s="409"/>
      <c r="T426" s="409"/>
      <c r="U426" s="410"/>
      <c r="V426" s="37" t="s">
        <v>66</v>
      </c>
      <c r="W426" s="392">
        <f>IFERROR(SUM(W422:W424),"0")</f>
        <v>0</v>
      </c>
      <c r="X426" s="392">
        <f>IFERROR(SUM(X422:X424),"0")</f>
        <v>0</v>
      </c>
      <c r="Y426" s="37"/>
      <c r="Z426" s="393"/>
      <c r="AA426" s="393"/>
    </row>
    <row r="427" spans="1:67" ht="16.5" hidden="1" customHeight="1" x14ac:dyDescent="0.25">
      <c r="A427" s="399" t="s">
        <v>614</v>
      </c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0"/>
      <c r="P427" s="400"/>
      <c r="Q427" s="400"/>
      <c r="R427" s="400"/>
      <c r="S427" s="400"/>
      <c r="T427" s="400"/>
      <c r="U427" s="400"/>
      <c r="V427" s="400"/>
      <c r="W427" s="400"/>
      <c r="X427" s="400"/>
      <c r="Y427" s="400"/>
      <c r="Z427" s="384"/>
      <c r="AA427" s="384"/>
    </row>
    <row r="428" spans="1:67" ht="14.25" hidden="1" customHeight="1" x14ac:dyDescent="0.25">
      <c r="A428" s="402" t="s">
        <v>97</v>
      </c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383"/>
      <c r="AA428" s="383"/>
    </row>
    <row r="429" spans="1:67" ht="27" hidden="1" customHeight="1" x14ac:dyDescent="0.25">
      <c r="A429" s="54" t="s">
        <v>615</v>
      </c>
      <c r="B429" s="54" t="s">
        <v>616</v>
      </c>
      <c r="C429" s="31">
        <v>4301020214</v>
      </c>
      <c r="D429" s="403">
        <v>4607091389388</v>
      </c>
      <c r="E429" s="398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7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7"/>
      <c r="Q429" s="397"/>
      <c r="R429" s="397"/>
      <c r="S429" s="398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hidden="1" customHeight="1" x14ac:dyDescent="0.25">
      <c r="A430" s="54" t="s">
        <v>617</v>
      </c>
      <c r="B430" s="54" t="s">
        <v>618</v>
      </c>
      <c r="C430" s="31">
        <v>4301020185</v>
      </c>
      <c r="D430" s="403">
        <v>4607091389364</v>
      </c>
      <c r="E430" s="398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120</v>
      </c>
      <c r="M430" s="33"/>
      <c r="N430" s="32">
        <v>35</v>
      </c>
      <c r="O430" s="4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7"/>
      <c r="Q430" s="397"/>
      <c r="R430" s="397"/>
      <c r="S430" s="398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hidden="1" x14ac:dyDescent="0.2">
      <c r="A431" s="419"/>
      <c r="B431" s="400"/>
      <c r="C431" s="400"/>
      <c r="D431" s="400"/>
      <c r="E431" s="400"/>
      <c r="F431" s="400"/>
      <c r="G431" s="400"/>
      <c r="H431" s="400"/>
      <c r="I431" s="400"/>
      <c r="J431" s="400"/>
      <c r="K431" s="400"/>
      <c r="L431" s="400"/>
      <c r="M431" s="400"/>
      <c r="N431" s="420"/>
      <c r="O431" s="422" t="s">
        <v>70</v>
      </c>
      <c r="P431" s="409"/>
      <c r="Q431" s="409"/>
      <c r="R431" s="409"/>
      <c r="S431" s="409"/>
      <c r="T431" s="409"/>
      <c r="U431" s="41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hidden="1" x14ac:dyDescent="0.2">
      <c r="A432" s="400"/>
      <c r="B432" s="400"/>
      <c r="C432" s="400"/>
      <c r="D432" s="400"/>
      <c r="E432" s="400"/>
      <c r="F432" s="400"/>
      <c r="G432" s="400"/>
      <c r="H432" s="400"/>
      <c r="I432" s="400"/>
      <c r="J432" s="400"/>
      <c r="K432" s="400"/>
      <c r="L432" s="400"/>
      <c r="M432" s="400"/>
      <c r="N432" s="420"/>
      <c r="O432" s="422" t="s">
        <v>70</v>
      </c>
      <c r="P432" s="409"/>
      <c r="Q432" s="409"/>
      <c r="R432" s="409"/>
      <c r="S432" s="409"/>
      <c r="T432" s="409"/>
      <c r="U432" s="41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hidden="1" customHeight="1" x14ac:dyDescent="0.25">
      <c r="A433" s="402" t="s">
        <v>61</v>
      </c>
      <c r="B433" s="400"/>
      <c r="C433" s="400"/>
      <c r="D433" s="400"/>
      <c r="E433" s="400"/>
      <c r="F433" s="400"/>
      <c r="G433" s="400"/>
      <c r="H433" s="400"/>
      <c r="I433" s="400"/>
      <c r="J433" s="400"/>
      <c r="K433" s="400"/>
      <c r="L433" s="400"/>
      <c r="M433" s="400"/>
      <c r="N433" s="400"/>
      <c r="O433" s="400"/>
      <c r="P433" s="400"/>
      <c r="Q433" s="400"/>
      <c r="R433" s="400"/>
      <c r="S433" s="400"/>
      <c r="T433" s="400"/>
      <c r="U433" s="400"/>
      <c r="V433" s="400"/>
      <c r="W433" s="400"/>
      <c r="X433" s="400"/>
      <c r="Y433" s="400"/>
      <c r="Z433" s="383"/>
      <c r="AA433" s="383"/>
    </row>
    <row r="434" spans="1:67" ht="27" customHeight="1" x14ac:dyDescent="0.25">
      <c r="A434" s="54" t="s">
        <v>619</v>
      </c>
      <c r="B434" s="54" t="s">
        <v>620</v>
      </c>
      <c r="C434" s="31">
        <v>4301031212</v>
      </c>
      <c r="D434" s="403">
        <v>4607091389739</v>
      </c>
      <c r="E434" s="398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7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7"/>
      <c r="Q434" s="397"/>
      <c r="R434" s="397"/>
      <c r="S434" s="398"/>
      <c r="T434" s="34"/>
      <c r="U434" s="34"/>
      <c r="V434" s="35" t="s">
        <v>66</v>
      </c>
      <c r="W434" s="390">
        <v>90</v>
      </c>
      <c r="X434" s="391">
        <f t="shared" ref="X434:X439" si="86">IFERROR(IF(W434="",0,CEILING((W434/$H434),1)*$H434),"")</f>
        <v>92.4</v>
      </c>
      <c r="Y434" s="36">
        <f>IFERROR(IF(X434=0,"",ROUNDUP(X434/H434,0)*0.00753),"")</f>
        <v>0.16566</v>
      </c>
      <c r="Z434" s="56"/>
      <c r="AA434" s="57"/>
      <c r="AE434" s="64"/>
      <c r="BB434" s="313" t="s">
        <v>1</v>
      </c>
      <c r="BL434" s="64">
        <f t="shared" ref="BL434:BL439" si="87">IFERROR(W434*I434/H434,"0")</f>
        <v>94.928571428571416</v>
      </c>
      <c r="BM434" s="64">
        <f t="shared" ref="BM434:BM439" si="88">IFERROR(X434*I434/H434,"0")</f>
        <v>97.46</v>
      </c>
      <c r="BN434" s="64">
        <f t="shared" ref="BN434:BN439" si="89">IFERROR(1/J434*(W434/H434),"0")</f>
        <v>0.13736263736263735</v>
      </c>
      <c r="BO434" s="64">
        <f t="shared" ref="BO434:BO439" si="90">IFERROR(1/J434*(X434/H434),"0")</f>
        <v>0.14102564102564102</v>
      </c>
    </row>
    <row r="435" spans="1:67" ht="27" hidden="1" customHeight="1" x14ac:dyDescent="0.25">
      <c r="A435" s="54" t="s">
        <v>621</v>
      </c>
      <c r="B435" s="54" t="s">
        <v>622</v>
      </c>
      <c r="C435" s="31">
        <v>4301031176</v>
      </c>
      <c r="D435" s="403">
        <v>4607091389425</v>
      </c>
      <c r="E435" s="398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7"/>
      <c r="Q435" s="397"/>
      <c r="R435" s="397"/>
      <c r="S435" s="398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623</v>
      </c>
      <c r="B436" s="54" t="s">
        <v>624</v>
      </c>
      <c r="C436" s="31">
        <v>4301031215</v>
      </c>
      <c r="D436" s="403">
        <v>4680115882911</v>
      </c>
      <c r="E436" s="398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7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7"/>
      <c r="Q436" s="397"/>
      <c r="R436" s="397"/>
      <c r="S436" s="398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625</v>
      </c>
      <c r="B437" s="54" t="s">
        <v>626</v>
      </c>
      <c r="C437" s="31">
        <v>4301031167</v>
      </c>
      <c r="D437" s="403">
        <v>4680115880771</v>
      </c>
      <c r="E437" s="398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7"/>
      <c r="Q437" s="397"/>
      <c r="R437" s="397"/>
      <c r="S437" s="398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627</v>
      </c>
      <c r="B438" s="54" t="s">
        <v>628</v>
      </c>
      <c r="C438" s="31">
        <v>4301031173</v>
      </c>
      <c r="D438" s="403">
        <v>4607091389500</v>
      </c>
      <c r="E438" s="398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58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7"/>
      <c r="Q438" s="397"/>
      <c r="R438" s="397"/>
      <c r="S438" s="398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hidden="1" customHeight="1" x14ac:dyDescent="0.25">
      <c r="A439" s="54" t="s">
        <v>629</v>
      </c>
      <c r="B439" s="54" t="s">
        <v>630</v>
      </c>
      <c r="C439" s="31">
        <v>4301031103</v>
      </c>
      <c r="D439" s="403">
        <v>4680115881983</v>
      </c>
      <c r="E439" s="398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7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7"/>
      <c r="Q439" s="397"/>
      <c r="R439" s="397"/>
      <c r="S439" s="398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19"/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20"/>
      <c r="O440" s="422" t="s">
        <v>70</v>
      </c>
      <c r="P440" s="409"/>
      <c r="Q440" s="409"/>
      <c r="R440" s="409"/>
      <c r="S440" s="409"/>
      <c r="T440" s="409"/>
      <c r="U440" s="410"/>
      <c r="V440" s="37" t="s">
        <v>71</v>
      </c>
      <c r="W440" s="392">
        <f>IFERROR(W434/H434,"0")+IFERROR(W435/H435,"0")+IFERROR(W436/H436,"0")+IFERROR(W437/H437,"0")+IFERROR(W438/H438,"0")+IFERROR(W439/H439,"0")</f>
        <v>21.428571428571427</v>
      </c>
      <c r="X440" s="392">
        <f>IFERROR(X434/H434,"0")+IFERROR(X435/H435,"0")+IFERROR(X436/H436,"0")+IFERROR(X437/H437,"0")+IFERROR(X438/H438,"0")+IFERROR(X439/H439,"0")</f>
        <v>22</v>
      </c>
      <c r="Y440" s="392">
        <f>IFERROR(IF(Y434="",0,Y434),"0")+IFERROR(IF(Y435="",0,Y435),"0")+IFERROR(IF(Y436="",0,Y436),"0")+IFERROR(IF(Y437="",0,Y437),"0")+IFERROR(IF(Y438="",0,Y438),"0")+IFERROR(IF(Y439="",0,Y439),"0")</f>
        <v>0.16566</v>
      </c>
      <c r="Z440" s="393"/>
      <c r="AA440" s="393"/>
    </row>
    <row r="441" spans="1:67" x14ac:dyDescent="0.2">
      <c r="A441" s="400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20"/>
      <c r="O441" s="422" t="s">
        <v>70</v>
      </c>
      <c r="P441" s="409"/>
      <c r="Q441" s="409"/>
      <c r="R441" s="409"/>
      <c r="S441" s="409"/>
      <c r="T441" s="409"/>
      <c r="U441" s="410"/>
      <c r="V441" s="37" t="s">
        <v>66</v>
      </c>
      <c r="W441" s="392">
        <f>IFERROR(SUM(W434:W439),"0")</f>
        <v>90</v>
      </c>
      <c r="X441" s="392">
        <f>IFERROR(SUM(X434:X439),"0")</f>
        <v>92.4</v>
      </c>
      <c r="Y441" s="37"/>
      <c r="Z441" s="393"/>
      <c r="AA441" s="393"/>
    </row>
    <row r="442" spans="1:67" ht="14.25" hidden="1" customHeight="1" x14ac:dyDescent="0.25">
      <c r="A442" s="402" t="s">
        <v>86</v>
      </c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0"/>
      <c r="O442" s="400"/>
      <c r="P442" s="400"/>
      <c r="Q442" s="400"/>
      <c r="R442" s="400"/>
      <c r="S442" s="400"/>
      <c r="T442" s="400"/>
      <c r="U442" s="400"/>
      <c r="V442" s="400"/>
      <c r="W442" s="400"/>
      <c r="X442" s="400"/>
      <c r="Y442" s="400"/>
      <c r="Z442" s="383"/>
      <c r="AA442" s="383"/>
    </row>
    <row r="443" spans="1:67" ht="27" hidden="1" customHeight="1" x14ac:dyDescent="0.25">
      <c r="A443" s="54" t="s">
        <v>631</v>
      </c>
      <c r="B443" s="54" t="s">
        <v>632</v>
      </c>
      <c r="C443" s="31">
        <v>4301032046</v>
      </c>
      <c r="D443" s="403">
        <v>4680115884359</v>
      </c>
      <c r="E443" s="398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56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7"/>
      <c r="Q443" s="397"/>
      <c r="R443" s="397"/>
      <c r="S443" s="398"/>
      <c r="T443" s="34"/>
      <c r="U443" s="34"/>
      <c r="V443" s="35" t="s">
        <v>66</v>
      </c>
      <c r="W443" s="390">
        <v>0</v>
      </c>
      <c r="X443" s="39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hidden="1" customHeight="1" x14ac:dyDescent="0.25">
      <c r="A444" s="54" t="s">
        <v>633</v>
      </c>
      <c r="B444" s="54" t="s">
        <v>634</v>
      </c>
      <c r="C444" s="31">
        <v>4301040358</v>
      </c>
      <c r="D444" s="403">
        <v>4680115884571</v>
      </c>
      <c r="E444" s="398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75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7"/>
      <c r="Q444" s="397"/>
      <c r="R444" s="397"/>
      <c r="S444" s="398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19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20"/>
      <c r="O445" s="422" t="s">
        <v>70</v>
      </c>
      <c r="P445" s="409"/>
      <c r="Q445" s="409"/>
      <c r="R445" s="409"/>
      <c r="S445" s="409"/>
      <c r="T445" s="409"/>
      <c r="U445" s="410"/>
      <c r="V445" s="37" t="s">
        <v>71</v>
      </c>
      <c r="W445" s="392">
        <f>IFERROR(W443/H443,"0")+IFERROR(W444/H444,"0")</f>
        <v>0</v>
      </c>
      <c r="X445" s="392">
        <f>IFERROR(X443/H443,"0")+IFERROR(X444/H444,"0")</f>
        <v>0</v>
      </c>
      <c r="Y445" s="392">
        <f>IFERROR(IF(Y443="",0,Y443),"0")+IFERROR(IF(Y444="",0,Y444),"0")</f>
        <v>0</v>
      </c>
      <c r="Z445" s="393"/>
      <c r="AA445" s="393"/>
    </row>
    <row r="446" spans="1:67" hidden="1" x14ac:dyDescent="0.2">
      <c r="A446" s="400"/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20"/>
      <c r="O446" s="422" t="s">
        <v>70</v>
      </c>
      <c r="P446" s="409"/>
      <c r="Q446" s="409"/>
      <c r="R446" s="409"/>
      <c r="S446" s="409"/>
      <c r="T446" s="409"/>
      <c r="U446" s="410"/>
      <c r="V446" s="37" t="s">
        <v>66</v>
      </c>
      <c r="W446" s="392">
        <f>IFERROR(SUM(W443:W444),"0")</f>
        <v>0</v>
      </c>
      <c r="X446" s="392">
        <f>IFERROR(SUM(X443:X444),"0")</f>
        <v>0</v>
      </c>
      <c r="Y446" s="37"/>
      <c r="Z446" s="393"/>
      <c r="AA446" s="393"/>
    </row>
    <row r="447" spans="1:67" ht="14.25" hidden="1" customHeight="1" x14ac:dyDescent="0.25">
      <c r="A447" s="402" t="s">
        <v>635</v>
      </c>
      <c r="B447" s="400"/>
      <c r="C447" s="400"/>
      <c r="D447" s="400"/>
      <c r="E447" s="400"/>
      <c r="F447" s="400"/>
      <c r="G447" s="400"/>
      <c r="H447" s="400"/>
      <c r="I447" s="400"/>
      <c r="J447" s="400"/>
      <c r="K447" s="400"/>
      <c r="L447" s="400"/>
      <c r="M447" s="400"/>
      <c r="N447" s="400"/>
      <c r="O447" s="400"/>
      <c r="P447" s="400"/>
      <c r="Q447" s="400"/>
      <c r="R447" s="400"/>
      <c r="S447" s="400"/>
      <c r="T447" s="400"/>
      <c r="U447" s="400"/>
      <c r="V447" s="400"/>
      <c r="W447" s="400"/>
      <c r="X447" s="400"/>
      <c r="Y447" s="400"/>
      <c r="Z447" s="383"/>
      <c r="AA447" s="383"/>
    </row>
    <row r="448" spans="1:67" ht="27" hidden="1" customHeight="1" x14ac:dyDescent="0.25">
      <c r="A448" s="54" t="s">
        <v>636</v>
      </c>
      <c r="B448" s="54" t="s">
        <v>637</v>
      </c>
      <c r="C448" s="31">
        <v>4301170010</v>
      </c>
      <c r="D448" s="403">
        <v>4680115884090</v>
      </c>
      <c r="E448" s="398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55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7"/>
      <c r="Q448" s="397"/>
      <c r="R448" s="397"/>
      <c r="S448" s="398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19"/>
      <c r="B449" s="400"/>
      <c r="C449" s="400"/>
      <c r="D449" s="400"/>
      <c r="E449" s="400"/>
      <c r="F449" s="400"/>
      <c r="G449" s="400"/>
      <c r="H449" s="400"/>
      <c r="I449" s="400"/>
      <c r="J449" s="400"/>
      <c r="K449" s="400"/>
      <c r="L449" s="400"/>
      <c r="M449" s="400"/>
      <c r="N449" s="420"/>
      <c r="O449" s="422" t="s">
        <v>70</v>
      </c>
      <c r="P449" s="409"/>
      <c r="Q449" s="409"/>
      <c r="R449" s="409"/>
      <c r="S449" s="409"/>
      <c r="T449" s="409"/>
      <c r="U449" s="410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hidden="1" x14ac:dyDescent="0.2">
      <c r="A450" s="400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20"/>
      <c r="O450" s="422" t="s">
        <v>70</v>
      </c>
      <c r="P450" s="409"/>
      <c r="Q450" s="409"/>
      <c r="R450" s="409"/>
      <c r="S450" s="409"/>
      <c r="T450" s="409"/>
      <c r="U450" s="410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hidden="1" customHeight="1" x14ac:dyDescent="0.25">
      <c r="A451" s="402" t="s">
        <v>638</v>
      </c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0"/>
      <c r="P451" s="400"/>
      <c r="Q451" s="400"/>
      <c r="R451" s="400"/>
      <c r="S451" s="400"/>
      <c r="T451" s="400"/>
      <c r="U451" s="400"/>
      <c r="V451" s="400"/>
      <c r="W451" s="400"/>
      <c r="X451" s="400"/>
      <c r="Y451" s="400"/>
      <c r="Z451" s="383"/>
      <c r="AA451" s="383"/>
    </row>
    <row r="452" spans="1:67" ht="27" hidden="1" customHeight="1" x14ac:dyDescent="0.25">
      <c r="A452" s="54" t="s">
        <v>639</v>
      </c>
      <c r="B452" s="54" t="s">
        <v>640</v>
      </c>
      <c r="C452" s="31">
        <v>4301040357</v>
      </c>
      <c r="D452" s="403">
        <v>4680115884564</v>
      </c>
      <c r="E452" s="398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59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7"/>
      <c r="Q452" s="397"/>
      <c r="R452" s="397"/>
      <c r="S452" s="398"/>
      <c r="T452" s="34"/>
      <c r="U452" s="34"/>
      <c r="V452" s="35" t="s">
        <v>66</v>
      </c>
      <c r="W452" s="390">
        <v>0</v>
      </c>
      <c r="X452" s="391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idden="1" x14ac:dyDescent="0.2">
      <c r="A453" s="419"/>
      <c r="B453" s="400"/>
      <c r="C453" s="400"/>
      <c r="D453" s="400"/>
      <c r="E453" s="400"/>
      <c r="F453" s="400"/>
      <c r="G453" s="400"/>
      <c r="H453" s="400"/>
      <c r="I453" s="400"/>
      <c r="J453" s="400"/>
      <c r="K453" s="400"/>
      <c r="L453" s="400"/>
      <c r="M453" s="400"/>
      <c r="N453" s="420"/>
      <c r="O453" s="422" t="s">
        <v>70</v>
      </c>
      <c r="P453" s="409"/>
      <c r="Q453" s="409"/>
      <c r="R453" s="409"/>
      <c r="S453" s="409"/>
      <c r="T453" s="409"/>
      <c r="U453" s="410"/>
      <c r="V453" s="37" t="s">
        <v>71</v>
      </c>
      <c r="W453" s="392">
        <f>IFERROR(W452/H452,"0")</f>
        <v>0</v>
      </c>
      <c r="X453" s="392">
        <f>IFERROR(X452/H452,"0")</f>
        <v>0</v>
      </c>
      <c r="Y453" s="392">
        <f>IFERROR(IF(Y452="",0,Y452),"0")</f>
        <v>0</v>
      </c>
      <c r="Z453" s="393"/>
      <c r="AA453" s="393"/>
    </row>
    <row r="454" spans="1:67" hidden="1" x14ac:dyDescent="0.2">
      <c r="A454" s="400"/>
      <c r="B454" s="400"/>
      <c r="C454" s="400"/>
      <c r="D454" s="400"/>
      <c r="E454" s="400"/>
      <c r="F454" s="400"/>
      <c r="G454" s="400"/>
      <c r="H454" s="400"/>
      <c r="I454" s="400"/>
      <c r="J454" s="400"/>
      <c r="K454" s="400"/>
      <c r="L454" s="400"/>
      <c r="M454" s="400"/>
      <c r="N454" s="420"/>
      <c r="O454" s="422" t="s">
        <v>70</v>
      </c>
      <c r="P454" s="409"/>
      <c r="Q454" s="409"/>
      <c r="R454" s="409"/>
      <c r="S454" s="409"/>
      <c r="T454" s="409"/>
      <c r="U454" s="410"/>
      <c r="V454" s="37" t="s">
        <v>66</v>
      </c>
      <c r="W454" s="392">
        <f>IFERROR(SUM(W452:W452),"0")</f>
        <v>0</v>
      </c>
      <c r="X454" s="392">
        <f>IFERROR(SUM(X452:X452),"0")</f>
        <v>0</v>
      </c>
      <c r="Y454" s="37"/>
      <c r="Z454" s="393"/>
      <c r="AA454" s="393"/>
    </row>
    <row r="455" spans="1:67" ht="16.5" hidden="1" customHeight="1" x14ac:dyDescent="0.25">
      <c r="A455" s="399" t="s">
        <v>641</v>
      </c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0"/>
      <c r="P455" s="400"/>
      <c r="Q455" s="400"/>
      <c r="R455" s="400"/>
      <c r="S455" s="400"/>
      <c r="T455" s="400"/>
      <c r="U455" s="400"/>
      <c r="V455" s="400"/>
      <c r="W455" s="400"/>
      <c r="X455" s="400"/>
      <c r="Y455" s="400"/>
      <c r="Z455" s="384"/>
      <c r="AA455" s="384"/>
    </row>
    <row r="456" spans="1:67" ht="14.25" hidden="1" customHeight="1" x14ac:dyDescent="0.25">
      <c r="A456" s="402" t="s">
        <v>61</v>
      </c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0"/>
      <c r="P456" s="400"/>
      <c r="Q456" s="400"/>
      <c r="R456" s="400"/>
      <c r="S456" s="400"/>
      <c r="T456" s="400"/>
      <c r="U456" s="400"/>
      <c r="V456" s="400"/>
      <c r="W456" s="400"/>
      <c r="X456" s="400"/>
      <c r="Y456" s="400"/>
      <c r="Z456" s="383"/>
      <c r="AA456" s="383"/>
    </row>
    <row r="457" spans="1:67" ht="27" hidden="1" customHeight="1" x14ac:dyDescent="0.25">
      <c r="A457" s="54" t="s">
        <v>642</v>
      </c>
      <c r="B457" s="54" t="s">
        <v>643</v>
      </c>
      <c r="C457" s="31">
        <v>4301031294</v>
      </c>
      <c r="D457" s="403">
        <v>4680115885189</v>
      </c>
      <c r="E457" s="398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72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7"/>
      <c r="Q457" s="397"/>
      <c r="R457" s="397"/>
      <c r="S457" s="398"/>
      <c r="T457" s="34"/>
      <c r="U457" s="34"/>
      <c r="V457" s="35" t="s">
        <v>66</v>
      </c>
      <c r="W457" s="390">
        <v>0</v>
      </c>
      <c r="X457" s="391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644</v>
      </c>
      <c r="B458" s="54" t="s">
        <v>645</v>
      </c>
      <c r="C458" s="31">
        <v>4301031293</v>
      </c>
      <c r="D458" s="403">
        <v>4680115885172</v>
      </c>
      <c r="E458" s="398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6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7"/>
      <c r="Q458" s="397"/>
      <c r="R458" s="397"/>
      <c r="S458" s="398"/>
      <c r="T458" s="34"/>
      <c r="U458" s="34"/>
      <c r="V458" s="35" t="s">
        <v>66</v>
      </c>
      <c r="W458" s="390">
        <v>0</v>
      </c>
      <c r="X458" s="391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hidden="1" customHeight="1" x14ac:dyDescent="0.25">
      <c r="A459" s="54" t="s">
        <v>646</v>
      </c>
      <c r="B459" s="54" t="s">
        <v>647</v>
      </c>
      <c r="C459" s="31">
        <v>4301031291</v>
      </c>
      <c r="D459" s="403">
        <v>4680115885110</v>
      </c>
      <c r="E459" s="398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53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7"/>
      <c r="Q459" s="397"/>
      <c r="R459" s="397"/>
      <c r="S459" s="398"/>
      <c r="T459" s="34"/>
      <c r="U459" s="34"/>
      <c r="V459" s="35" t="s">
        <v>66</v>
      </c>
      <c r="W459" s="390">
        <v>0</v>
      </c>
      <c r="X459" s="391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idden="1" x14ac:dyDescent="0.2">
      <c r="A460" s="419"/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20"/>
      <c r="O460" s="422" t="s">
        <v>70</v>
      </c>
      <c r="P460" s="409"/>
      <c r="Q460" s="409"/>
      <c r="R460" s="409"/>
      <c r="S460" s="409"/>
      <c r="T460" s="409"/>
      <c r="U460" s="410"/>
      <c r="V460" s="37" t="s">
        <v>71</v>
      </c>
      <c r="W460" s="392">
        <f>IFERROR(W457/H457,"0")+IFERROR(W458/H458,"0")+IFERROR(W459/H459,"0")</f>
        <v>0</v>
      </c>
      <c r="X460" s="392">
        <f>IFERROR(X457/H457,"0")+IFERROR(X458/H458,"0")+IFERROR(X459/H459,"0")</f>
        <v>0</v>
      </c>
      <c r="Y460" s="392">
        <f>IFERROR(IF(Y457="",0,Y457),"0")+IFERROR(IF(Y458="",0,Y458),"0")+IFERROR(IF(Y459="",0,Y459),"0")</f>
        <v>0</v>
      </c>
      <c r="Z460" s="393"/>
      <c r="AA460" s="393"/>
    </row>
    <row r="461" spans="1:67" hidden="1" x14ac:dyDescent="0.2">
      <c r="A461" s="400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20"/>
      <c r="O461" s="422" t="s">
        <v>70</v>
      </c>
      <c r="P461" s="409"/>
      <c r="Q461" s="409"/>
      <c r="R461" s="409"/>
      <c r="S461" s="409"/>
      <c r="T461" s="409"/>
      <c r="U461" s="410"/>
      <c r="V461" s="37" t="s">
        <v>66</v>
      </c>
      <c r="W461" s="392">
        <f>IFERROR(SUM(W457:W459),"0")</f>
        <v>0</v>
      </c>
      <c r="X461" s="392">
        <f>IFERROR(SUM(X457:X459),"0")</f>
        <v>0</v>
      </c>
      <c r="Y461" s="37"/>
      <c r="Z461" s="393"/>
      <c r="AA461" s="393"/>
    </row>
    <row r="462" spans="1:67" ht="16.5" hidden="1" customHeight="1" x14ac:dyDescent="0.25">
      <c r="A462" s="399" t="s">
        <v>648</v>
      </c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0"/>
      <c r="P462" s="400"/>
      <c r="Q462" s="400"/>
      <c r="R462" s="400"/>
      <c r="S462" s="400"/>
      <c r="T462" s="400"/>
      <c r="U462" s="400"/>
      <c r="V462" s="400"/>
      <c r="W462" s="400"/>
      <c r="X462" s="400"/>
      <c r="Y462" s="400"/>
      <c r="Z462" s="384"/>
      <c r="AA462" s="384"/>
    </row>
    <row r="463" spans="1:67" ht="14.25" hidden="1" customHeight="1" x14ac:dyDescent="0.25">
      <c r="A463" s="402" t="s">
        <v>61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383"/>
      <c r="AA463" s="383"/>
    </row>
    <row r="464" spans="1:67" ht="27" hidden="1" customHeight="1" x14ac:dyDescent="0.25">
      <c r="A464" s="54" t="s">
        <v>649</v>
      </c>
      <c r="B464" s="54" t="s">
        <v>650</v>
      </c>
      <c r="C464" s="31">
        <v>4301031365</v>
      </c>
      <c r="D464" s="403">
        <v>4680115885738</v>
      </c>
      <c r="E464" s="398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670" t="s">
        <v>651</v>
      </c>
      <c r="P464" s="397"/>
      <c r="Q464" s="397"/>
      <c r="R464" s="397"/>
      <c r="S464" s="398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hidden="1" customHeight="1" x14ac:dyDescent="0.25">
      <c r="A465" s="54" t="s">
        <v>652</v>
      </c>
      <c r="B465" s="54" t="s">
        <v>653</v>
      </c>
      <c r="C465" s="31">
        <v>4301031261</v>
      </c>
      <c r="D465" s="403">
        <v>4680115885103</v>
      </c>
      <c r="E465" s="398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5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7"/>
      <c r="Q465" s="397"/>
      <c r="R465" s="397"/>
      <c r="S465" s="398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19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20"/>
      <c r="O466" s="422" t="s">
        <v>70</v>
      </c>
      <c r="P466" s="409"/>
      <c r="Q466" s="409"/>
      <c r="R466" s="409"/>
      <c r="S466" s="409"/>
      <c r="T466" s="409"/>
      <c r="U466" s="41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hidden="1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20"/>
      <c r="O467" s="422" t="s">
        <v>70</v>
      </c>
      <c r="P467" s="409"/>
      <c r="Q467" s="409"/>
      <c r="R467" s="409"/>
      <c r="S467" s="409"/>
      <c r="T467" s="409"/>
      <c r="U467" s="41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hidden="1" customHeight="1" x14ac:dyDescent="0.25">
      <c r="A468" s="402" t="s">
        <v>206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383"/>
      <c r="AA468" s="383"/>
    </row>
    <row r="469" spans="1:67" ht="27" hidden="1" customHeight="1" x14ac:dyDescent="0.25">
      <c r="A469" s="54" t="s">
        <v>654</v>
      </c>
      <c r="B469" s="54" t="s">
        <v>655</v>
      </c>
      <c r="C469" s="31">
        <v>4301060412</v>
      </c>
      <c r="D469" s="403">
        <v>4680115885509</v>
      </c>
      <c r="E469" s="398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624" t="s">
        <v>656</v>
      </c>
      <c r="P469" s="397"/>
      <c r="Q469" s="397"/>
      <c r="R469" s="397"/>
      <c r="S469" s="398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hidden="1" x14ac:dyDescent="0.2">
      <c r="A470" s="419"/>
      <c r="B470" s="400"/>
      <c r="C470" s="400"/>
      <c r="D470" s="400"/>
      <c r="E470" s="400"/>
      <c r="F470" s="400"/>
      <c r="G470" s="400"/>
      <c r="H470" s="400"/>
      <c r="I470" s="400"/>
      <c r="J470" s="400"/>
      <c r="K470" s="400"/>
      <c r="L470" s="400"/>
      <c r="M470" s="400"/>
      <c r="N470" s="420"/>
      <c r="O470" s="422" t="s">
        <v>70</v>
      </c>
      <c r="P470" s="409"/>
      <c r="Q470" s="409"/>
      <c r="R470" s="409"/>
      <c r="S470" s="409"/>
      <c r="T470" s="409"/>
      <c r="U470" s="41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hidden="1" x14ac:dyDescent="0.2">
      <c r="A471" s="400"/>
      <c r="B471" s="400"/>
      <c r="C471" s="400"/>
      <c r="D471" s="400"/>
      <c r="E471" s="400"/>
      <c r="F471" s="400"/>
      <c r="G471" s="400"/>
      <c r="H471" s="400"/>
      <c r="I471" s="400"/>
      <c r="J471" s="400"/>
      <c r="K471" s="400"/>
      <c r="L471" s="400"/>
      <c r="M471" s="400"/>
      <c r="N471" s="420"/>
      <c r="O471" s="422" t="s">
        <v>70</v>
      </c>
      <c r="P471" s="409"/>
      <c r="Q471" s="409"/>
      <c r="R471" s="409"/>
      <c r="S471" s="409"/>
      <c r="T471" s="409"/>
      <c r="U471" s="41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hidden="1" customHeight="1" x14ac:dyDescent="0.2">
      <c r="A472" s="571" t="s">
        <v>657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48"/>
      <c r="AA472" s="48"/>
    </row>
    <row r="473" spans="1:67" ht="16.5" hidden="1" customHeight="1" x14ac:dyDescent="0.25">
      <c r="A473" s="399" t="s">
        <v>657</v>
      </c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00"/>
      <c r="O473" s="400"/>
      <c r="P473" s="400"/>
      <c r="Q473" s="400"/>
      <c r="R473" s="400"/>
      <c r="S473" s="400"/>
      <c r="T473" s="400"/>
      <c r="U473" s="400"/>
      <c r="V473" s="400"/>
      <c r="W473" s="400"/>
      <c r="X473" s="400"/>
      <c r="Y473" s="400"/>
      <c r="Z473" s="384"/>
      <c r="AA473" s="384"/>
    </row>
    <row r="474" spans="1:67" ht="14.25" hidden="1" customHeight="1" x14ac:dyDescent="0.25">
      <c r="A474" s="402" t="s">
        <v>105</v>
      </c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00"/>
      <c r="O474" s="400"/>
      <c r="P474" s="400"/>
      <c r="Q474" s="400"/>
      <c r="R474" s="400"/>
      <c r="S474" s="400"/>
      <c r="T474" s="400"/>
      <c r="U474" s="400"/>
      <c r="V474" s="400"/>
      <c r="W474" s="400"/>
      <c r="X474" s="400"/>
      <c r="Y474" s="400"/>
      <c r="Z474" s="383"/>
      <c r="AA474" s="383"/>
    </row>
    <row r="475" spans="1:67" ht="27" hidden="1" customHeight="1" x14ac:dyDescent="0.25">
      <c r="A475" s="54" t="s">
        <v>658</v>
      </c>
      <c r="B475" s="54" t="s">
        <v>659</v>
      </c>
      <c r="C475" s="31">
        <v>4301011795</v>
      </c>
      <c r="D475" s="403">
        <v>4607091389067</v>
      </c>
      <c r="E475" s="398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4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7"/>
      <c r="Q475" s="397"/>
      <c r="R475" s="397"/>
      <c r="S475" s="398"/>
      <c r="T475" s="34"/>
      <c r="U475" s="34"/>
      <c r="V475" s="35" t="s">
        <v>66</v>
      </c>
      <c r="W475" s="390">
        <v>0</v>
      </c>
      <c r="X475" s="391">
        <f t="shared" ref="X475:X486" si="91">IFERROR(IF(W475="",0,CEILING((W475/$H475),1)*$H475),"")</f>
        <v>0</v>
      </c>
      <c r="Y475" s="36" t="str">
        <f t="shared" ref="Y475:Y481" si="92">IFERROR(IF(X475=0,"",ROUNDUP(X475/H475,0)*0.01196),"")</f>
        <v/>
      </c>
      <c r="Z475" s="56"/>
      <c r="AA475" s="57"/>
      <c r="AE475" s="64"/>
      <c r="BB475" s="329" t="s">
        <v>1</v>
      </c>
      <c r="BL475" s="64">
        <f t="shared" ref="BL475:BL486" si="93">IFERROR(W475*I475/H475,"0")</f>
        <v>0</v>
      </c>
      <c r="BM475" s="64">
        <f t="shared" ref="BM475:BM486" si="94">IFERROR(X475*I475/H475,"0")</f>
        <v>0</v>
      </c>
      <c r="BN475" s="64">
        <f t="shared" ref="BN475:BN486" si="95">IFERROR(1/J475*(W475/H475),"0")</f>
        <v>0</v>
      </c>
      <c r="BO475" s="64">
        <f t="shared" ref="BO475:BO486" si="96">IFERROR(1/J475*(X475/H475),"0")</f>
        <v>0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4301011779</v>
      </c>
      <c r="D476" s="403">
        <v>4607091383522</v>
      </c>
      <c r="E476" s="398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73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7"/>
      <c r="Q476" s="397"/>
      <c r="R476" s="397"/>
      <c r="S476" s="398"/>
      <c r="T476" s="34"/>
      <c r="U476" s="34"/>
      <c r="V476" s="35" t="s">
        <v>66</v>
      </c>
      <c r="W476" s="390">
        <v>0</v>
      </c>
      <c r="X476" s="391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27" hidden="1" customHeight="1" x14ac:dyDescent="0.25">
      <c r="A477" s="54" t="s">
        <v>662</v>
      </c>
      <c r="B477" s="54" t="s">
        <v>663</v>
      </c>
      <c r="C477" s="31">
        <v>4301011376</v>
      </c>
      <c r="D477" s="403">
        <v>4680115885226</v>
      </c>
      <c r="E477" s="398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5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7"/>
      <c r="Q477" s="397"/>
      <c r="R477" s="397"/>
      <c r="S477" s="398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hidden="1" customHeight="1" x14ac:dyDescent="0.25">
      <c r="A478" s="54" t="s">
        <v>664</v>
      </c>
      <c r="B478" s="54" t="s">
        <v>665</v>
      </c>
      <c r="C478" s="31">
        <v>4301011785</v>
      </c>
      <c r="D478" s="403">
        <v>4607091384437</v>
      </c>
      <c r="E478" s="398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7"/>
      <c r="Q478" s="397"/>
      <c r="R478" s="397"/>
      <c r="S478" s="398"/>
      <c r="T478" s="34"/>
      <c r="U478" s="34"/>
      <c r="V478" s="35" t="s">
        <v>66</v>
      </c>
      <c r="W478" s="390">
        <v>0</v>
      </c>
      <c r="X478" s="391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4301011774</v>
      </c>
      <c r="D479" s="403">
        <v>4680115884502</v>
      </c>
      <c r="E479" s="398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6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7"/>
      <c r="Q479" s="397"/>
      <c r="R479" s="397"/>
      <c r="S479" s="398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403">
        <v>4607091389104</v>
      </c>
      <c r="E480" s="398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4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7"/>
      <c r="Q480" s="397"/>
      <c r="R480" s="397"/>
      <c r="S480" s="398"/>
      <c r="T480" s="34"/>
      <c r="U480" s="34"/>
      <c r="V480" s="35" t="s">
        <v>66</v>
      </c>
      <c r="W480" s="390">
        <v>80</v>
      </c>
      <c r="X480" s="391">
        <f t="shared" si="91"/>
        <v>84.48</v>
      </c>
      <c r="Y480" s="36">
        <f t="shared" si="92"/>
        <v>0.19136</v>
      </c>
      <c r="Z480" s="56"/>
      <c r="AA480" s="57"/>
      <c r="AE480" s="64"/>
      <c r="BB480" s="334" t="s">
        <v>1</v>
      </c>
      <c r="BL480" s="64">
        <f t="shared" si="93"/>
        <v>85.454545454545453</v>
      </c>
      <c r="BM480" s="64">
        <f t="shared" si="94"/>
        <v>90.24</v>
      </c>
      <c r="BN480" s="64">
        <f t="shared" si="95"/>
        <v>0.14568764568764569</v>
      </c>
      <c r="BO480" s="64">
        <f t="shared" si="96"/>
        <v>0.15384615384615385</v>
      </c>
    </row>
    <row r="481" spans="1:67" ht="16.5" hidden="1" customHeight="1" x14ac:dyDescent="0.25">
      <c r="A481" s="54" t="s">
        <v>670</v>
      </c>
      <c r="B481" s="54" t="s">
        <v>671</v>
      </c>
      <c r="C481" s="31">
        <v>4301011799</v>
      </c>
      <c r="D481" s="403">
        <v>4680115884519</v>
      </c>
      <c r="E481" s="398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120</v>
      </c>
      <c r="M481" s="33"/>
      <c r="N481" s="32">
        <v>60</v>
      </c>
      <c r="O481" s="6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7"/>
      <c r="Q481" s="397"/>
      <c r="R481" s="397"/>
      <c r="S481" s="398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4301011778</v>
      </c>
      <c r="D482" s="403">
        <v>4680115880603</v>
      </c>
      <c r="E482" s="398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7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7"/>
      <c r="Q482" s="397"/>
      <c r="R482" s="397"/>
      <c r="S482" s="398"/>
      <c r="T482" s="34"/>
      <c r="U482" s="34"/>
      <c r="V482" s="35" t="s">
        <v>66</v>
      </c>
      <c r="W482" s="390">
        <v>0</v>
      </c>
      <c r="X482" s="391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4301011775</v>
      </c>
      <c r="D483" s="403">
        <v>4607091389999</v>
      </c>
      <c r="E483" s="398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44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7"/>
      <c r="Q483" s="397"/>
      <c r="R483" s="397"/>
      <c r="S483" s="398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4301011770</v>
      </c>
      <c r="D484" s="403">
        <v>4680115882782</v>
      </c>
      <c r="E484" s="398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4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7"/>
      <c r="Q484" s="397"/>
      <c r="R484" s="397"/>
      <c r="S484" s="398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hidden="1" customHeight="1" x14ac:dyDescent="0.25">
      <c r="A485" s="54" t="s">
        <v>678</v>
      </c>
      <c r="B485" s="54" t="s">
        <v>679</v>
      </c>
      <c r="C485" s="31">
        <v>4301011190</v>
      </c>
      <c r="D485" s="403">
        <v>4607091389098</v>
      </c>
      <c r="E485" s="398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120</v>
      </c>
      <c r="M485" s="33"/>
      <c r="N485" s="32">
        <v>50</v>
      </c>
      <c r="O485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7"/>
      <c r="Q485" s="397"/>
      <c r="R485" s="397"/>
      <c r="S485" s="398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hidden="1" customHeight="1" x14ac:dyDescent="0.25">
      <c r="A486" s="54" t="s">
        <v>680</v>
      </c>
      <c r="B486" s="54" t="s">
        <v>681</v>
      </c>
      <c r="C486" s="31">
        <v>4301011784</v>
      </c>
      <c r="D486" s="403">
        <v>4607091389982</v>
      </c>
      <c r="E486" s="398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4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7"/>
      <c r="Q486" s="397"/>
      <c r="R486" s="397"/>
      <c r="S486" s="398"/>
      <c r="T486" s="34"/>
      <c r="U486" s="34"/>
      <c r="V486" s="35" t="s">
        <v>66</v>
      </c>
      <c r="W486" s="390">
        <v>0</v>
      </c>
      <c r="X486" s="391">
        <f t="shared" si="91"/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 t="shared" si="93"/>
        <v>0</v>
      </c>
      <c r="BM486" s="64">
        <f t="shared" si="94"/>
        <v>0</v>
      </c>
      <c r="BN486" s="64">
        <f t="shared" si="95"/>
        <v>0</v>
      </c>
      <c r="BO486" s="64">
        <f t="shared" si="96"/>
        <v>0</v>
      </c>
    </row>
    <row r="487" spans="1:67" x14ac:dyDescent="0.2">
      <c r="A487" s="419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20"/>
      <c r="O487" s="422" t="s">
        <v>70</v>
      </c>
      <c r="P487" s="409"/>
      <c r="Q487" s="409"/>
      <c r="R487" s="409"/>
      <c r="S487" s="409"/>
      <c r="T487" s="409"/>
      <c r="U487" s="41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15.15151515151515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16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0.19136</v>
      </c>
      <c r="Z487" s="393"/>
      <c r="AA487" s="393"/>
    </row>
    <row r="488" spans="1:67" x14ac:dyDescent="0.2">
      <c r="A488" s="400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20"/>
      <c r="O488" s="422" t="s">
        <v>70</v>
      </c>
      <c r="P488" s="409"/>
      <c r="Q488" s="409"/>
      <c r="R488" s="409"/>
      <c r="S488" s="409"/>
      <c r="T488" s="409"/>
      <c r="U488" s="410"/>
      <c r="V488" s="37" t="s">
        <v>66</v>
      </c>
      <c r="W488" s="392">
        <f>IFERROR(SUM(W475:W486),"0")</f>
        <v>80</v>
      </c>
      <c r="X488" s="392">
        <f>IFERROR(SUM(X475:X486),"0")</f>
        <v>84.48</v>
      </c>
      <c r="Y488" s="37"/>
      <c r="Z488" s="393"/>
      <c r="AA488" s="393"/>
    </row>
    <row r="489" spans="1:67" ht="14.25" hidden="1" customHeight="1" x14ac:dyDescent="0.25">
      <c r="A489" s="402" t="s">
        <v>97</v>
      </c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0"/>
      <c r="P489" s="400"/>
      <c r="Q489" s="400"/>
      <c r="R489" s="400"/>
      <c r="S489" s="400"/>
      <c r="T489" s="400"/>
      <c r="U489" s="400"/>
      <c r="V489" s="400"/>
      <c r="W489" s="400"/>
      <c r="X489" s="400"/>
      <c r="Y489" s="400"/>
      <c r="Z489" s="383"/>
      <c r="AA489" s="383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403">
        <v>4607091388930</v>
      </c>
      <c r="E490" s="398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4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7"/>
      <c r="Q490" s="397"/>
      <c r="R490" s="397"/>
      <c r="S490" s="398"/>
      <c r="T490" s="34"/>
      <c r="U490" s="34"/>
      <c r="V490" s="35" t="s">
        <v>66</v>
      </c>
      <c r="W490" s="390">
        <v>110</v>
      </c>
      <c r="X490" s="391">
        <f>IFERROR(IF(W490="",0,CEILING((W490/$H490),1)*$H490),"")</f>
        <v>110.88000000000001</v>
      </c>
      <c r="Y490" s="36">
        <f>IFERROR(IF(X490=0,"",ROUNDUP(X490/H490,0)*0.01196),"")</f>
        <v>0.25115999999999999</v>
      </c>
      <c r="Z490" s="56"/>
      <c r="AA490" s="57"/>
      <c r="AE490" s="64"/>
      <c r="BB490" s="341" t="s">
        <v>1</v>
      </c>
      <c r="BL490" s="64">
        <f>IFERROR(W490*I490/H490,"0")</f>
        <v>117.49999999999999</v>
      </c>
      <c r="BM490" s="64">
        <f>IFERROR(X490*I490/H490,"0")</f>
        <v>118.44</v>
      </c>
      <c r="BN490" s="64">
        <f>IFERROR(1/J490*(W490/H490),"0")</f>
        <v>0.20032051282051283</v>
      </c>
      <c r="BO490" s="64">
        <f>IFERROR(1/J490*(X490/H490),"0")</f>
        <v>0.20192307692307693</v>
      </c>
    </row>
    <row r="491" spans="1:67" ht="16.5" hidden="1" customHeight="1" x14ac:dyDescent="0.25">
      <c r="A491" s="54" t="s">
        <v>684</v>
      </c>
      <c r="B491" s="54" t="s">
        <v>685</v>
      </c>
      <c r="C491" s="31">
        <v>4301020206</v>
      </c>
      <c r="D491" s="403">
        <v>4680115880054</v>
      </c>
      <c r="E491" s="398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5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7"/>
      <c r="Q491" s="397"/>
      <c r="R491" s="397"/>
      <c r="S491" s="398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9"/>
      <c r="B492" s="400"/>
      <c r="C492" s="400"/>
      <c r="D492" s="400"/>
      <c r="E492" s="400"/>
      <c r="F492" s="400"/>
      <c r="G492" s="400"/>
      <c r="H492" s="400"/>
      <c r="I492" s="400"/>
      <c r="J492" s="400"/>
      <c r="K492" s="400"/>
      <c r="L492" s="400"/>
      <c r="M492" s="400"/>
      <c r="N492" s="420"/>
      <c r="O492" s="422" t="s">
        <v>70</v>
      </c>
      <c r="P492" s="409"/>
      <c r="Q492" s="409"/>
      <c r="R492" s="409"/>
      <c r="S492" s="409"/>
      <c r="T492" s="409"/>
      <c r="U492" s="410"/>
      <c r="V492" s="37" t="s">
        <v>71</v>
      </c>
      <c r="W492" s="392">
        <f>IFERROR(W490/H490,"0")+IFERROR(W491/H491,"0")</f>
        <v>20.833333333333332</v>
      </c>
      <c r="X492" s="392">
        <f>IFERROR(X490/H490,"0")+IFERROR(X491/H491,"0")</f>
        <v>21</v>
      </c>
      <c r="Y492" s="392">
        <f>IFERROR(IF(Y490="",0,Y490),"0")+IFERROR(IF(Y491="",0,Y491),"0")</f>
        <v>0.25115999999999999</v>
      </c>
      <c r="Z492" s="393"/>
      <c r="AA492" s="393"/>
    </row>
    <row r="493" spans="1:67" x14ac:dyDescent="0.2">
      <c r="A493" s="400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20"/>
      <c r="O493" s="422" t="s">
        <v>70</v>
      </c>
      <c r="P493" s="409"/>
      <c r="Q493" s="409"/>
      <c r="R493" s="409"/>
      <c r="S493" s="409"/>
      <c r="T493" s="409"/>
      <c r="U493" s="410"/>
      <c r="V493" s="37" t="s">
        <v>66</v>
      </c>
      <c r="W493" s="392">
        <f>IFERROR(SUM(W490:W491),"0")</f>
        <v>110</v>
      </c>
      <c r="X493" s="392">
        <f>IFERROR(SUM(X490:X491),"0")</f>
        <v>110.88000000000001</v>
      </c>
      <c r="Y493" s="37"/>
      <c r="Z493" s="393"/>
      <c r="AA493" s="393"/>
    </row>
    <row r="494" spans="1:67" ht="14.25" hidden="1" customHeight="1" x14ac:dyDescent="0.25">
      <c r="A494" s="402" t="s">
        <v>61</v>
      </c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00"/>
      <c r="O494" s="400"/>
      <c r="P494" s="400"/>
      <c r="Q494" s="400"/>
      <c r="R494" s="400"/>
      <c r="S494" s="400"/>
      <c r="T494" s="400"/>
      <c r="U494" s="400"/>
      <c r="V494" s="400"/>
      <c r="W494" s="400"/>
      <c r="X494" s="400"/>
      <c r="Y494" s="400"/>
      <c r="Z494" s="383"/>
      <c r="AA494" s="383"/>
    </row>
    <row r="495" spans="1:67" ht="27" customHeight="1" x14ac:dyDescent="0.25">
      <c r="A495" s="54" t="s">
        <v>686</v>
      </c>
      <c r="B495" s="54" t="s">
        <v>687</v>
      </c>
      <c r="C495" s="31">
        <v>4301031252</v>
      </c>
      <c r="D495" s="403">
        <v>4680115883116</v>
      </c>
      <c r="E495" s="398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6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7"/>
      <c r="Q495" s="397"/>
      <c r="R495" s="397"/>
      <c r="S495" s="398"/>
      <c r="T495" s="34"/>
      <c r="U495" s="34"/>
      <c r="V495" s="35" t="s">
        <v>66</v>
      </c>
      <c r="W495" s="390">
        <v>20</v>
      </c>
      <c r="X495" s="391">
        <f t="shared" ref="X495:X500" si="97">IFERROR(IF(W495="",0,CEILING((W495/$H495),1)*$H495),"")</f>
        <v>21.12</v>
      </c>
      <c r="Y495" s="36">
        <f>IFERROR(IF(X495=0,"",ROUNDUP(X495/H495,0)*0.01196),"")</f>
        <v>4.7840000000000001E-2</v>
      </c>
      <c r="Z495" s="56"/>
      <c r="AA495" s="57"/>
      <c r="AE495" s="64"/>
      <c r="BB495" s="343" t="s">
        <v>1</v>
      </c>
      <c r="BL495" s="64">
        <f t="shared" ref="BL495:BL500" si="98">IFERROR(W495*I495/H495,"0")</f>
        <v>21.363636363636363</v>
      </c>
      <c r="BM495" s="64">
        <f t="shared" ref="BM495:BM500" si="99">IFERROR(X495*I495/H495,"0")</f>
        <v>22.56</v>
      </c>
      <c r="BN495" s="64">
        <f t="shared" ref="BN495:BN500" si="100">IFERROR(1/J495*(W495/H495),"0")</f>
        <v>3.6421911421911424E-2</v>
      </c>
      <c r="BO495" s="64">
        <f t="shared" ref="BO495:BO500" si="101">IFERROR(1/J495*(X495/H495),"0")</f>
        <v>3.8461538461538464E-2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4301031248</v>
      </c>
      <c r="D496" s="403">
        <v>4680115883093</v>
      </c>
      <c r="E496" s="398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7"/>
      <c r="Q496" s="397"/>
      <c r="R496" s="397"/>
      <c r="S496" s="398"/>
      <c r="T496" s="34"/>
      <c r="U496" s="34"/>
      <c r="V496" s="35" t="s">
        <v>66</v>
      </c>
      <c r="W496" s="390">
        <v>0</v>
      </c>
      <c r="X496" s="391">
        <f t="shared" si="97"/>
        <v>0</v>
      </c>
      <c r="Y496" s="36" t="str">
        <f>IFERROR(IF(X496=0,"",ROUNDUP(X496/H496,0)*0.01196),"")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403">
        <v>4680115883109</v>
      </c>
      <c r="E497" s="398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78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7"/>
      <c r="Q497" s="397"/>
      <c r="R497" s="397"/>
      <c r="S497" s="398"/>
      <c r="T497" s="34"/>
      <c r="U497" s="34"/>
      <c r="V497" s="35" t="s">
        <v>66</v>
      </c>
      <c r="W497" s="390">
        <v>120</v>
      </c>
      <c r="X497" s="391">
        <f t="shared" si="97"/>
        <v>121.44000000000001</v>
      </c>
      <c r="Y497" s="36">
        <f>IFERROR(IF(X497=0,"",ROUNDUP(X497/H497,0)*0.01196),"")</f>
        <v>0.27507999999999999</v>
      </c>
      <c r="Z497" s="56"/>
      <c r="AA497" s="57"/>
      <c r="AE497" s="64"/>
      <c r="BB497" s="345" t="s">
        <v>1</v>
      </c>
      <c r="BL497" s="64">
        <f t="shared" si="98"/>
        <v>128.18181818181816</v>
      </c>
      <c r="BM497" s="64">
        <f t="shared" si="99"/>
        <v>129.72</v>
      </c>
      <c r="BN497" s="64">
        <f t="shared" si="100"/>
        <v>0.21853146853146854</v>
      </c>
      <c r="BO497" s="64">
        <f t="shared" si="101"/>
        <v>0.22115384615384617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4301031249</v>
      </c>
      <c r="D498" s="403">
        <v>4680115882072</v>
      </c>
      <c r="E498" s="398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4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7"/>
      <c r="Q498" s="397"/>
      <c r="R498" s="397"/>
      <c r="S498" s="398"/>
      <c r="T498" s="34"/>
      <c r="U498" s="34"/>
      <c r="V498" s="35" t="s">
        <v>66</v>
      </c>
      <c r="W498" s="390">
        <v>0</v>
      </c>
      <c r="X498" s="391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hidden="1" customHeight="1" x14ac:dyDescent="0.25">
      <c r="A499" s="54" t="s">
        <v>694</v>
      </c>
      <c r="B499" s="54" t="s">
        <v>695</v>
      </c>
      <c r="C499" s="31">
        <v>4301031251</v>
      </c>
      <c r="D499" s="403">
        <v>4680115882102</v>
      </c>
      <c r="E499" s="398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7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7"/>
      <c r="Q499" s="397"/>
      <c r="R499" s="397"/>
      <c r="S499" s="398"/>
      <c r="T499" s="34"/>
      <c r="U499" s="34"/>
      <c r="V499" s="35" t="s">
        <v>66</v>
      </c>
      <c r="W499" s="390">
        <v>0</v>
      </c>
      <c r="X499" s="391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ht="27" hidden="1" customHeight="1" x14ac:dyDescent="0.25">
      <c r="A500" s="54" t="s">
        <v>696</v>
      </c>
      <c r="B500" s="54" t="s">
        <v>697</v>
      </c>
      <c r="C500" s="31">
        <v>4301031253</v>
      </c>
      <c r="D500" s="403">
        <v>4680115882096</v>
      </c>
      <c r="E500" s="398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2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7"/>
      <c r="Q500" s="397"/>
      <c r="R500" s="397"/>
      <c r="S500" s="398"/>
      <c r="T500" s="34"/>
      <c r="U500" s="34"/>
      <c r="V500" s="35" t="s">
        <v>66</v>
      </c>
      <c r="W500" s="390">
        <v>0</v>
      </c>
      <c r="X500" s="391">
        <f t="shared" si="97"/>
        <v>0</v>
      </c>
      <c r="Y500" s="36" t="str">
        <f>IFERROR(IF(X500=0,"",ROUNDUP(X500/H500,0)*0.00937),"")</f>
        <v/>
      </c>
      <c r="Z500" s="56"/>
      <c r="AA500" s="57"/>
      <c r="AE500" s="64"/>
      <c r="BB500" s="348" t="s">
        <v>1</v>
      </c>
      <c r="BL500" s="64">
        <f t="shared" si="98"/>
        <v>0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</row>
    <row r="501" spans="1:67" x14ac:dyDescent="0.2">
      <c r="A501" s="419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20"/>
      <c r="O501" s="422" t="s">
        <v>70</v>
      </c>
      <c r="P501" s="409"/>
      <c r="Q501" s="409"/>
      <c r="R501" s="409"/>
      <c r="S501" s="409"/>
      <c r="T501" s="409"/>
      <c r="U501" s="410"/>
      <c r="V501" s="37" t="s">
        <v>71</v>
      </c>
      <c r="W501" s="392">
        <f>IFERROR(W495/H495,"0")+IFERROR(W496/H496,"0")+IFERROR(W497/H497,"0")+IFERROR(W498/H498,"0")+IFERROR(W499/H499,"0")+IFERROR(W500/H500,"0")</f>
        <v>26.515151515151516</v>
      </c>
      <c r="X501" s="392">
        <f>IFERROR(X495/H495,"0")+IFERROR(X496/H496,"0")+IFERROR(X497/H497,"0")+IFERROR(X498/H498,"0")+IFERROR(X499/H499,"0")+IFERROR(X500/H500,"0")</f>
        <v>27</v>
      </c>
      <c r="Y501" s="392">
        <f>IFERROR(IF(Y495="",0,Y495),"0")+IFERROR(IF(Y496="",0,Y496),"0")+IFERROR(IF(Y497="",0,Y497),"0")+IFERROR(IF(Y498="",0,Y498),"0")+IFERROR(IF(Y499="",0,Y499),"0")+IFERROR(IF(Y500="",0,Y500),"0")</f>
        <v>0.32291999999999998</v>
      </c>
      <c r="Z501" s="393"/>
      <c r="AA501" s="393"/>
    </row>
    <row r="502" spans="1:67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20"/>
      <c r="O502" s="422" t="s">
        <v>70</v>
      </c>
      <c r="P502" s="409"/>
      <c r="Q502" s="409"/>
      <c r="R502" s="409"/>
      <c r="S502" s="409"/>
      <c r="T502" s="409"/>
      <c r="U502" s="410"/>
      <c r="V502" s="37" t="s">
        <v>66</v>
      </c>
      <c r="W502" s="392">
        <f>IFERROR(SUM(W495:W500),"0")</f>
        <v>140</v>
      </c>
      <c r="X502" s="392">
        <f>IFERROR(SUM(X495:X500),"0")</f>
        <v>142.56</v>
      </c>
      <c r="Y502" s="37"/>
      <c r="Z502" s="393"/>
      <c r="AA502" s="393"/>
    </row>
    <row r="503" spans="1:67" ht="14.25" hidden="1" customHeight="1" x14ac:dyDescent="0.25">
      <c r="A503" s="402" t="s">
        <v>72</v>
      </c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383"/>
      <c r="AA503" s="383"/>
    </row>
    <row r="504" spans="1:67" ht="16.5" hidden="1" customHeight="1" x14ac:dyDescent="0.25">
      <c r="A504" s="54" t="s">
        <v>698</v>
      </c>
      <c r="B504" s="54" t="s">
        <v>699</v>
      </c>
      <c r="C504" s="31">
        <v>4301051230</v>
      </c>
      <c r="D504" s="403">
        <v>4607091383409</v>
      </c>
      <c r="E504" s="398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4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7"/>
      <c r="Q504" s="397"/>
      <c r="R504" s="397"/>
      <c r="S504" s="398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hidden="1" customHeight="1" x14ac:dyDescent="0.25">
      <c r="A505" s="54" t="s">
        <v>700</v>
      </c>
      <c r="B505" s="54" t="s">
        <v>701</v>
      </c>
      <c r="C505" s="31">
        <v>4301051231</v>
      </c>
      <c r="D505" s="403">
        <v>4607091383416</v>
      </c>
      <c r="E505" s="398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7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7"/>
      <c r="Q505" s="397"/>
      <c r="R505" s="397"/>
      <c r="S505" s="398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hidden="1" customHeight="1" x14ac:dyDescent="0.25">
      <c r="A506" s="54" t="s">
        <v>702</v>
      </c>
      <c r="B506" s="54" t="s">
        <v>703</v>
      </c>
      <c r="C506" s="31">
        <v>4301051058</v>
      </c>
      <c r="D506" s="403">
        <v>4680115883536</v>
      </c>
      <c r="E506" s="398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5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7"/>
      <c r="Q506" s="397"/>
      <c r="R506" s="397"/>
      <c r="S506" s="398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19"/>
      <c r="B507" s="400"/>
      <c r="C507" s="400"/>
      <c r="D507" s="400"/>
      <c r="E507" s="400"/>
      <c r="F507" s="400"/>
      <c r="G507" s="400"/>
      <c r="H507" s="400"/>
      <c r="I507" s="400"/>
      <c r="J507" s="400"/>
      <c r="K507" s="400"/>
      <c r="L507" s="400"/>
      <c r="M507" s="400"/>
      <c r="N507" s="420"/>
      <c r="O507" s="422" t="s">
        <v>70</v>
      </c>
      <c r="P507" s="409"/>
      <c r="Q507" s="409"/>
      <c r="R507" s="409"/>
      <c r="S507" s="409"/>
      <c r="T507" s="409"/>
      <c r="U507" s="41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hidden="1" x14ac:dyDescent="0.2">
      <c r="A508" s="400"/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20"/>
      <c r="O508" s="422" t="s">
        <v>70</v>
      </c>
      <c r="P508" s="409"/>
      <c r="Q508" s="409"/>
      <c r="R508" s="409"/>
      <c r="S508" s="409"/>
      <c r="T508" s="409"/>
      <c r="U508" s="41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hidden="1" customHeight="1" x14ac:dyDescent="0.25">
      <c r="A509" s="402" t="s">
        <v>206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383"/>
      <c r="AA509" s="383"/>
    </row>
    <row r="510" spans="1:67" ht="16.5" hidden="1" customHeight="1" x14ac:dyDescent="0.25">
      <c r="A510" s="54" t="s">
        <v>704</v>
      </c>
      <c r="B510" s="54" t="s">
        <v>705</v>
      </c>
      <c r="C510" s="31">
        <v>4301060363</v>
      </c>
      <c r="D510" s="403">
        <v>4680115885035</v>
      </c>
      <c r="E510" s="398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55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7"/>
      <c r="Q510" s="397"/>
      <c r="R510" s="397"/>
      <c r="S510" s="398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419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20"/>
      <c r="O511" s="422" t="s">
        <v>70</v>
      </c>
      <c r="P511" s="409"/>
      <c r="Q511" s="409"/>
      <c r="R511" s="409"/>
      <c r="S511" s="409"/>
      <c r="T511" s="409"/>
      <c r="U511" s="41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hidden="1" x14ac:dyDescent="0.2">
      <c r="A512" s="400"/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20"/>
      <c r="O512" s="422" t="s">
        <v>70</v>
      </c>
      <c r="P512" s="409"/>
      <c r="Q512" s="409"/>
      <c r="R512" s="409"/>
      <c r="S512" s="409"/>
      <c r="T512" s="409"/>
      <c r="U512" s="41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hidden="1" customHeight="1" x14ac:dyDescent="0.2">
      <c r="A513" s="571" t="s">
        <v>706</v>
      </c>
      <c r="B513" s="572"/>
      <c r="C513" s="572"/>
      <c r="D513" s="572"/>
      <c r="E513" s="572"/>
      <c r="F513" s="572"/>
      <c r="G513" s="572"/>
      <c r="H513" s="572"/>
      <c r="I513" s="572"/>
      <c r="J513" s="572"/>
      <c r="K513" s="572"/>
      <c r="L513" s="572"/>
      <c r="M513" s="572"/>
      <c r="N513" s="572"/>
      <c r="O513" s="572"/>
      <c r="P513" s="572"/>
      <c r="Q513" s="572"/>
      <c r="R513" s="572"/>
      <c r="S513" s="572"/>
      <c r="T513" s="572"/>
      <c r="U513" s="572"/>
      <c r="V513" s="572"/>
      <c r="W513" s="572"/>
      <c r="X513" s="572"/>
      <c r="Y513" s="572"/>
      <c r="Z513" s="48"/>
      <c r="AA513" s="48"/>
    </row>
    <row r="514" spans="1:67" ht="16.5" hidden="1" customHeight="1" x14ac:dyDescent="0.25">
      <c r="A514" s="399" t="s">
        <v>707</v>
      </c>
      <c r="B514" s="400"/>
      <c r="C514" s="400"/>
      <c r="D514" s="400"/>
      <c r="E514" s="400"/>
      <c r="F514" s="400"/>
      <c r="G514" s="400"/>
      <c r="H514" s="400"/>
      <c r="I514" s="400"/>
      <c r="J514" s="400"/>
      <c r="K514" s="400"/>
      <c r="L514" s="400"/>
      <c r="M514" s="400"/>
      <c r="N514" s="400"/>
      <c r="O514" s="400"/>
      <c r="P514" s="400"/>
      <c r="Q514" s="400"/>
      <c r="R514" s="400"/>
      <c r="S514" s="400"/>
      <c r="T514" s="400"/>
      <c r="U514" s="400"/>
      <c r="V514" s="400"/>
      <c r="W514" s="400"/>
      <c r="X514" s="400"/>
      <c r="Y514" s="400"/>
      <c r="Z514" s="384"/>
      <c r="AA514" s="384"/>
    </row>
    <row r="515" spans="1:67" ht="14.25" hidden="1" customHeight="1" x14ac:dyDescent="0.25">
      <c r="A515" s="402" t="s">
        <v>105</v>
      </c>
      <c r="B515" s="400"/>
      <c r="C515" s="400"/>
      <c r="D515" s="400"/>
      <c r="E515" s="400"/>
      <c r="F515" s="400"/>
      <c r="G515" s="400"/>
      <c r="H515" s="400"/>
      <c r="I515" s="400"/>
      <c r="J515" s="400"/>
      <c r="K515" s="400"/>
      <c r="L515" s="400"/>
      <c r="M515" s="400"/>
      <c r="N515" s="400"/>
      <c r="O515" s="400"/>
      <c r="P515" s="400"/>
      <c r="Q515" s="400"/>
      <c r="R515" s="400"/>
      <c r="S515" s="400"/>
      <c r="T515" s="400"/>
      <c r="U515" s="400"/>
      <c r="V515" s="400"/>
      <c r="W515" s="400"/>
      <c r="X515" s="400"/>
      <c r="Y515" s="400"/>
      <c r="Z515" s="383"/>
      <c r="AA515" s="383"/>
    </row>
    <row r="516" spans="1:67" ht="27" hidden="1" customHeight="1" x14ac:dyDescent="0.25">
      <c r="A516" s="54" t="s">
        <v>708</v>
      </c>
      <c r="B516" s="54" t="s">
        <v>709</v>
      </c>
      <c r="C516" s="31">
        <v>4301011763</v>
      </c>
      <c r="D516" s="403">
        <v>4640242181011</v>
      </c>
      <c r="E516" s="398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120</v>
      </c>
      <c r="M516" s="33"/>
      <c r="N516" s="32">
        <v>55</v>
      </c>
      <c r="O516" s="608" t="s">
        <v>710</v>
      </c>
      <c r="P516" s="397"/>
      <c r="Q516" s="397"/>
      <c r="R516" s="397"/>
      <c r="S516" s="398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hidden="1" customHeight="1" x14ac:dyDescent="0.25">
      <c r="A517" s="54" t="s">
        <v>711</v>
      </c>
      <c r="B517" s="54" t="s">
        <v>712</v>
      </c>
      <c r="C517" s="31">
        <v>4301011951</v>
      </c>
      <c r="D517" s="403">
        <v>4640242180045</v>
      </c>
      <c r="E517" s="398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677" t="s">
        <v>713</v>
      </c>
      <c r="P517" s="397"/>
      <c r="Q517" s="397"/>
      <c r="R517" s="397"/>
      <c r="S517" s="398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714</v>
      </c>
      <c r="B518" s="54" t="s">
        <v>715</v>
      </c>
      <c r="C518" s="31">
        <v>4301011585</v>
      </c>
      <c r="D518" s="403">
        <v>4640242180441</v>
      </c>
      <c r="E518" s="398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768" t="s">
        <v>716</v>
      </c>
      <c r="P518" s="397"/>
      <c r="Q518" s="397"/>
      <c r="R518" s="397"/>
      <c r="S518" s="398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717</v>
      </c>
      <c r="B519" s="54" t="s">
        <v>718</v>
      </c>
      <c r="C519" s="31">
        <v>4301011950</v>
      </c>
      <c r="D519" s="403">
        <v>4640242180601</v>
      </c>
      <c r="E519" s="398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662" t="s">
        <v>719</v>
      </c>
      <c r="P519" s="397"/>
      <c r="Q519" s="397"/>
      <c r="R519" s="397"/>
      <c r="S519" s="398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720</v>
      </c>
      <c r="B520" s="54" t="s">
        <v>721</v>
      </c>
      <c r="C520" s="31">
        <v>4301011584</v>
      </c>
      <c r="D520" s="403">
        <v>4640242180564</v>
      </c>
      <c r="E520" s="398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725" t="s">
        <v>722</v>
      </c>
      <c r="P520" s="397"/>
      <c r="Q520" s="397"/>
      <c r="R520" s="397"/>
      <c r="S520" s="398"/>
      <c r="T520" s="34"/>
      <c r="U520" s="34"/>
      <c r="V520" s="35" t="s">
        <v>66</v>
      </c>
      <c r="W520" s="390">
        <v>20</v>
      </c>
      <c r="X520" s="391">
        <f t="shared" si="102"/>
        <v>24</v>
      </c>
      <c r="Y520" s="36">
        <f t="shared" si="103"/>
        <v>4.3499999999999997E-2</v>
      </c>
      <c r="Z520" s="56"/>
      <c r="AA520" s="57"/>
      <c r="AE520" s="64"/>
      <c r="BB520" s="357" t="s">
        <v>1</v>
      </c>
      <c r="BL520" s="64">
        <f t="shared" si="104"/>
        <v>20.8</v>
      </c>
      <c r="BM520" s="64">
        <f t="shared" si="105"/>
        <v>24.959999999999997</v>
      </c>
      <c r="BN520" s="64">
        <f t="shared" si="106"/>
        <v>2.976190476190476E-2</v>
      </c>
      <c r="BO520" s="64">
        <f t="shared" si="107"/>
        <v>3.5714285714285712E-2</v>
      </c>
    </row>
    <row r="521" spans="1:67" ht="27" hidden="1" customHeight="1" x14ac:dyDescent="0.25">
      <c r="A521" s="54" t="s">
        <v>723</v>
      </c>
      <c r="B521" s="54" t="s">
        <v>724</v>
      </c>
      <c r="C521" s="31">
        <v>4301011762</v>
      </c>
      <c r="D521" s="403">
        <v>4640242180922</v>
      </c>
      <c r="E521" s="398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730" t="s">
        <v>725</v>
      </c>
      <c r="P521" s="397"/>
      <c r="Q521" s="397"/>
      <c r="R521" s="397"/>
      <c r="S521" s="398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726</v>
      </c>
      <c r="B522" s="54" t="s">
        <v>727</v>
      </c>
      <c r="C522" s="31">
        <v>4301011764</v>
      </c>
      <c r="D522" s="403">
        <v>4640242181189</v>
      </c>
      <c r="E522" s="398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120</v>
      </c>
      <c r="M522" s="33"/>
      <c r="N522" s="32">
        <v>55</v>
      </c>
      <c r="O522" s="609" t="s">
        <v>728</v>
      </c>
      <c r="P522" s="397"/>
      <c r="Q522" s="397"/>
      <c r="R522" s="397"/>
      <c r="S522" s="398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hidden="1" customHeight="1" x14ac:dyDescent="0.25">
      <c r="A523" s="54" t="s">
        <v>729</v>
      </c>
      <c r="B523" s="54" t="s">
        <v>730</v>
      </c>
      <c r="C523" s="31">
        <v>4301011551</v>
      </c>
      <c r="D523" s="403">
        <v>4640242180038</v>
      </c>
      <c r="E523" s="398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650" t="s">
        <v>731</v>
      </c>
      <c r="P523" s="397"/>
      <c r="Q523" s="397"/>
      <c r="R523" s="397"/>
      <c r="S523" s="398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hidden="1" customHeight="1" x14ac:dyDescent="0.25">
      <c r="A524" s="54" t="s">
        <v>732</v>
      </c>
      <c r="B524" s="54" t="s">
        <v>733</v>
      </c>
      <c r="C524" s="31">
        <v>4301011765</v>
      </c>
      <c r="D524" s="403">
        <v>4640242181172</v>
      </c>
      <c r="E524" s="398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16" t="s">
        <v>734</v>
      </c>
      <c r="P524" s="397"/>
      <c r="Q524" s="397"/>
      <c r="R524" s="397"/>
      <c r="S524" s="398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x14ac:dyDescent="0.2">
      <c r="A525" s="419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20"/>
      <c r="O525" s="422" t="s">
        <v>70</v>
      </c>
      <c r="P525" s="409"/>
      <c r="Q525" s="409"/>
      <c r="R525" s="409"/>
      <c r="S525" s="409"/>
      <c r="T525" s="409"/>
      <c r="U525" s="41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1.6666666666666667</v>
      </c>
      <c r="X525" s="392">
        <f>IFERROR(X516/H516,"0")+IFERROR(X517/H517,"0")+IFERROR(X518/H518,"0")+IFERROR(X519/H519,"0")+IFERROR(X520/H520,"0")+IFERROR(X521/H521,"0")+IFERROR(X522/H522,"0")+IFERROR(X523/H523,"0")+IFERROR(X524/H524,"0")</f>
        <v>2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4.3499999999999997E-2</v>
      </c>
      <c r="Z525" s="393"/>
      <c r="AA525" s="393"/>
    </row>
    <row r="526" spans="1:67" x14ac:dyDescent="0.2">
      <c r="A526" s="400"/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20"/>
      <c r="O526" s="422" t="s">
        <v>70</v>
      </c>
      <c r="P526" s="409"/>
      <c r="Q526" s="409"/>
      <c r="R526" s="409"/>
      <c r="S526" s="409"/>
      <c r="T526" s="409"/>
      <c r="U526" s="410"/>
      <c r="V526" s="37" t="s">
        <v>66</v>
      </c>
      <c r="W526" s="392">
        <f>IFERROR(SUM(W516:W524),"0")</f>
        <v>20</v>
      </c>
      <c r="X526" s="392">
        <f>IFERROR(SUM(X516:X524),"0")</f>
        <v>24</v>
      </c>
      <c r="Y526" s="37"/>
      <c r="Z526" s="393"/>
      <c r="AA526" s="393"/>
    </row>
    <row r="527" spans="1:67" ht="14.25" hidden="1" customHeight="1" x14ac:dyDescent="0.25">
      <c r="A527" s="402" t="s">
        <v>97</v>
      </c>
      <c r="B527" s="400"/>
      <c r="C527" s="400"/>
      <c r="D527" s="400"/>
      <c r="E527" s="400"/>
      <c r="F527" s="400"/>
      <c r="G527" s="400"/>
      <c r="H527" s="400"/>
      <c r="I527" s="400"/>
      <c r="J527" s="400"/>
      <c r="K527" s="400"/>
      <c r="L527" s="400"/>
      <c r="M527" s="400"/>
      <c r="N527" s="400"/>
      <c r="O527" s="400"/>
      <c r="P527" s="400"/>
      <c r="Q527" s="400"/>
      <c r="R527" s="400"/>
      <c r="S527" s="400"/>
      <c r="T527" s="400"/>
      <c r="U527" s="400"/>
      <c r="V527" s="400"/>
      <c r="W527" s="400"/>
      <c r="X527" s="400"/>
      <c r="Y527" s="400"/>
      <c r="Z527" s="383"/>
      <c r="AA527" s="383"/>
    </row>
    <row r="528" spans="1:67" ht="27" hidden="1" customHeight="1" x14ac:dyDescent="0.25">
      <c r="A528" s="54" t="s">
        <v>735</v>
      </c>
      <c r="B528" s="54" t="s">
        <v>736</v>
      </c>
      <c r="C528" s="31">
        <v>4301020260</v>
      </c>
      <c r="D528" s="403">
        <v>4640242180526</v>
      </c>
      <c r="E528" s="398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500" t="s">
        <v>737</v>
      </c>
      <c r="P528" s="397"/>
      <c r="Q528" s="397"/>
      <c r="R528" s="397"/>
      <c r="S528" s="398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hidden="1" customHeight="1" x14ac:dyDescent="0.25">
      <c r="A529" s="54" t="s">
        <v>738</v>
      </c>
      <c r="B529" s="54" t="s">
        <v>739</v>
      </c>
      <c r="C529" s="31">
        <v>4301020269</v>
      </c>
      <c r="D529" s="403">
        <v>4640242180519</v>
      </c>
      <c r="E529" s="398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120</v>
      </c>
      <c r="M529" s="33"/>
      <c r="N529" s="32">
        <v>50</v>
      </c>
      <c r="O529" s="649" t="s">
        <v>740</v>
      </c>
      <c r="P529" s="397"/>
      <c r="Q529" s="397"/>
      <c r="R529" s="397"/>
      <c r="S529" s="398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741</v>
      </c>
      <c r="B530" s="54" t="s">
        <v>742</v>
      </c>
      <c r="C530" s="31">
        <v>4301020309</v>
      </c>
      <c r="D530" s="403">
        <v>4640242180090</v>
      </c>
      <c r="E530" s="398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531" t="s">
        <v>743</v>
      </c>
      <c r="P530" s="397"/>
      <c r="Q530" s="397"/>
      <c r="R530" s="397"/>
      <c r="S530" s="398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744</v>
      </c>
      <c r="B531" s="54" t="s">
        <v>745</v>
      </c>
      <c r="C531" s="31">
        <v>4301020314</v>
      </c>
      <c r="D531" s="403">
        <v>4640242180090</v>
      </c>
      <c r="E531" s="398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504" t="s">
        <v>746</v>
      </c>
      <c r="P531" s="397"/>
      <c r="Q531" s="397"/>
      <c r="R531" s="397"/>
      <c r="S531" s="398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747</v>
      </c>
      <c r="B532" s="54" t="s">
        <v>748</v>
      </c>
      <c r="C532" s="31">
        <v>4301020295</v>
      </c>
      <c r="D532" s="403">
        <v>4640242181363</v>
      </c>
      <c r="E532" s="398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532" t="s">
        <v>749</v>
      </c>
      <c r="P532" s="397"/>
      <c r="Q532" s="397"/>
      <c r="R532" s="397"/>
      <c r="S532" s="398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idden="1" x14ac:dyDescent="0.2">
      <c r="A533" s="419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20"/>
      <c r="O533" s="422" t="s">
        <v>70</v>
      </c>
      <c r="P533" s="409"/>
      <c r="Q533" s="409"/>
      <c r="R533" s="409"/>
      <c r="S533" s="409"/>
      <c r="T533" s="409"/>
      <c r="U533" s="41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hidden="1" x14ac:dyDescent="0.2">
      <c r="A534" s="400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20"/>
      <c r="O534" s="422" t="s">
        <v>70</v>
      </c>
      <c r="P534" s="409"/>
      <c r="Q534" s="409"/>
      <c r="R534" s="409"/>
      <c r="S534" s="409"/>
      <c r="T534" s="409"/>
      <c r="U534" s="41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hidden="1" customHeight="1" x14ac:dyDescent="0.25">
      <c r="A535" s="402" t="s">
        <v>61</v>
      </c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400"/>
      <c r="Z535" s="383"/>
      <c r="AA535" s="383"/>
    </row>
    <row r="536" spans="1:67" ht="27" hidden="1" customHeight="1" x14ac:dyDescent="0.25">
      <c r="A536" s="54" t="s">
        <v>750</v>
      </c>
      <c r="B536" s="54" t="s">
        <v>751</v>
      </c>
      <c r="C536" s="31">
        <v>4301031280</v>
      </c>
      <c r="D536" s="403">
        <v>4640242180816</v>
      </c>
      <c r="E536" s="398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46" t="s">
        <v>752</v>
      </c>
      <c r="P536" s="397"/>
      <c r="Q536" s="397"/>
      <c r="R536" s="397"/>
      <c r="S536" s="398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753</v>
      </c>
      <c r="B537" s="54" t="s">
        <v>754</v>
      </c>
      <c r="C537" s="31">
        <v>4301031244</v>
      </c>
      <c r="D537" s="403">
        <v>4640242180595</v>
      </c>
      <c r="E537" s="398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515" t="s">
        <v>755</v>
      </c>
      <c r="P537" s="397"/>
      <c r="Q537" s="397"/>
      <c r="R537" s="397"/>
      <c r="S537" s="398"/>
      <c r="T537" s="34"/>
      <c r="U537" s="34"/>
      <c r="V537" s="35" t="s">
        <v>66</v>
      </c>
      <c r="W537" s="390">
        <v>0</v>
      </c>
      <c r="X537" s="391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756</v>
      </c>
      <c r="B538" s="54" t="s">
        <v>757</v>
      </c>
      <c r="C538" s="31">
        <v>4301031321</v>
      </c>
      <c r="D538" s="403">
        <v>4640242180076</v>
      </c>
      <c r="E538" s="398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635" t="s">
        <v>758</v>
      </c>
      <c r="P538" s="397"/>
      <c r="Q538" s="397"/>
      <c r="R538" s="397"/>
      <c r="S538" s="398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759</v>
      </c>
      <c r="B539" s="54" t="s">
        <v>760</v>
      </c>
      <c r="C539" s="31">
        <v>4301031203</v>
      </c>
      <c r="D539" s="403">
        <v>4640242180908</v>
      </c>
      <c r="E539" s="398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719" t="s">
        <v>761</v>
      </c>
      <c r="P539" s="397"/>
      <c r="Q539" s="397"/>
      <c r="R539" s="397"/>
      <c r="S539" s="398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762</v>
      </c>
      <c r="B540" s="54" t="s">
        <v>763</v>
      </c>
      <c r="C540" s="31">
        <v>4301031200</v>
      </c>
      <c r="D540" s="403">
        <v>4640242180489</v>
      </c>
      <c r="E540" s="398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625" t="s">
        <v>764</v>
      </c>
      <c r="P540" s="397"/>
      <c r="Q540" s="397"/>
      <c r="R540" s="397"/>
      <c r="S540" s="398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idden="1" x14ac:dyDescent="0.2">
      <c r="A541" s="419"/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20"/>
      <c r="O541" s="422" t="s">
        <v>70</v>
      </c>
      <c r="P541" s="409"/>
      <c r="Q541" s="409"/>
      <c r="R541" s="409"/>
      <c r="S541" s="409"/>
      <c r="T541" s="409"/>
      <c r="U541" s="410"/>
      <c r="V541" s="37" t="s">
        <v>71</v>
      </c>
      <c r="W541" s="392">
        <f>IFERROR(W536/H536,"0")+IFERROR(W537/H537,"0")+IFERROR(W538/H538,"0")+IFERROR(W539/H539,"0")+IFERROR(W540/H540,"0")</f>
        <v>0</v>
      </c>
      <c r="X541" s="392">
        <f>IFERROR(X536/H536,"0")+IFERROR(X537/H537,"0")+IFERROR(X538/H538,"0")+IFERROR(X539/H539,"0")+IFERROR(X540/H540,"0")</f>
        <v>0</v>
      </c>
      <c r="Y541" s="392">
        <f>IFERROR(IF(Y536="",0,Y536),"0")+IFERROR(IF(Y537="",0,Y537),"0")+IFERROR(IF(Y538="",0,Y538),"0")+IFERROR(IF(Y539="",0,Y539),"0")+IFERROR(IF(Y540="",0,Y540),"0")</f>
        <v>0</v>
      </c>
      <c r="Z541" s="393"/>
      <c r="AA541" s="393"/>
    </row>
    <row r="542" spans="1:67" hidden="1" x14ac:dyDescent="0.2">
      <c r="A542" s="400"/>
      <c r="B542" s="400"/>
      <c r="C542" s="400"/>
      <c r="D542" s="400"/>
      <c r="E542" s="400"/>
      <c r="F542" s="400"/>
      <c r="G542" s="400"/>
      <c r="H542" s="400"/>
      <c r="I542" s="400"/>
      <c r="J542" s="400"/>
      <c r="K542" s="400"/>
      <c r="L542" s="400"/>
      <c r="M542" s="400"/>
      <c r="N542" s="420"/>
      <c r="O542" s="422" t="s">
        <v>70</v>
      </c>
      <c r="P542" s="409"/>
      <c r="Q542" s="409"/>
      <c r="R542" s="409"/>
      <c r="S542" s="409"/>
      <c r="T542" s="409"/>
      <c r="U542" s="410"/>
      <c r="V542" s="37" t="s">
        <v>66</v>
      </c>
      <c r="W542" s="392">
        <f>IFERROR(SUM(W536:W540),"0")</f>
        <v>0</v>
      </c>
      <c r="X542" s="392">
        <f>IFERROR(SUM(X536:X540),"0")</f>
        <v>0</v>
      </c>
      <c r="Y542" s="37"/>
      <c r="Z542" s="393"/>
      <c r="AA542" s="393"/>
    </row>
    <row r="543" spans="1:67" ht="14.25" hidden="1" customHeight="1" x14ac:dyDescent="0.25">
      <c r="A543" s="402" t="s">
        <v>72</v>
      </c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0"/>
      <c r="P543" s="400"/>
      <c r="Q543" s="400"/>
      <c r="R543" s="400"/>
      <c r="S543" s="400"/>
      <c r="T543" s="400"/>
      <c r="U543" s="400"/>
      <c r="V543" s="400"/>
      <c r="W543" s="400"/>
      <c r="X543" s="400"/>
      <c r="Y543" s="400"/>
      <c r="Z543" s="383"/>
      <c r="AA543" s="383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403">
        <v>4640242180533</v>
      </c>
      <c r="E544" s="398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120</v>
      </c>
      <c r="M544" s="33"/>
      <c r="N544" s="32">
        <v>40</v>
      </c>
      <c r="O544" s="664" t="s">
        <v>767</v>
      </c>
      <c r="P544" s="397"/>
      <c r="Q544" s="397"/>
      <c r="R544" s="397"/>
      <c r="S544" s="398"/>
      <c r="T544" s="34"/>
      <c r="U544" s="34"/>
      <c r="V544" s="35" t="s">
        <v>66</v>
      </c>
      <c r="W544" s="390">
        <v>90</v>
      </c>
      <c r="X544" s="391">
        <f>IFERROR(IF(W544="",0,CEILING((W544/$H544),1)*$H544),"")</f>
        <v>93.6</v>
      </c>
      <c r="Y544" s="36">
        <f>IFERROR(IF(X544=0,"",ROUNDUP(X544/H544,0)*0.02175),"")</f>
        <v>0.26100000000000001</v>
      </c>
      <c r="Z544" s="56"/>
      <c r="AA544" s="57"/>
      <c r="AE544" s="64"/>
      <c r="BB544" s="372" t="s">
        <v>1</v>
      </c>
      <c r="BL544" s="64">
        <f>IFERROR(W544*I544/H544,"0")</f>
        <v>96.507692307692324</v>
      </c>
      <c r="BM544" s="64">
        <f>IFERROR(X544*I544/H544,"0")</f>
        <v>100.36800000000001</v>
      </c>
      <c r="BN544" s="64">
        <f>IFERROR(1/J544*(W544/H544),"0")</f>
        <v>0.20604395604395603</v>
      </c>
      <c r="BO544" s="64">
        <f>IFERROR(1/J544*(X544/H544),"0")</f>
        <v>0.21428571428571427</v>
      </c>
    </row>
    <row r="545" spans="1:67" ht="27" hidden="1" customHeight="1" x14ac:dyDescent="0.25">
      <c r="A545" s="54" t="s">
        <v>768</v>
      </c>
      <c r="B545" s="54" t="s">
        <v>769</v>
      </c>
      <c r="C545" s="31">
        <v>4301051780</v>
      </c>
      <c r="D545" s="403">
        <v>4640242180106</v>
      </c>
      <c r="E545" s="398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655" t="s">
        <v>770</v>
      </c>
      <c r="P545" s="397"/>
      <c r="Q545" s="397"/>
      <c r="R545" s="397"/>
      <c r="S545" s="398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771</v>
      </c>
      <c r="B546" s="54" t="s">
        <v>772</v>
      </c>
      <c r="C546" s="31">
        <v>4301051510</v>
      </c>
      <c r="D546" s="403">
        <v>4640242180540</v>
      </c>
      <c r="E546" s="398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475" t="s">
        <v>773</v>
      </c>
      <c r="P546" s="397"/>
      <c r="Q546" s="397"/>
      <c r="R546" s="397"/>
      <c r="S546" s="398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774</v>
      </c>
      <c r="B547" s="54" t="s">
        <v>775</v>
      </c>
      <c r="C547" s="31">
        <v>4301051390</v>
      </c>
      <c r="D547" s="403">
        <v>4640242181233</v>
      </c>
      <c r="E547" s="398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505" t="s">
        <v>776</v>
      </c>
      <c r="P547" s="397"/>
      <c r="Q547" s="397"/>
      <c r="R547" s="397"/>
      <c r="S547" s="398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777</v>
      </c>
      <c r="B548" s="54" t="s">
        <v>778</v>
      </c>
      <c r="C548" s="31">
        <v>4301051448</v>
      </c>
      <c r="D548" s="403">
        <v>4640242181226</v>
      </c>
      <c r="E548" s="398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622" t="s">
        <v>779</v>
      </c>
      <c r="P548" s="397"/>
      <c r="Q548" s="397"/>
      <c r="R548" s="397"/>
      <c r="S548" s="398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9"/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20"/>
      <c r="O549" s="422" t="s">
        <v>70</v>
      </c>
      <c r="P549" s="409"/>
      <c r="Q549" s="409"/>
      <c r="R549" s="409"/>
      <c r="S549" s="409"/>
      <c r="T549" s="409"/>
      <c r="U549" s="410"/>
      <c r="V549" s="37" t="s">
        <v>71</v>
      </c>
      <c r="W549" s="392">
        <f>IFERROR(W544/H544,"0")+IFERROR(W545/H545,"0")+IFERROR(W546/H546,"0")+IFERROR(W547/H547,"0")+IFERROR(W548/H548,"0")</f>
        <v>11.538461538461538</v>
      </c>
      <c r="X549" s="392">
        <f>IFERROR(X544/H544,"0")+IFERROR(X545/H545,"0")+IFERROR(X546/H546,"0")+IFERROR(X547/H547,"0")+IFERROR(X548/H548,"0")</f>
        <v>12</v>
      </c>
      <c r="Y549" s="392">
        <f>IFERROR(IF(Y544="",0,Y544),"0")+IFERROR(IF(Y545="",0,Y545),"0")+IFERROR(IF(Y546="",0,Y546),"0")+IFERROR(IF(Y547="",0,Y547),"0")+IFERROR(IF(Y548="",0,Y548),"0")</f>
        <v>0.26100000000000001</v>
      </c>
      <c r="Z549" s="393"/>
      <c r="AA549" s="393"/>
    </row>
    <row r="550" spans="1:67" x14ac:dyDescent="0.2">
      <c r="A550" s="400"/>
      <c r="B550" s="400"/>
      <c r="C550" s="400"/>
      <c r="D550" s="400"/>
      <c r="E550" s="400"/>
      <c r="F550" s="400"/>
      <c r="G550" s="400"/>
      <c r="H550" s="400"/>
      <c r="I550" s="400"/>
      <c r="J550" s="400"/>
      <c r="K550" s="400"/>
      <c r="L550" s="400"/>
      <c r="M550" s="400"/>
      <c r="N550" s="420"/>
      <c r="O550" s="422" t="s">
        <v>70</v>
      </c>
      <c r="P550" s="409"/>
      <c r="Q550" s="409"/>
      <c r="R550" s="409"/>
      <c r="S550" s="409"/>
      <c r="T550" s="409"/>
      <c r="U550" s="410"/>
      <c r="V550" s="37" t="s">
        <v>66</v>
      </c>
      <c r="W550" s="392">
        <f>IFERROR(SUM(W544:W548),"0")</f>
        <v>90</v>
      </c>
      <c r="X550" s="392">
        <f>IFERROR(SUM(X544:X548),"0")</f>
        <v>93.6</v>
      </c>
      <c r="Y550" s="37"/>
      <c r="Z550" s="393"/>
      <c r="AA550" s="393"/>
    </row>
    <row r="551" spans="1:67" ht="14.25" hidden="1" customHeight="1" x14ac:dyDescent="0.25">
      <c r="A551" s="402" t="s">
        <v>206</v>
      </c>
      <c r="B551" s="400"/>
      <c r="C551" s="400"/>
      <c r="D551" s="400"/>
      <c r="E551" s="400"/>
      <c r="F551" s="400"/>
      <c r="G551" s="400"/>
      <c r="H551" s="400"/>
      <c r="I551" s="400"/>
      <c r="J551" s="400"/>
      <c r="K551" s="400"/>
      <c r="L551" s="400"/>
      <c r="M551" s="400"/>
      <c r="N551" s="400"/>
      <c r="O551" s="400"/>
      <c r="P551" s="400"/>
      <c r="Q551" s="400"/>
      <c r="R551" s="400"/>
      <c r="S551" s="400"/>
      <c r="T551" s="400"/>
      <c r="U551" s="400"/>
      <c r="V551" s="400"/>
      <c r="W551" s="400"/>
      <c r="X551" s="400"/>
      <c r="Y551" s="400"/>
      <c r="Z551" s="383"/>
      <c r="AA551" s="383"/>
    </row>
    <row r="552" spans="1:67" ht="27" hidden="1" customHeight="1" x14ac:dyDescent="0.25">
      <c r="A552" s="54" t="s">
        <v>780</v>
      </c>
      <c r="B552" s="54" t="s">
        <v>781</v>
      </c>
      <c r="C552" s="31">
        <v>4301060408</v>
      </c>
      <c r="D552" s="403">
        <v>4640242180120</v>
      </c>
      <c r="E552" s="398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34" t="s">
        <v>782</v>
      </c>
      <c r="P552" s="397"/>
      <c r="Q552" s="397"/>
      <c r="R552" s="397"/>
      <c r="S552" s="398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780</v>
      </c>
      <c r="B553" s="54" t="s">
        <v>783</v>
      </c>
      <c r="C553" s="31">
        <v>4301060354</v>
      </c>
      <c r="D553" s="403">
        <v>4640242180120</v>
      </c>
      <c r="E553" s="398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0" t="s">
        <v>784</v>
      </c>
      <c r="P553" s="397"/>
      <c r="Q553" s="397"/>
      <c r="R553" s="397"/>
      <c r="S553" s="398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785</v>
      </c>
      <c r="B554" s="54" t="s">
        <v>786</v>
      </c>
      <c r="C554" s="31">
        <v>4301060407</v>
      </c>
      <c r="D554" s="403">
        <v>4640242180137</v>
      </c>
      <c r="E554" s="398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594" t="s">
        <v>787</v>
      </c>
      <c r="P554" s="397"/>
      <c r="Q554" s="397"/>
      <c r="R554" s="397"/>
      <c r="S554" s="398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785</v>
      </c>
      <c r="B555" s="54" t="s">
        <v>788</v>
      </c>
      <c r="C555" s="31">
        <v>4301060355</v>
      </c>
      <c r="D555" s="403">
        <v>4640242180137</v>
      </c>
      <c r="E555" s="398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791" t="s">
        <v>789</v>
      </c>
      <c r="P555" s="397"/>
      <c r="Q555" s="397"/>
      <c r="R555" s="397"/>
      <c r="S555" s="398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idden="1" x14ac:dyDescent="0.2">
      <c r="A556" s="419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20"/>
      <c r="O556" s="422" t="s">
        <v>70</v>
      </c>
      <c r="P556" s="409"/>
      <c r="Q556" s="409"/>
      <c r="R556" s="409"/>
      <c r="S556" s="409"/>
      <c r="T556" s="409"/>
      <c r="U556" s="41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hidden="1" x14ac:dyDescent="0.2">
      <c r="A557" s="400"/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20"/>
      <c r="O557" s="422" t="s">
        <v>70</v>
      </c>
      <c r="P557" s="409"/>
      <c r="Q557" s="409"/>
      <c r="R557" s="409"/>
      <c r="S557" s="409"/>
      <c r="T557" s="409"/>
      <c r="U557" s="41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471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400"/>
      <c r="N558" s="472"/>
      <c r="O558" s="458" t="s">
        <v>790</v>
      </c>
      <c r="P558" s="450"/>
      <c r="Q558" s="450"/>
      <c r="R558" s="450"/>
      <c r="S558" s="450"/>
      <c r="T558" s="450"/>
      <c r="U558" s="443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4103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4197.3200000000006</v>
      </c>
      <c r="Y558" s="37"/>
      <c r="Z558" s="393"/>
      <c r="AA558" s="393"/>
    </row>
    <row r="559" spans="1:67" x14ac:dyDescent="0.2">
      <c r="A559" s="400"/>
      <c r="B559" s="400"/>
      <c r="C559" s="400"/>
      <c r="D559" s="400"/>
      <c r="E559" s="400"/>
      <c r="F559" s="400"/>
      <c r="G559" s="400"/>
      <c r="H559" s="400"/>
      <c r="I559" s="400"/>
      <c r="J559" s="400"/>
      <c r="K559" s="400"/>
      <c r="L559" s="400"/>
      <c r="M559" s="400"/>
      <c r="N559" s="472"/>
      <c r="O559" s="458" t="s">
        <v>791</v>
      </c>
      <c r="P559" s="450"/>
      <c r="Q559" s="450"/>
      <c r="R559" s="450"/>
      <c r="S559" s="450"/>
      <c r="T559" s="450"/>
      <c r="U559" s="443"/>
      <c r="V559" s="37" t="s">
        <v>66</v>
      </c>
      <c r="W559" s="392">
        <f>IFERROR(SUM(BL22:BL555),"0")</f>
        <v>4322.8245233473572</v>
      </c>
      <c r="X559" s="392">
        <f>IFERROR(SUM(BM22:BM555),"0")</f>
        <v>4422.1340000000009</v>
      </c>
      <c r="Y559" s="37"/>
      <c r="Z559" s="393"/>
      <c r="AA559" s="393"/>
    </row>
    <row r="560" spans="1:67" x14ac:dyDescent="0.2">
      <c r="A560" s="400"/>
      <c r="B560" s="400"/>
      <c r="C560" s="400"/>
      <c r="D560" s="400"/>
      <c r="E560" s="400"/>
      <c r="F560" s="400"/>
      <c r="G560" s="400"/>
      <c r="H560" s="400"/>
      <c r="I560" s="400"/>
      <c r="J560" s="400"/>
      <c r="K560" s="400"/>
      <c r="L560" s="400"/>
      <c r="M560" s="400"/>
      <c r="N560" s="472"/>
      <c r="O560" s="458" t="s">
        <v>792</v>
      </c>
      <c r="P560" s="450"/>
      <c r="Q560" s="450"/>
      <c r="R560" s="450"/>
      <c r="S560" s="450"/>
      <c r="T560" s="450"/>
      <c r="U560" s="443"/>
      <c r="V560" s="37" t="s">
        <v>793</v>
      </c>
      <c r="W560" s="38">
        <f>ROUNDUP(SUM(BN22:BN555),0)</f>
        <v>8</v>
      </c>
      <c r="X560" s="38">
        <f>ROUNDUP(SUM(BO22:BO555),0)</f>
        <v>8</v>
      </c>
      <c r="Y560" s="37"/>
      <c r="Z560" s="393"/>
      <c r="AA560" s="393"/>
    </row>
    <row r="561" spans="1:30" x14ac:dyDescent="0.2">
      <c r="A561" s="400"/>
      <c r="B561" s="400"/>
      <c r="C561" s="400"/>
      <c r="D561" s="400"/>
      <c r="E561" s="400"/>
      <c r="F561" s="400"/>
      <c r="G561" s="400"/>
      <c r="H561" s="400"/>
      <c r="I561" s="400"/>
      <c r="J561" s="400"/>
      <c r="K561" s="400"/>
      <c r="L561" s="400"/>
      <c r="M561" s="400"/>
      <c r="N561" s="472"/>
      <c r="O561" s="458" t="s">
        <v>794</v>
      </c>
      <c r="P561" s="450"/>
      <c r="Q561" s="450"/>
      <c r="R561" s="450"/>
      <c r="S561" s="450"/>
      <c r="T561" s="450"/>
      <c r="U561" s="443"/>
      <c r="V561" s="37" t="s">
        <v>66</v>
      </c>
      <c r="W561" s="392">
        <f>GrossWeightTotal+PalletQtyTotal*25</f>
        <v>4522.8245233473572</v>
      </c>
      <c r="X561" s="392">
        <f>GrossWeightTotalR+PalletQtyTotalR*25</f>
        <v>4622.1340000000009</v>
      </c>
      <c r="Y561" s="37"/>
      <c r="Z561" s="393"/>
      <c r="AA561" s="393"/>
    </row>
    <row r="562" spans="1:30" x14ac:dyDescent="0.2">
      <c r="A562" s="400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72"/>
      <c r="O562" s="458" t="s">
        <v>795</v>
      </c>
      <c r="P562" s="450"/>
      <c r="Q562" s="450"/>
      <c r="R562" s="450"/>
      <c r="S562" s="450"/>
      <c r="T562" s="450"/>
      <c r="U562" s="443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478.51382231483166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490</v>
      </c>
      <c r="Y562" s="37"/>
      <c r="Z562" s="393"/>
      <c r="AA562" s="393"/>
    </row>
    <row r="563" spans="1:30" ht="14.25" hidden="1" customHeight="1" x14ac:dyDescent="0.2">
      <c r="A563" s="400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72"/>
      <c r="O563" s="458" t="s">
        <v>796</v>
      </c>
      <c r="P563" s="450"/>
      <c r="Q563" s="450"/>
      <c r="R563" s="450"/>
      <c r="S563" s="450"/>
      <c r="T563" s="450"/>
      <c r="U563" s="443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8.8366800000000012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30" t="s">
        <v>95</v>
      </c>
      <c r="D565" s="549"/>
      <c r="E565" s="549"/>
      <c r="F565" s="540"/>
      <c r="G565" s="430" t="s">
        <v>228</v>
      </c>
      <c r="H565" s="549"/>
      <c r="I565" s="549"/>
      <c r="J565" s="549"/>
      <c r="K565" s="549"/>
      <c r="L565" s="549"/>
      <c r="M565" s="549"/>
      <c r="N565" s="549"/>
      <c r="O565" s="540"/>
      <c r="P565" s="430" t="s">
        <v>488</v>
      </c>
      <c r="Q565" s="540"/>
      <c r="R565" s="430" t="s">
        <v>566</v>
      </c>
      <c r="S565" s="549"/>
      <c r="T565" s="549"/>
      <c r="U565" s="540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789" t="s">
        <v>799</v>
      </c>
      <c r="B566" s="430" t="s">
        <v>60</v>
      </c>
      <c r="C566" s="430" t="s">
        <v>96</v>
      </c>
      <c r="D566" s="430" t="s">
        <v>104</v>
      </c>
      <c r="E566" s="430" t="s">
        <v>95</v>
      </c>
      <c r="F566" s="430" t="s">
        <v>218</v>
      </c>
      <c r="G566" s="430" t="s">
        <v>229</v>
      </c>
      <c r="H566" s="430" t="s">
        <v>246</v>
      </c>
      <c r="I566" s="430" t="s">
        <v>265</v>
      </c>
      <c r="J566" s="430" t="s">
        <v>338</v>
      </c>
      <c r="K566" s="430" t="s">
        <v>359</v>
      </c>
      <c r="L566" s="430" t="s">
        <v>372</v>
      </c>
      <c r="M566" s="382"/>
      <c r="N566" s="430" t="s">
        <v>458</v>
      </c>
      <c r="O566" s="430" t="s">
        <v>475</v>
      </c>
      <c r="P566" s="430" t="s">
        <v>489</v>
      </c>
      <c r="Q566" s="430" t="s">
        <v>533</v>
      </c>
      <c r="R566" s="430" t="s">
        <v>567</v>
      </c>
      <c r="S566" s="430" t="s">
        <v>614</v>
      </c>
      <c r="T566" s="430" t="s">
        <v>641</v>
      </c>
      <c r="U566" s="430" t="s">
        <v>648</v>
      </c>
      <c r="V566" s="430" t="s">
        <v>657</v>
      </c>
      <c r="W566" s="430" t="s">
        <v>707</v>
      </c>
      <c r="AA566" s="52"/>
      <c r="AD566" s="382"/>
    </row>
    <row r="567" spans="1:30" ht="13.5" customHeight="1" thickBot="1" x14ac:dyDescent="0.25">
      <c r="A567" s="790"/>
      <c r="B567" s="431"/>
      <c r="C567" s="431"/>
      <c r="D567" s="431"/>
      <c r="E567" s="431"/>
      <c r="F567" s="431"/>
      <c r="G567" s="431"/>
      <c r="H567" s="431"/>
      <c r="I567" s="431"/>
      <c r="J567" s="431"/>
      <c r="K567" s="431"/>
      <c r="L567" s="431"/>
      <c r="M567" s="382"/>
      <c r="N567" s="431"/>
      <c r="O567" s="431"/>
      <c r="P567" s="431"/>
      <c r="Q567" s="431"/>
      <c r="R567" s="431"/>
      <c r="S567" s="431"/>
      <c r="T567" s="431"/>
      <c r="U567" s="431"/>
      <c r="V567" s="431"/>
      <c r="W567" s="431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118.80000000000001</v>
      </c>
      <c r="D568" s="46">
        <f>IFERROR(X53*1,"0")+IFERROR(X54*1,"0")+IFERROR(X55*1,"0")+IFERROR(X56*1,"0")</f>
        <v>0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286.79999999999995</v>
      </c>
      <c r="F568" s="46">
        <f>IFERROR(X130*1,"0")+IFERROR(X131*1,"0")+IFERROR(X132*1,"0")+IFERROR(X133*1,"0")+IFERROR(X134*1,"0")</f>
        <v>92.4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0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68" s="46">
        <f>IFERROR(X210*1,"0")+IFERROR(X211*1,"0")+IFERROR(X212*1,"0")+IFERROR(X213*1,"0")+IFERROR(X214*1,"0")+IFERROR(X215*1,"0")+IFERROR(X216*1,"0")+IFERROR(X220*1,"0")+IFERROR(X221*1,"0")+IFERROR(X222*1,"0")</f>
        <v>0</v>
      </c>
      <c r="K568" s="46">
        <f>IFERROR(X227*1,"0")+IFERROR(X228*1,"0")+IFERROR(X229*1,"0")+IFERROR(X230*1,"0")+IFERROR(X231*1,"0")+IFERROR(X232*1,"0")</f>
        <v>0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1136</v>
      </c>
      <c r="M568" s="382"/>
      <c r="N568" s="46">
        <f>IFERROR(X293*1,"0")+IFERROR(X294*1,"0")+IFERROR(X295*1,"0")+IFERROR(X296*1,"0")+IFERROR(X297*1,"0")+IFERROR(X298*1,"0")+IFERROR(X299*1,"0")+IFERROR(X303*1,"0")+IFERROR(X304*1,"0")</f>
        <v>97.2</v>
      </c>
      <c r="O568" s="46">
        <f>IFERROR(X309*1,"0")+IFERROR(X313*1,"0")+IFERROR(X314*1,"0")+IFERROR(X315*1,"0")+IFERROR(X319*1,"0")+IFERROR(X323*1,"0")</f>
        <v>97.199999999999989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1395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426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92.4</v>
      </c>
      <c r="T568" s="46">
        <f>IFERROR(X457*1,"0")+IFERROR(X458*1,"0")+IFERROR(X459*1,"0")</f>
        <v>0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337.92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117.6</v>
      </c>
      <c r="AA568" s="52"/>
      <c r="AD568" s="382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50,00"/>
        <filter val="1 240,00"/>
        <filter val="1,67"/>
        <filter val="10,19"/>
        <filter val="10,71"/>
        <filter val="11,11"/>
        <filter val="11,54"/>
        <filter val="110,00"/>
        <filter val="12,00"/>
        <filter val="12,88"/>
        <filter val="12,96"/>
        <filter val="120,00"/>
        <filter val="128,00"/>
        <filter val="140,00"/>
        <filter val="15,00"/>
        <filter val="15,15"/>
        <filter val="180,00"/>
        <filter val="20,00"/>
        <filter val="20,83"/>
        <filter val="21,43"/>
        <filter val="26,52"/>
        <filter val="3,00"/>
        <filter val="3,85"/>
        <filter val="30,00"/>
        <filter val="380,00"/>
        <filter val="4 103,00"/>
        <filter val="4 322,82"/>
        <filter val="4 522,82"/>
        <filter val="4,93"/>
        <filter val="40,00"/>
        <filter val="42,86"/>
        <filter val="478,51"/>
        <filter val="48,72"/>
        <filter val="5,56"/>
        <filter val="50,00"/>
        <filter val="70,00"/>
        <filter val="760,00"/>
        <filter val="8"/>
        <filter val="8,00"/>
        <filter val="8,33"/>
        <filter val="80,00"/>
        <filter val="82,67"/>
        <filter val="9,13"/>
        <filter val="9,33"/>
        <filter val="90,00"/>
        <filter val="97,44"/>
      </filters>
    </filterColumn>
  </autoFilter>
  <mergeCells count="1019">
    <mergeCell ref="O28:S28"/>
    <mergeCell ref="D423:E423"/>
    <mergeCell ref="D174:E174"/>
    <mergeCell ref="A489:Y489"/>
    <mergeCell ref="O497:S497"/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  <mergeCell ref="O265:S265"/>
    <mergeCell ref="O65:S65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O439:S439"/>
    <mergeCell ref="D73:E73"/>
    <mergeCell ref="D187:E187"/>
    <mergeCell ref="H5:L5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S6:T9"/>
    <mergeCell ref="O382:U382"/>
    <mergeCell ref="D189:E189"/>
    <mergeCell ref="D142:E142"/>
    <mergeCell ref="U10:V10"/>
    <mergeCell ref="O379:S379"/>
    <mergeCell ref="P6:Q6"/>
    <mergeCell ref="O29:S29"/>
    <mergeCell ref="D297:E297"/>
    <mergeCell ref="O536:S536"/>
    <mergeCell ref="D105:E105"/>
    <mergeCell ref="D276:E276"/>
    <mergeCell ref="O492:U492"/>
    <mergeCell ref="A138:Y138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I17:I18"/>
    <mergeCell ref="O476:S476"/>
    <mergeCell ref="D141:E141"/>
    <mergeCell ref="D377:E377"/>
    <mergeCell ref="O184:S184"/>
    <mergeCell ref="O255:S255"/>
    <mergeCell ref="O242:S242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218:U218"/>
    <mergeCell ref="D378:E378"/>
    <mergeCell ref="O81:S81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68:S68"/>
    <mergeCell ref="O239:S239"/>
    <mergeCell ref="A393:N394"/>
    <mergeCell ref="O182:U182"/>
    <mergeCell ref="O17:S18"/>
    <mergeCell ref="O222:S222"/>
    <mergeCell ref="O63:S63"/>
    <mergeCell ref="O221:S221"/>
    <mergeCell ref="O286:S286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F9:G9"/>
    <mergeCell ref="O354:U354"/>
    <mergeCell ref="D232:E232"/>
    <mergeCell ref="D403:E403"/>
    <mergeCell ref="O419:U419"/>
    <mergeCell ref="O520:S520"/>
    <mergeCell ref="O457:S457"/>
    <mergeCell ref="D214:E214"/>
    <mergeCell ref="O471:U471"/>
    <mergeCell ref="D520:E520"/>
    <mergeCell ref="O521:S521"/>
    <mergeCell ref="O446:U446"/>
    <mergeCell ref="O250:U250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O325:U325"/>
    <mergeCell ref="D103:E103"/>
    <mergeCell ref="D180:E180"/>
    <mergeCell ref="O529:S529"/>
    <mergeCell ref="O523:S523"/>
    <mergeCell ref="O487:U487"/>
    <mergeCell ref="D523:E523"/>
    <mergeCell ref="O82:U82"/>
    <mergeCell ref="D365:E365"/>
    <mergeCell ref="D536:E536"/>
    <mergeCell ref="D79:E79"/>
    <mergeCell ref="O89:U89"/>
    <mergeCell ref="D144:E144"/>
    <mergeCell ref="D106:E106"/>
    <mergeCell ref="R565:U565"/>
    <mergeCell ref="D396:E396"/>
    <mergeCell ref="O534:U534"/>
    <mergeCell ref="O93:S93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P13:Q13"/>
    <mergeCell ref="D56:E56"/>
    <mergeCell ref="D193:E193"/>
    <mergeCell ref="O200:U200"/>
    <mergeCell ref="A442:Y442"/>
    <mergeCell ref="O493:U493"/>
    <mergeCell ref="D63:E63"/>
    <mergeCell ref="D330:E330"/>
    <mergeCell ref="D27:E27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213:S213"/>
    <mergeCell ref="O188:S188"/>
    <mergeCell ref="D157:E157"/>
    <mergeCell ref="A472:Y472"/>
    <mergeCell ref="A556:N557"/>
    <mergeCell ref="D116:E116"/>
    <mergeCell ref="D414:E414"/>
    <mergeCell ref="D352:E352"/>
    <mergeCell ref="D113:E113"/>
    <mergeCell ref="A358:N359"/>
    <mergeCell ref="O524:S524"/>
    <mergeCell ref="O380:S380"/>
    <mergeCell ref="A427:Y427"/>
    <mergeCell ref="O61:S61"/>
    <mergeCell ref="O232:S232"/>
    <mergeCell ref="O48:S48"/>
    <mergeCell ref="O153:S153"/>
    <mergeCell ref="O549:U549"/>
    <mergeCell ref="D156:E156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D545:E545"/>
    <mergeCell ref="O519:S519"/>
    <mergeCell ref="D88:E8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261:S261"/>
    <mergeCell ref="D485:E485"/>
    <mergeCell ref="O55:S55"/>
    <mergeCell ref="O424:S424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D28:E28"/>
    <mergeCell ref="O349:S349"/>
    <mergeCell ref="D98:E98"/>
    <mergeCell ref="O268:S268"/>
    <mergeCell ref="O429:S429"/>
    <mergeCell ref="D93:E93"/>
    <mergeCell ref="D264:E264"/>
    <mergeCell ref="D220:E220"/>
    <mergeCell ref="D391:E391"/>
    <mergeCell ref="O79:S79"/>
    <mergeCell ref="O350:S350"/>
    <mergeCell ref="O144:S144"/>
    <mergeCell ref="O337:S337"/>
    <mergeCell ref="O331:S331"/>
    <mergeCell ref="A149:Y149"/>
    <mergeCell ref="D132:E132"/>
    <mergeCell ref="O150:S150"/>
    <mergeCell ref="O43:U43"/>
    <mergeCell ref="A277:N278"/>
    <mergeCell ref="D399:E399"/>
    <mergeCell ref="A447:Y447"/>
    <mergeCell ref="D295:E295"/>
    <mergeCell ref="D178:E178"/>
    <mergeCell ref="O316:U316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O553:S553"/>
    <mergeCell ref="D371:E371"/>
    <mergeCell ref="O74:S74"/>
    <mergeCell ref="A60:Y60"/>
    <mergeCell ref="A527:Y527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D424:E424"/>
    <mergeCell ref="D286:E286"/>
    <mergeCell ref="O550:U550"/>
    <mergeCell ref="A146:N147"/>
    <mergeCell ref="D114:E114"/>
    <mergeCell ref="O332:S332"/>
    <mergeCell ref="A511:N512"/>
    <mergeCell ref="O163:S163"/>
    <mergeCell ref="D412:E412"/>
    <mergeCell ref="A137:Y137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P10:Q10"/>
    <mergeCell ref="O33:S33"/>
    <mergeCell ref="O204:S204"/>
    <mergeCell ref="A361:Y361"/>
    <mergeCell ref="O269:S269"/>
    <mergeCell ref="D7:L7"/>
    <mergeCell ref="O410:U410"/>
    <mergeCell ref="O210:S210"/>
    <mergeCell ref="A148:Y148"/>
    <mergeCell ref="D140:E140"/>
    <mergeCell ref="O278:U278"/>
    <mergeCell ref="D267:E267"/>
    <mergeCell ref="D438:E438"/>
    <mergeCell ref="O454:U454"/>
    <mergeCell ref="O377:S377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G17:G18"/>
    <mergeCell ref="D314:E314"/>
    <mergeCell ref="D155:E155"/>
    <mergeCell ref="A223:N224"/>
    <mergeCell ref="O96:S96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D22:E22"/>
    <mergeCell ref="O100:U100"/>
    <mergeCell ref="U12:V12"/>
    <mergeCell ref="O143:S143"/>
    <mergeCell ref="O214:S214"/>
    <mergeCell ref="O276:S276"/>
    <mergeCell ref="O506:S506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D6:L6"/>
    <mergeCell ref="A456:Y456"/>
    <mergeCell ref="O342:S342"/>
    <mergeCell ref="O111:S111"/>
    <mergeCell ref="O58:U58"/>
    <mergeCell ref="O86:S86"/>
    <mergeCell ref="A425:N426"/>
    <mergeCell ref="O530:S530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A161:Y161"/>
    <mergeCell ref="D288:E288"/>
    <mergeCell ref="D459:E459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O107:S107"/>
    <mergeCell ref="O405:S405"/>
    <mergeCell ref="O465:S465"/>
    <mergeCell ref="A541:N542"/>
    <mergeCell ref="O164:S164"/>
    <mergeCell ref="O297:S297"/>
    <mergeCell ref="O335:S335"/>
    <mergeCell ref="A162:Y162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566:D567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P565:Q565"/>
    <mergeCell ref="A533:N534"/>
    <mergeCell ref="D436:E436"/>
    <mergeCell ref="A170:N171"/>
    <mergeCell ref="A419:N420"/>
    <mergeCell ref="O300:U300"/>
    <mergeCell ref="D222:E222"/>
    <mergeCell ref="O358:U358"/>
    <mergeCell ref="D491:E491"/>
    <mergeCell ref="D176:E176"/>
    <mergeCell ref="O443:S443"/>
    <mergeCell ref="O343:S343"/>
    <mergeCell ref="Q566:Q567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D385:E385"/>
    <mergeCell ref="D86:E86"/>
    <mergeCell ref="D213:E213"/>
    <mergeCell ref="O546:S546"/>
    <mergeCell ref="O480:S480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A13:L13"/>
    <mergeCell ref="O133:S133"/>
    <mergeCell ref="A119:Y119"/>
    <mergeCell ref="O542:U542"/>
    <mergeCell ref="A235:Y235"/>
    <mergeCell ref="D247:E247"/>
    <mergeCell ref="A38:N39"/>
    <mergeCell ref="O422:S422"/>
    <mergeCell ref="D398:E398"/>
    <mergeCell ref="O205:S205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D547:E547"/>
    <mergeCell ref="O181:U181"/>
    <mergeCell ref="A415:N416"/>
    <mergeCell ref="O563:U563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O196:S196"/>
    <mergeCell ref="O431:U431"/>
    <mergeCell ref="D342:E342"/>
    <mergeCell ref="O558:U558"/>
    <mergeCell ref="O498:S498"/>
    <mergeCell ref="D336:E336"/>
    <mergeCell ref="A310:N311"/>
    <mergeCell ref="D407:E407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M17:M18"/>
    <mergeCell ref="O177:S177"/>
    <mergeCell ref="A225:Y225"/>
    <mergeCell ref="O248:S248"/>
    <mergeCell ref="O475:S475"/>
    <mergeCell ref="O336:S336"/>
    <mergeCell ref="D384:E384"/>
    <mergeCell ref="D151:E151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803</v>
      </c>
      <c r="C6" s="47" t="s">
        <v>804</v>
      </c>
      <c r="D6" s="47" t="s">
        <v>805</v>
      </c>
      <c r="E6" s="47"/>
    </row>
    <row r="7" spans="2:8" x14ac:dyDescent="0.2">
      <c r="B7" s="47" t="s">
        <v>806</v>
      </c>
      <c r="C7" s="47" t="s">
        <v>807</v>
      </c>
      <c r="D7" s="47" t="s">
        <v>808</v>
      </c>
      <c r="E7" s="47"/>
    </row>
    <row r="8" spans="2:8" x14ac:dyDescent="0.2">
      <c r="B8" s="47" t="s">
        <v>809</v>
      </c>
      <c r="C8" s="47" t="s">
        <v>810</v>
      </c>
      <c r="D8" s="47" t="s">
        <v>811</v>
      </c>
      <c r="E8" s="47"/>
    </row>
    <row r="9" spans="2:8" x14ac:dyDescent="0.2">
      <c r="B9" s="47" t="s">
        <v>812</v>
      </c>
      <c r="C9" s="47" t="s">
        <v>813</v>
      </c>
      <c r="D9" s="47" t="s">
        <v>814</v>
      </c>
      <c r="E9" s="47"/>
    </row>
    <row r="10" spans="2:8" x14ac:dyDescent="0.2">
      <c r="B10" s="47" t="s">
        <v>14</v>
      </c>
      <c r="C10" s="47" t="s">
        <v>815</v>
      </c>
      <c r="D10" s="47" t="s">
        <v>816</v>
      </c>
      <c r="E10" s="47"/>
    </row>
    <row r="11" spans="2:8" x14ac:dyDescent="0.2">
      <c r="B11" s="47" t="s">
        <v>817</v>
      </c>
      <c r="C11" s="47" t="s">
        <v>818</v>
      </c>
      <c r="D11" s="47" t="s">
        <v>819</v>
      </c>
      <c r="E11" s="47"/>
    </row>
    <row r="13" spans="2:8" x14ac:dyDescent="0.2">
      <c r="B13" s="47" t="s">
        <v>820</v>
      </c>
      <c r="C13" s="47" t="s">
        <v>804</v>
      </c>
      <c r="D13" s="47"/>
      <c r="E13" s="47"/>
    </row>
    <row r="15" spans="2:8" x14ac:dyDescent="0.2">
      <c r="B15" s="47" t="s">
        <v>821</v>
      </c>
      <c r="C15" s="47" t="s">
        <v>807</v>
      </c>
      <c r="D15" s="47"/>
      <c r="E15" s="47"/>
    </row>
    <row r="17" spans="2:5" x14ac:dyDescent="0.2">
      <c r="B17" s="47" t="s">
        <v>822</v>
      </c>
      <c r="C17" s="47" t="s">
        <v>810</v>
      </c>
      <c r="D17" s="47"/>
      <c r="E17" s="47"/>
    </row>
    <row r="19" spans="2:5" x14ac:dyDescent="0.2">
      <c r="B19" s="47" t="s">
        <v>823</v>
      </c>
      <c r="C19" s="47" t="s">
        <v>813</v>
      </c>
      <c r="D19" s="47"/>
      <c r="E19" s="47"/>
    </row>
    <row r="21" spans="2:5" x14ac:dyDescent="0.2">
      <c r="B21" s="47" t="s">
        <v>824</v>
      </c>
      <c r="C21" s="47" t="s">
        <v>815</v>
      </c>
      <c r="D21" s="47"/>
      <c r="E21" s="47"/>
    </row>
    <row r="23" spans="2:5" x14ac:dyDescent="0.2">
      <c r="B23" s="47" t="s">
        <v>825</v>
      </c>
      <c r="C23" s="47" t="s">
        <v>818</v>
      </c>
      <c r="D23" s="47"/>
      <c r="E23" s="47"/>
    </row>
    <row r="25" spans="2:5" x14ac:dyDescent="0.2">
      <c r="B25" s="47" t="s">
        <v>826</v>
      </c>
      <c r="C25" s="47"/>
      <c r="D25" s="47"/>
      <c r="E25" s="47"/>
    </row>
    <row r="26" spans="2:5" x14ac:dyDescent="0.2">
      <c r="B26" s="47" t="s">
        <v>827</v>
      </c>
      <c r="C26" s="47"/>
      <c r="D26" s="47"/>
      <c r="E26" s="47"/>
    </row>
    <row r="27" spans="2:5" x14ac:dyDescent="0.2">
      <c r="B27" s="47" t="s">
        <v>828</v>
      </c>
      <c r="C27" s="47"/>
      <c r="D27" s="47"/>
      <c r="E27" s="47"/>
    </row>
    <row r="28" spans="2:5" x14ac:dyDescent="0.2">
      <c r="B28" s="47" t="s">
        <v>829</v>
      </c>
      <c r="C28" s="47"/>
      <c r="D28" s="47"/>
      <c r="E28" s="47"/>
    </row>
    <row r="29" spans="2:5" x14ac:dyDescent="0.2">
      <c r="B29" s="47" t="s">
        <v>830</v>
      </c>
      <c r="C29" s="47"/>
      <c r="D29" s="47"/>
      <c r="E29" s="47"/>
    </row>
    <row r="30" spans="2:5" x14ac:dyDescent="0.2">
      <c r="B30" s="47" t="s">
        <v>831</v>
      </c>
      <c r="C30" s="47"/>
      <c r="D30" s="47"/>
      <c r="E30" s="47"/>
    </row>
    <row r="31" spans="2:5" x14ac:dyDescent="0.2">
      <c r="B31" s="47" t="s">
        <v>832</v>
      </c>
      <c r="C31" s="47"/>
      <c r="D31" s="47"/>
      <c r="E31" s="47"/>
    </row>
    <row r="32" spans="2:5" x14ac:dyDescent="0.2">
      <c r="B32" s="47" t="s">
        <v>833</v>
      </c>
      <c r="C32" s="47"/>
      <c r="D32" s="47"/>
      <c r="E32" s="47"/>
    </row>
    <row r="33" spans="2:5" x14ac:dyDescent="0.2">
      <c r="B33" s="47" t="s">
        <v>834</v>
      </c>
      <c r="C33" s="47"/>
      <c r="D33" s="47"/>
      <c r="E33" s="47"/>
    </row>
    <row r="34" spans="2:5" x14ac:dyDescent="0.2">
      <c r="B34" s="47" t="s">
        <v>835</v>
      </c>
      <c r="C34" s="47"/>
      <c r="D34" s="47"/>
      <c r="E34" s="47"/>
    </row>
    <row r="35" spans="2:5" x14ac:dyDescent="0.2">
      <c r="B35" s="47" t="s">
        <v>836</v>
      </c>
      <c r="C35" s="47"/>
      <c r="D35" s="47"/>
      <c r="E35" s="47"/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2024-06-25T10:55:55Z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