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CE7B40-F6EA-403A-8F5B-7A1447CD4B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N539" i="2"/>
  <c r="BL539" i="2"/>
  <c r="X539" i="2"/>
  <c r="BM539" i="2" s="1"/>
  <c r="BN538" i="2"/>
  <c r="BL538" i="2"/>
  <c r="X538" i="2"/>
  <c r="BM538" i="2" s="1"/>
  <c r="BN537" i="2"/>
  <c r="BL537" i="2"/>
  <c r="X537" i="2"/>
  <c r="BM537" i="2" s="1"/>
  <c r="BN536" i="2"/>
  <c r="BL536" i="2"/>
  <c r="X536" i="2"/>
  <c r="BO536" i="2" s="1"/>
  <c r="W534" i="2"/>
  <c r="W533" i="2"/>
  <c r="BN532" i="2"/>
  <c r="BL532" i="2"/>
  <c r="X532" i="2"/>
  <c r="BO532" i="2" s="1"/>
  <c r="BO531" i="2"/>
  <c r="BN531" i="2"/>
  <c r="BL531" i="2"/>
  <c r="X531" i="2"/>
  <c r="BO530" i="2"/>
  <c r="BN530" i="2"/>
  <c r="BM530" i="2"/>
  <c r="BL530" i="2"/>
  <c r="Y530" i="2"/>
  <c r="X530" i="2"/>
  <c r="BN529" i="2"/>
  <c r="BL529" i="2"/>
  <c r="X529" i="2"/>
  <c r="BM529" i="2" s="1"/>
  <c r="BN528" i="2"/>
  <c r="BL528" i="2"/>
  <c r="X528" i="2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L506" i="2"/>
  <c r="X506" i="2"/>
  <c r="BO506" i="2" s="1"/>
  <c r="O506" i="2"/>
  <c r="BN505" i="2"/>
  <c r="BL505" i="2"/>
  <c r="X505" i="2"/>
  <c r="Y505" i="2" s="1"/>
  <c r="O505" i="2"/>
  <c r="BN504" i="2"/>
  <c r="BL504" i="2"/>
  <c r="X504" i="2"/>
  <c r="BO504" i="2" s="1"/>
  <c r="O504" i="2"/>
  <c r="W502" i="2"/>
  <c r="W501" i="2"/>
  <c r="BN500" i="2"/>
  <c r="BL500" i="2"/>
  <c r="X500" i="2"/>
  <c r="O500" i="2"/>
  <c r="BN499" i="2"/>
  <c r="BL499" i="2"/>
  <c r="X499" i="2"/>
  <c r="BM499" i="2" s="1"/>
  <c r="O499" i="2"/>
  <c r="BN498" i="2"/>
  <c r="BL498" i="2"/>
  <c r="X498" i="2"/>
  <c r="BO498" i="2" s="1"/>
  <c r="O498" i="2"/>
  <c r="BN497" i="2"/>
  <c r="BL497" i="2"/>
  <c r="X497" i="2"/>
  <c r="BO497" i="2" s="1"/>
  <c r="O497" i="2"/>
  <c r="BN496" i="2"/>
  <c r="BL496" i="2"/>
  <c r="X496" i="2"/>
  <c r="O496" i="2"/>
  <c r="BO495" i="2"/>
  <c r="BN495" i="2"/>
  <c r="BM495" i="2"/>
  <c r="BL495" i="2"/>
  <c r="Y495" i="2"/>
  <c r="X495" i="2"/>
  <c r="O495" i="2"/>
  <c r="W493" i="2"/>
  <c r="W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O482" i="2"/>
  <c r="BN481" i="2"/>
  <c r="BL481" i="2"/>
  <c r="X481" i="2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BO478" i="2" s="1"/>
  <c r="O478" i="2"/>
  <c r="BN477" i="2"/>
  <c r="BL477" i="2"/>
  <c r="X477" i="2"/>
  <c r="BO477" i="2" s="1"/>
  <c r="O477" i="2"/>
  <c r="BN476" i="2"/>
  <c r="BL476" i="2"/>
  <c r="X476" i="2"/>
  <c r="O476" i="2"/>
  <c r="BN475" i="2"/>
  <c r="BL475" i="2"/>
  <c r="X475" i="2"/>
  <c r="O475" i="2"/>
  <c r="X471" i="2"/>
  <c r="W471" i="2"/>
  <c r="X470" i="2"/>
  <c r="W470" i="2"/>
  <c r="BO469" i="2"/>
  <c r="BN469" i="2"/>
  <c r="BM469" i="2"/>
  <c r="BL469" i="2"/>
  <c r="Y469" i="2"/>
  <c r="Y470" i="2" s="1"/>
  <c r="X469" i="2"/>
  <c r="W467" i="2"/>
  <c r="W466" i="2"/>
  <c r="BN465" i="2"/>
  <c r="BL465" i="2"/>
  <c r="X465" i="2"/>
  <c r="X467" i="2" s="1"/>
  <c r="O465" i="2"/>
  <c r="BN464" i="2"/>
  <c r="BL464" i="2"/>
  <c r="Y464" i="2"/>
  <c r="X464" i="2"/>
  <c r="W461" i="2"/>
  <c r="W460" i="2"/>
  <c r="BN459" i="2"/>
  <c r="BL459" i="2"/>
  <c r="X459" i="2"/>
  <c r="O459" i="2"/>
  <c r="BO458" i="2"/>
  <c r="BN458" i="2"/>
  <c r="BL458" i="2"/>
  <c r="X458" i="2"/>
  <c r="O458" i="2"/>
  <c r="BN457" i="2"/>
  <c r="BL457" i="2"/>
  <c r="X457" i="2"/>
  <c r="Y457" i="2" s="1"/>
  <c r="O457" i="2"/>
  <c r="W454" i="2"/>
  <c r="W453" i="2"/>
  <c r="BN452" i="2"/>
  <c r="BL452" i="2"/>
  <c r="X452" i="2"/>
  <c r="BO452" i="2" s="1"/>
  <c r="O452" i="2"/>
  <c r="W450" i="2"/>
  <c r="W449" i="2"/>
  <c r="BN448" i="2"/>
  <c r="BL448" i="2"/>
  <c r="X448" i="2"/>
  <c r="Y448" i="2" s="1"/>
  <c r="Y449" i="2" s="1"/>
  <c r="O448" i="2"/>
  <c r="W446" i="2"/>
  <c r="W445" i="2"/>
  <c r="BN444" i="2"/>
  <c r="BL444" i="2"/>
  <c r="X444" i="2"/>
  <c r="Y444" i="2" s="1"/>
  <c r="O444" i="2"/>
  <c r="BN443" i="2"/>
  <c r="BL443" i="2"/>
  <c r="X443" i="2"/>
  <c r="O443" i="2"/>
  <c r="W441" i="2"/>
  <c r="W440" i="2"/>
  <c r="BN439" i="2"/>
  <c r="BL439" i="2"/>
  <c r="X439" i="2"/>
  <c r="BO439" i="2" s="1"/>
  <c r="O439" i="2"/>
  <c r="BN438" i="2"/>
  <c r="BL438" i="2"/>
  <c r="X438" i="2"/>
  <c r="BO438" i="2" s="1"/>
  <c r="O438" i="2"/>
  <c r="BN437" i="2"/>
  <c r="BL437" i="2"/>
  <c r="X437" i="2"/>
  <c r="BO437" i="2" s="1"/>
  <c r="O437" i="2"/>
  <c r="BN436" i="2"/>
  <c r="BL436" i="2"/>
  <c r="X436" i="2"/>
  <c r="BO436" i="2" s="1"/>
  <c r="O436" i="2"/>
  <c r="BN435" i="2"/>
  <c r="BL435" i="2"/>
  <c r="X435" i="2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O423" i="2"/>
  <c r="BN422" i="2"/>
  <c r="BL422" i="2"/>
  <c r="X422" i="2"/>
  <c r="BO422" i="2" s="1"/>
  <c r="O422" i="2"/>
  <c r="W420" i="2"/>
  <c r="W419" i="2"/>
  <c r="BN418" i="2"/>
  <c r="BL418" i="2"/>
  <c r="X418" i="2"/>
  <c r="O418" i="2"/>
  <c r="W416" i="2"/>
  <c r="W415" i="2"/>
  <c r="BN414" i="2"/>
  <c r="BL414" i="2"/>
  <c r="X414" i="2"/>
  <c r="O414" i="2"/>
  <c r="BN413" i="2"/>
  <c r="BL413" i="2"/>
  <c r="X413" i="2"/>
  <c r="BO413" i="2" s="1"/>
  <c r="O413" i="2"/>
  <c r="BN412" i="2"/>
  <c r="BL412" i="2"/>
  <c r="X412" i="2"/>
  <c r="BM412" i="2" s="1"/>
  <c r="O412" i="2"/>
  <c r="W410" i="2"/>
  <c r="W409" i="2"/>
  <c r="BN408" i="2"/>
  <c r="BL408" i="2"/>
  <c r="Y408" i="2"/>
  <c r="X408" i="2"/>
  <c r="BM408" i="2" s="1"/>
  <c r="O408" i="2"/>
  <c r="BN407" i="2"/>
  <c r="BL407" i="2"/>
  <c r="X407" i="2"/>
  <c r="BO407" i="2" s="1"/>
  <c r="O407" i="2"/>
  <c r="BN406" i="2"/>
  <c r="BL406" i="2"/>
  <c r="X406" i="2"/>
  <c r="BM406" i="2" s="1"/>
  <c r="O406" i="2"/>
  <c r="BN405" i="2"/>
  <c r="BL405" i="2"/>
  <c r="X405" i="2"/>
  <c r="BO405" i="2" s="1"/>
  <c r="O405" i="2"/>
  <c r="BN404" i="2"/>
  <c r="BL404" i="2"/>
  <c r="X404" i="2"/>
  <c r="BO404" i="2" s="1"/>
  <c r="O404" i="2"/>
  <c r="BN403" i="2"/>
  <c r="BL403" i="2"/>
  <c r="X403" i="2"/>
  <c r="BO403" i="2" s="1"/>
  <c r="O403" i="2"/>
  <c r="BN402" i="2"/>
  <c r="BL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BO398" i="2" s="1"/>
  <c r="O398" i="2"/>
  <c r="BN397" i="2"/>
  <c r="BL397" i="2"/>
  <c r="X397" i="2"/>
  <c r="BM397" i="2" s="1"/>
  <c r="O397" i="2"/>
  <c r="BN396" i="2"/>
  <c r="BL396" i="2"/>
  <c r="X396" i="2"/>
  <c r="Y396" i="2" s="1"/>
  <c r="O396" i="2"/>
  <c r="W394" i="2"/>
  <c r="W393" i="2"/>
  <c r="BN392" i="2"/>
  <c r="BL392" i="2"/>
  <c r="X392" i="2"/>
  <c r="O392" i="2"/>
  <c r="BN391" i="2"/>
  <c r="BL391" i="2"/>
  <c r="X391" i="2"/>
  <c r="BM391" i="2" s="1"/>
  <c r="O391" i="2"/>
  <c r="W387" i="2"/>
  <c r="W386" i="2"/>
  <c r="BN385" i="2"/>
  <c r="BL385" i="2"/>
  <c r="X385" i="2"/>
  <c r="Y385" i="2" s="1"/>
  <c r="O385" i="2"/>
  <c r="BN384" i="2"/>
  <c r="BL384" i="2"/>
  <c r="Y384" i="2"/>
  <c r="Y386" i="2" s="1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N378" i="2"/>
  <c r="BL378" i="2"/>
  <c r="X378" i="2"/>
  <c r="O378" i="2"/>
  <c r="BN377" i="2"/>
  <c r="BL377" i="2"/>
  <c r="Y377" i="2"/>
  <c r="X377" i="2"/>
  <c r="BO377" i="2" s="1"/>
  <c r="O377" i="2"/>
  <c r="BN376" i="2"/>
  <c r="BL376" i="2"/>
  <c r="X376" i="2"/>
  <c r="W374" i="2"/>
  <c r="W373" i="2"/>
  <c r="BN372" i="2"/>
  <c r="BL372" i="2"/>
  <c r="X372" i="2"/>
  <c r="BO372" i="2" s="1"/>
  <c r="O372" i="2"/>
  <c r="BN371" i="2"/>
  <c r="BL371" i="2"/>
  <c r="X371" i="2"/>
  <c r="BN370" i="2"/>
  <c r="BL370" i="2"/>
  <c r="X370" i="2"/>
  <c r="BO370" i="2" s="1"/>
  <c r="O370" i="2"/>
  <c r="BN369" i="2"/>
  <c r="BL369" i="2"/>
  <c r="X369" i="2"/>
  <c r="W367" i="2"/>
  <c r="W366" i="2"/>
  <c r="BN365" i="2"/>
  <c r="BL365" i="2"/>
  <c r="Y365" i="2"/>
  <c r="X365" i="2"/>
  <c r="BM365" i="2" s="1"/>
  <c r="O365" i="2"/>
  <c r="BN364" i="2"/>
  <c r="BL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Y356" i="2"/>
  <c r="X356" i="2"/>
  <c r="BO356" i="2" s="1"/>
  <c r="O356" i="2"/>
  <c r="W354" i="2"/>
  <c r="W353" i="2"/>
  <c r="BN352" i="2"/>
  <c r="BL352" i="2"/>
  <c r="X352" i="2"/>
  <c r="O352" i="2"/>
  <c r="BN351" i="2"/>
  <c r="BL351" i="2"/>
  <c r="X351" i="2"/>
  <c r="BO351" i="2" s="1"/>
  <c r="BN350" i="2"/>
  <c r="BL350" i="2"/>
  <c r="X350" i="2"/>
  <c r="BO350" i="2" s="1"/>
  <c r="O350" i="2"/>
  <c r="BN349" i="2"/>
  <c r="BL349" i="2"/>
  <c r="X349" i="2"/>
  <c r="W347" i="2"/>
  <c r="W346" i="2"/>
  <c r="BN345" i="2"/>
  <c r="BL345" i="2"/>
  <c r="X345" i="2"/>
  <c r="BO345" i="2" s="1"/>
  <c r="O345" i="2"/>
  <c r="BN344" i="2"/>
  <c r="BL344" i="2"/>
  <c r="X344" i="2"/>
  <c r="BO344" i="2" s="1"/>
  <c r="O344" i="2"/>
  <c r="BN343" i="2"/>
  <c r="BL343" i="2"/>
  <c r="X343" i="2"/>
  <c r="BO343" i="2" s="1"/>
  <c r="O343" i="2"/>
  <c r="BN342" i="2"/>
  <c r="BL342" i="2"/>
  <c r="X342" i="2"/>
  <c r="BO342" i="2" s="1"/>
  <c r="O342" i="2"/>
  <c r="W340" i="2"/>
  <c r="W339" i="2"/>
  <c r="BN338" i="2"/>
  <c r="BL338" i="2"/>
  <c r="X338" i="2"/>
  <c r="O338" i="2"/>
  <c r="BN337" i="2"/>
  <c r="BL337" i="2"/>
  <c r="X337" i="2"/>
  <c r="BN336" i="2"/>
  <c r="BL336" i="2"/>
  <c r="X336" i="2"/>
  <c r="Y336" i="2" s="1"/>
  <c r="BN335" i="2"/>
  <c r="BL335" i="2"/>
  <c r="X335" i="2"/>
  <c r="BN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Y313" i="2" s="1"/>
  <c r="O313" i="2"/>
  <c r="W311" i="2"/>
  <c r="W310" i="2"/>
  <c r="BN309" i="2"/>
  <c r="BL309" i="2"/>
  <c r="X309" i="2"/>
  <c r="O309" i="2"/>
  <c r="W306" i="2"/>
  <c r="W305" i="2"/>
  <c r="BN304" i="2"/>
  <c r="BL304" i="2"/>
  <c r="X304" i="2"/>
  <c r="BM304" i="2" s="1"/>
  <c r="O304" i="2"/>
  <c r="BN303" i="2"/>
  <c r="BL303" i="2"/>
  <c r="X303" i="2"/>
  <c r="Y303" i="2" s="1"/>
  <c r="O303" i="2"/>
  <c r="W301" i="2"/>
  <c r="W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Y297" i="2" s="1"/>
  <c r="O297" i="2"/>
  <c r="BN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O293" i="2"/>
  <c r="W290" i="2"/>
  <c r="W289" i="2"/>
  <c r="BN288" i="2"/>
  <c r="BL288" i="2"/>
  <c r="X288" i="2"/>
  <c r="O288" i="2"/>
  <c r="BN287" i="2"/>
  <c r="BL287" i="2"/>
  <c r="X287" i="2"/>
  <c r="BO287" i="2" s="1"/>
  <c r="O287" i="2"/>
  <c r="BN286" i="2"/>
  <c r="BL286" i="2"/>
  <c r="Y286" i="2"/>
  <c r="X286" i="2"/>
  <c r="O286" i="2"/>
  <c r="W284" i="2"/>
  <c r="W283" i="2"/>
  <c r="BN282" i="2"/>
  <c r="BL282" i="2"/>
  <c r="X282" i="2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W271" i="2"/>
  <c r="W270" i="2"/>
  <c r="BN269" i="2"/>
  <c r="BL269" i="2"/>
  <c r="X269" i="2"/>
  <c r="O269" i="2"/>
  <c r="BN268" i="2"/>
  <c r="BL268" i="2"/>
  <c r="X268" i="2"/>
  <c r="BM268" i="2" s="1"/>
  <c r="O268" i="2"/>
  <c r="BN267" i="2"/>
  <c r="BL267" i="2"/>
  <c r="X267" i="2"/>
  <c r="O267" i="2"/>
  <c r="BO266" i="2"/>
  <c r="BN266" i="2"/>
  <c r="BL266" i="2"/>
  <c r="X266" i="2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BO262" i="2" s="1"/>
  <c r="O262" i="2"/>
  <c r="BN261" i="2"/>
  <c r="BL261" i="2"/>
  <c r="X261" i="2"/>
  <c r="O261" i="2"/>
  <c r="BN260" i="2"/>
  <c r="BL260" i="2"/>
  <c r="X260" i="2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L254" i="2"/>
  <c r="X254" i="2"/>
  <c r="O254" i="2"/>
  <c r="BN253" i="2"/>
  <c r="BL253" i="2"/>
  <c r="X253" i="2"/>
  <c r="BO253" i="2" s="1"/>
  <c r="O253" i="2"/>
  <c r="W251" i="2"/>
  <c r="W250" i="2"/>
  <c r="BN249" i="2"/>
  <c r="BL249" i="2"/>
  <c r="X249" i="2"/>
  <c r="O249" i="2"/>
  <c r="BN248" i="2"/>
  <c r="BL248" i="2"/>
  <c r="X248" i="2"/>
  <c r="BM248" i="2" s="1"/>
  <c r="O248" i="2"/>
  <c r="BN247" i="2"/>
  <c r="BL247" i="2"/>
  <c r="X247" i="2"/>
  <c r="O247" i="2"/>
  <c r="BN246" i="2"/>
  <c r="BL246" i="2"/>
  <c r="X246" i="2"/>
  <c r="BM246" i="2" s="1"/>
  <c r="O246" i="2"/>
  <c r="BN245" i="2"/>
  <c r="BL245" i="2"/>
  <c r="X245" i="2"/>
  <c r="BM245" i="2" s="1"/>
  <c r="O245" i="2"/>
  <c r="BN244" i="2"/>
  <c r="BL244" i="2"/>
  <c r="X244" i="2"/>
  <c r="Y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Y241" i="2" s="1"/>
  <c r="O241" i="2"/>
  <c r="BN240" i="2"/>
  <c r="BL240" i="2"/>
  <c r="X240" i="2"/>
  <c r="BO240" i="2" s="1"/>
  <c r="O240" i="2"/>
  <c r="BN239" i="2"/>
  <c r="BL239" i="2"/>
  <c r="X239" i="2"/>
  <c r="BO239" i="2" s="1"/>
  <c r="BN238" i="2"/>
  <c r="BL238" i="2"/>
  <c r="X238" i="2"/>
  <c r="BM238" i="2" s="1"/>
  <c r="BN237" i="2"/>
  <c r="BL237" i="2"/>
  <c r="X237" i="2"/>
  <c r="Y237" i="2" s="1"/>
  <c r="W234" i="2"/>
  <c r="W233" i="2"/>
  <c r="BN232" i="2"/>
  <c r="BL232" i="2"/>
  <c r="X232" i="2"/>
  <c r="BO232" i="2" s="1"/>
  <c r="O232" i="2"/>
  <c r="BN231" i="2"/>
  <c r="BL231" i="2"/>
  <c r="X231" i="2"/>
  <c r="O231" i="2"/>
  <c r="BN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BM228" i="2" s="1"/>
  <c r="O228" i="2"/>
  <c r="BN227" i="2"/>
  <c r="BL227" i="2"/>
  <c r="X227" i="2"/>
  <c r="BM227" i="2" s="1"/>
  <c r="O227" i="2"/>
  <c r="W224" i="2"/>
  <c r="W223" i="2"/>
  <c r="BN222" i="2"/>
  <c r="BL222" i="2"/>
  <c r="X222" i="2"/>
  <c r="BO222" i="2" s="1"/>
  <c r="O222" i="2"/>
  <c r="BN221" i="2"/>
  <c r="BL221" i="2"/>
  <c r="X221" i="2"/>
  <c r="O221" i="2"/>
  <c r="BN220" i="2"/>
  <c r="BL220" i="2"/>
  <c r="X220" i="2"/>
  <c r="BO220" i="2" s="1"/>
  <c r="W218" i="2"/>
  <c r="W217" i="2"/>
  <c r="BN216" i="2"/>
  <c r="BL216" i="2"/>
  <c r="X216" i="2"/>
  <c r="BM216" i="2" s="1"/>
  <c r="O216" i="2"/>
  <c r="BN215" i="2"/>
  <c r="BL215" i="2"/>
  <c r="X215" i="2"/>
  <c r="O215" i="2"/>
  <c r="BN214" i="2"/>
  <c r="BL214" i="2"/>
  <c r="X214" i="2"/>
  <c r="O214" i="2"/>
  <c r="BN213" i="2"/>
  <c r="BL213" i="2"/>
  <c r="X213" i="2"/>
  <c r="O213" i="2"/>
  <c r="BN212" i="2"/>
  <c r="BL212" i="2"/>
  <c r="X212" i="2"/>
  <c r="BM212" i="2" s="1"/>
  <c r="O212" i="2"/>
  <c r="BN211" i="2"/>
  <c r="BL211" i="2"/>
  <c r="X211" i="2"/>
  <c r="O211" i="2"/>
  <c r="BN210" i="2"/>
  <c r="BL210" i="2"/>
  <c r="X210" i="2"/>
  <c r="O210" i="2"/>
  <c r="W207" i="2"/>
  <c r="W206" i="2"/>
  <c r="BN205" i="2"/>
  <c r="BL205" i="2"/>
  <c r="X205" i="2"/>
  <c r="BN204" i="2"/>
  <c r="BL204" i="2"/>
  <c r="X204" i="2"/>
  <c r="BN203" i="2"/>
  <c r="BL203" i="2"/>
  <c r="X203" i="2"/>
  <c r="O203" i="2"/>
  <c r="BN202" i="2"/>
  <c r="BL202" i="2"/>
  <c r="X202" i="2"/>
  <c r="O202" i="2"/>
  <c r="W200" i="2"/>
  <c r="W199" i="2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Y196" i="2" s="1"/>
  <c r="BN195" i="2"/>
  <c r="BL195" i="2"/>
  <c r="Y195" i="2"/>
  <c r="X195" i="2"/>
  <c r="BO195" i="2" s="1"/>
  <c r="BN194" i="2"/>
  <c r="BL194" i="2"/>
  <c r="X194" i="2"/>
  <c r="Y194" i="2" s="1"/>
  <c r="O194" i="2"/>
  <c r="BN193" i="2"/>
  <c r="BL193" i="2"/>
  <c r="X193" i="2"/>
  <c r="BO193" i="2" s="1"/>
  <c r="O193" i="2"/>
  <c r="BN192" i="2"/>
  <c r="BL192" i="2"/>
  <c r="Y192" i="2"/>
  <c r="X192" i="2"/>
  <c r="BM192" i="2" s="1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BN188" i="2"/>
  <c r="BL188" i="2"/>
  <c r="X188" i="2"/>
  <c r="O188" i="2"/>
  <c r="BN187" i="2"/>
  <c r="BL187" i="2"/>
  <c r="X187" i="2"/>
  <c r="BO187" i="2" s="1"/>
  <c r="BN186" i="2"/>
  <c r="BL186" i="2"/>
  <c r="X186" i="2"/>
  <c r="BO186" i="2" s="1"/>
  <c r="O186" i="2"/>
  <c r="BN185" i="2"/>
  <c r="BL185" i="2"/>
  <c r="X185" i="2"/>
  <c r="BM185" i="2" s="1"/>
  <c r="O185" i="2"/>
  <c r="BN184" i="2"/>
  <c r="BL184" i="2"/>
  <c r="X184" i="2"/>
  <c r="BM184" i="2" s="1"/>
  <c r="O184" i="2"/>
  <c r="W182" i="2"/>
  <c r="W181" i="2"/>
  <c r="BN180" i="2"/>
  <c r="BL180" i="2"/>
  <c r="X180" i="2"/>
  <c r="Y180" i="2" s="1"/>
  <c r="BN179" i="2"/>
  <c r="BL179" i="2"/>
  <c r="X179" i="2"/>
  <c r="BM179" i="2" s="1"/>
  <c r="O179" i="2"/>
  <c r="BN178" i="2"/>
  <c r="BL178" i="2"/>
  <c r="X178" i="2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BM169" i="2" s="1"/>
  <c r="O169" i="2"/>
  <c r="BN168" i="2"/>
  <c r="BL168" i="2"/>
  <c r="X168" i="2"/>
  <c r="O168" i="2"/>
  <c r="W166" i="2"/>
  <c r="W165" i="2"/>
  <c r="BN164" i="2"/>
  <c r="BL164" i="2"/>
  <c r="X164" i="2"/>
  <c r="O164" i="2"/>
  <c r="BN163" i="2"/>
  <c r="BL163" i="2"/>
  <c r="X163" i="2"/>
  <c r="O163" i="2"/>
  <c r="W160" i="2"/>
  <c r="W159" i="2"/>
  <c r="BN158" i="2"/>
  <c r="BL158" i="2"/>
  <c r="Y158" i="2"/>
  <c r="X158" i="2"/>
  <c r="BM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M152" i="2" s="1"/>
  <c r="O152" i="2"/>
  <c r="BN151" i="2"/>
  <c r="BL151" i="2"/>
  <c r="X151" i="2"/>
  <c r="O151" i="2"/>
  <c r="BN150" i="2"/>
  <c r="BL150" i="2"/>
  <c r="X150" i="2"/>
  <c r="O150" i="2"/>
  <c r="W147" i="2"/>
  <c r="W146" i="2"/>
  <c r="BN145" i="2"/>
  <c r="BL145" i="2"/>
  <c r="X145" i="2"/>
  <c r="BM145" i="2" s="1"/>
  <c r="BN144" i="2"/>
  <c r="BL144" i="2"/>
  <c r="X144" i="2"/>
  <c r="BM144" i="2" s="1"/>
  <c r="O144" i="2"/>
  <c r="BN143" i="2"/>
  <c r="BL143" i="2"/>
  <c r="X143" i="2"/>
  <c r="BN142" i="2"/>
  <c r="BL142" i="2"/>
  <c r="X142" i="2"/>
  <c r="Y142" i="2" s="1"/>
  <c r="O142" i="2"/>
  <c r="BN141" i="2"/>
  <c r="BL141" i="2"/>
  <c r="X141" i="2"/>
  <c r="BN140" i="2"/>
  <c r="BL140" i="2"/>
  <c r="X140" i="2"/>
  <c r="BM140" i="2" s="1"/>
  <c r="O140" i="2"/>
  <c r="W136" i="2"/>
  <c r="W135" i="2"/>
  <c r="BN134" i="2"/>
  <c r="BL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BO132" i="2" s="1"/>
  <c r="O132" i="2"/>
  <c r="BN131" i="2"/>
  <c r="BL131" i="2"/>
  <c r="Y131" i="2"/>
  <c r="X131" i="2"/>
  <c r="BM131" i="2" s="1"/>
  <c r="O131" i="2"/>
  <c r="BN130" i="2"/>
  <c r="BL130" i="2"/>
  <c r="X130" i="2"/>
  <c r="Y130" i="2" s="1"/>
  <c r="O130" i="2"/>
  <c r="W127" i="2"/>
  <c r="W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BN122" i="2"/>
  <c r="BL122" i="2"/>
  <c r="X122" i="2"/>
  <c r="O122" i="2"/>
  <c r="BN121" i="2"/>
  <c r="BL121" i="2"/>
  <c r="X121" i="2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BN110" i="2"/>
  <c r="BL110" i="2"/>
  <c r="X110" i="2"/>
  <c r="BM110" i="2" s="1"/>
  <c r="O110" i="2"/>
  <c r="BN109" i="2"/>
  <c r="BL109" i="2"/>
  <c r="X109" i="2"/>
  <c r="Y109" i="2" s="1"/>
  <c r="O109" i="2"/>
  <c r="BN108" i="2"/>
  <c r="BL108" i="2"/>
  <c r="X108" i="2"/>
  <c r="BO108" i="2" s="1"/>
  <c r="O108" i="2"/>
  <c r="BN107" i="2"/>
  <c r="BL107" i="2"/>
  <c r="X107" i="2"/>
  <c r="O107" i="2"/>
  <c r="BN106" i="2"/>
  <c r="BL106" i="2"/>
  <c r="X106" i="2"/>
  <c r="BO106" i="2" s="1"/>
  <c r="O106" i="2"/>
  <c r="BN105" i="2"/>
  <c r="BL105" i="2"/>
  <c r="X105" i="2"/>
  <c r="BO105" i="2" s="1"/>
  <c r="O105" i="2"/>
  <c r="BN104" i="2"/>
  <c r="BL104" i="2"/>
  <c r="X104" i="2"/>
  <c r="BM104" i="2" s="1"/>
  <c r="O104" i="2"/>
  <c r="BN103" i="2"/>
  <c r="BL103" i="2"/>
  <c r="X103" i="2"/>
  <c r="BO103" i="2" s="1"/>
  <c r="O103" i="2"/>
  <c r="BN102" i="2"/>
  <c r="BL102" i="2"/>
  <c r="X102" i="2"/>
  <c r="BO102" i="2" s="1"/>
  <c r="O102" i="2"/>
  <c r="W100" i="2"/>
  <c r="W99" i="2"/>
  <c r="BN98" i="2"/>
  <c r="BL98" i="2"/>
  <c r="X98" i="2"/>
  <c r="BO98" i="2" s="1"/>
  <c r="O98" i="2"/>
  <c r="BN97" i="2"/>
  <c r="BL97" i="2"/>
  <c r="X97" i="2"/>
  <c r="Y97" i="2" s="1"/>
  <c r="O97" i="2"/>
  <c r="BN96" i="2"/>
  <c r="BL96" i="2"/>
  <c r="X96" i="2"/>
  <c r="Y96" i="2" s="1"/>
  <c r="O96" i="2"/>
  <c r="BN95" i="2"/>
  <c r="BL95" i="2"/>
  <c r="X95" i="2"/>
  <c r="BO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Y86" i="2"/>
  <c r="X86" i="2"/>
  <c r="BO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BM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Y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O74" i="2" s="1"/>
  <c r="O74" i="2"/>
  <c r="BN73" i="2"/>
  <c r="BL73" i="2"/>
  <c r="X73" i="2"/>
  <c r="Y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N63" i="2"/>
  <c r="BL63" i="2"/>
  <c r="X63" i="2"/>
  <c r="BM63" i="2" s="1"/>
  <c r="O63" i="2"/>
  <c r="BN62" i="2"/>
  <c r="BL62" i="2"/>
  <c r="X62" i="2"/>
  <c r="O62" i="2"/>
  <c r="BN61" i="2"/>
  <c r="BL61" i="2"/>
  <c r="X61" i="2"/>
  <c r="Y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BO53" i="2" s="1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X42" i="2" s="1"/>
  <c r="O41" i="2"/>
  <c r="X39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N32" i="2"/>
  <c r="BL32" i="2"/>
  <c r="X32" i="2"/>
  <c r="BM32" i="2" s="1"/>
  <c r="O32" i="2"/>
  <c r="BN31" i="2"/>
  <c r="BL31" i="2"/>
  <c r="X31" i="2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Y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28" i="2" l="1"/>
  <c r="Y106" i="2"/>
  <c r="BM106" i="2"/>
  <c r="Y111" i="2"/>
  <c r="BM111" i="2"/>
  <c r="Y140" i="2"/>
  <c r="Y144" i="2"/>
  <c r="Y152" i="2"/>
  <c r="Y246" i="2"/>
  <c r="Y304" i="2"/>
  <c r="Y305" i="2" s="1"/>
  <c r="Y403" i="2"/>
  <c r="Y413" i="2"/>
  <c r="Y29" i="2"/>
  <c r="BM29" i="2"/>
  <c r="Y115" i="2"/>
  <c r="BM115" i="2"/>
  <c r="Y132" i="2"/>
  <c r="BM132" i="2"/>
  <c r="Y156" i="2"/>
  <c r="BO169" i="2"/>
  <c r="Y184" i="2"/>
  <c r="Y238" i="2"/>
  <c r="Y262" i="2"/>
  <c r="BM262" i="2"/>
  <c r="Y299" i="2"/>
  <c r="Y343" i="2"/>
  <c r="BM343" i="2"/>
  <c r="X374" i="2"/>
  <c r="Y397" i="2"/>
  <c r="Y406" i="2"/>
  <c r="Y412" i="2"/>
  <c r="Y422" i="2"/>
  <c r="Y477" i="2"/>
  <c r="Y506" i="2"/>
  <c r="Y507" i="2" s="1"/>
  <c r="BO538" i="2"/>
  <c r="BM30" i="2"/>
  <c r="BM85" i="2"/>
  <c r="BM95" i="2"/>
  <c r="BM103" i="2"/>
  <c r="BM107" i="2"/>
  <c r="BO107" i="2"/>
  <c r="BM113" i="2"/>
  <c r="BM121" i="2"/>
  <c r="Y121" i="2"/>
  <c r="BM134" i="2"/>
  <c r="X147" i="2"/>
  <c r="Y141" i="2"/>
  <c r="BM153" i="2"/>
  <c r="BM164" i="2"/>
  <c r="BO164" i="2"/>
  <c r="BM180" i="2"/>
  <c r="BM190" i="2"/>
  <c r="BO204" i="2"/>
  <c r="BM204" i="2"/>
  <c r="Y204" i="2"/>
  <c r="BO221" i="2"/>
  <c r="Y221" i="2"/>
  <c r="BM231" i="2"/>
  <c r="Y231" i="2"/>
  <c r="BM249" i="2"/>
  <c r="Y249" i="2"/>
  <c r="BM269" i="2"/>
  <c r="BO269" i="2"/>
  <c r="BM280" i="2"/>
  <c r="BM282" i="2"/>
  <c r="Y282" i="2"/>
  <c r="BM298" i="2"/>
  <c r="BM344" i="2"/>
  <c r="BM350" i="2"/>
  <c r="BO352" i="2"/>
  <c r="Y352" i="2"/>
  <c r="BM370" i="2"/>
  <c r="BO371" i="2"/>
  <c r="BM371" i="2"/>
  <c r="Y371" i="2"/>
  <c r="BM378" i="2"/>
  <c r="Y378" i="2"/>
  <c r="BM404" i="2"/>
  <c r="BM423" i="2"/>
  <c r="Y423" i="2"/>
  <c r="BO459" i="2"/>
  <c r="Y459" i="2"/>
  <c r="BO475" i="2"/>
  <c r="BM475" i="2"/>
  <c r="Y475" i="2"/>
  <c r="BM481" i="2"/>
  <c r="Y481" i="2"/>
  <c r="BM485" i="2"/>
  <c r="Y485" i="2"/>
  <c r="BM500" i="2"/>
  <c r="Y500" i="2"/>
  <c r="BM505" i="2"/>
  <c r="BM528" i="2"/>
  <c r="Y528" i="2"/>
  <c r="BO28" i="2"/>
  <c r="Y55" i="2"/>
  <c r="BM55" i="2"/>
  <c r="Y67" i="2"/>
  <c r="BM67" i="2"/>
  <c r="BM69" i="2"/>
  <c r="Y71" i="2"/>
  <c r="BM71" i="2"/>
  <c r="BM72" i="2"/>
  <c r="Y74" i="2"/>
  <c r="BM74" i="2"/>
  <c r="BM76" i="2"/>
  <c r="Y78" i="2"/>
  <c r="BM78" i="2"/>
  <c r="BM79" i="2"/>
  <c r="BO97" i="2"/>
  <c r="BM97" i="2"/>
  <c r="BO121" i="2"/>
  <c r="BO122" i="2"/>
  <c r="BM122" i="2"/>
  <c r="Y122" i="2"/>
  <c r="BM124" i="2"/>
  <c r="BO141" i="2"/>
  <c r="BM142" i="2"/>
  <c r="BM143" i="2"/>
  <c r="Y143" i="2"/>
  <c r="BM151" i="2"/>
  <c r="Y151" i="2"/>
  <c r="BM178" i="2"/>
  <c r="Y178" i="2"/>
  <c r="BM188" i="2"/>
  <c r="BO188" i="2"/>
  <c r="BO203" i="2"/>
  <c r="Y203" i="2"/>
  <c r="BM211" i="2"/>
  <c r="Y211" i="2"/>
  <c r="BM215" i="2"/>
  <c r="Y215" i="2"/>
  <c r="BM266" i="2"/>
  <c r="Y266" i="2"/>
  <c r="BM276" i="2"/>
  <c r="Y276" i="2"/>
  <c r="BM287" i="2"/>
  <c r="BO378" i="2"/>
  <c r="BM385" i="2"/>
  <c r="X387" i="2"/>
  <c r="BO399" i="2"/>
  <c r="BM399" i="2"/>
  <c r="Y399" i="2"/>
  <c r="BO418" i="2"/>
  <c r="Y418" i="2"/>
  <c r="Y419" i="2" s="1"/>
  <c r="BO423" i="2"/>
  <c r="BM435" i="2"/>
  <c r="Y435" i="2"/>
  <c r="BM458" i="2"/>
  <c r="Y458" i="2"/>
  <c r="Y460" i="2" s="1"/>
  <c r="BM478" i="2"/>
  <c r="Y478" i="2"/>
  <c r="BM498" i="2"/>
  <c r="Y498" i="2"/>
  <c r="BO500" i="2"/>
  <c r="X508" i="2"/>
  <c r="Y504" i="2"/>
  <c r="BO528" i="2"/>
  <c r="BM546" i="2"/>
  <c r="BO546" i="2"/>
  <c r="BM98" i="2"/>
  <c r="BM109" i="2"/>
  <c r="BM123" i="2"/>
  <c r="BO131" i="2"/>
  <c r="BO144" i="2"/>
  <c r="BO192" i="2"/>
  <c r="BM194" i="2"/>
  <c r="BM196" i="2"/>
  <c r="BM230" i="2"/>
  <c r="BM232" i="2"/>
  <c r="BM237" i="2"/>
  <c r="X289" i="2"/>
  <c r="BM296" i="2"/>
  <c r="BO304" i="2"/>
  <c r="BO365" i="2"/>
  <c r="BM372" i="2"/>
  <c r="BO408" i="2"/>
  <c r="BO412" i="2"/>
  <c r="BM436" i="2"/>
  <c r="BM444" i="2"/>
  <c r="BM457" i="2"/>
  <c r="X460" i="2"/>
  <c r="BM483" i="2"/>
  <c r="BM486" i="2"/>
  <c r="X493" i="2"/>
  <c r="BO491" i="2"/>
  <c r="BM532" i="2"/>
  <c r="Y497" i="2"/>
  <c r="BO248" i="2"/>
  <c r="BM176" i="2"/>
  <c r="BO104" i="2"/>
  <c r="Y104" i="2"/>
  <c r="BM102" i="2"/>
  <c r="Y102" i="2"/>
  <c r="X117" i="2"/>
  <c r="BO313" i="2"/>
  <c r="X317" i="2"/>
  <c r="BM61" i="2"/>
  <c r="BO152" i="2"/>
  <c r="BM255" i="2"/>
  <c r="Y253" i="2"/>
  <c r="BM396" i="2"/>
  <c r="BO246" i="2"/>
  <c r="BM240" i="2"/>
  <c r="Y92" i="2"/>
  <c r="BO73" i="2"/>
  <c r="BO96" i="2"/>
  <c r="BO293" i="2"/>
  <c r="BM293" i="2"/>
  <c r="BM338" i="2"/>
  <c r="Y338" i="2"/>
  <c r="W562" i="2"/>
  <c r="Y56" i="2"/>
  <c r="Y80" i="2"/>
  <c r="BO80" i="2"/>
  <c r="Y110" i="2"/>
  <c r="BO110" i="2"/>
  <c r="Y114" i="2"/>
  <c r="BO120" i="2"/>
  <c r="BO125" i="2"/>
  <c r="BO130" i="2"/>
  <c r="BO145" i="2"/>
  <c r="BO150" i="2"/>
  <c r="Y150" i="2"/>
  <c r="BM168" i="2"/>
  <c r="BO168" i="2"/>
  <c r="BO179" i="2"/>
  <c r="Y198" i="2"/>
  <c r="BM198" i="2"/>
  <c r="Y216" i="2"/>
  <c r="Y228" i="2"/>
  <c r="X354" i="2"/>
  <c r="Y349" i="2"/>
  <c r="BM439" i="2"/>
  <c r="Y439" i="2"/>
  <c r="BO496" i="2"/>
  <c r="BM496" i="2"/>
  <c r="Y496" i="2"/>
  <c r="BO518" i="2"/>
  <c r="BM518" i="2"/>
  <c r="BO522" i="2"/>
  <c r="BM522" i="2"/>
  <c r="BM548" i="2"/>
  <c r="BO548" i="2"/>
  <c r="BO48" i="2"/>
  <c r="BO65" i="2"/>
  <c r="BO70" i="2"/>
  <c r="BO77" i="2"/>
  <c r="BO114" i="2"/>
  <c r="Y202" i="2"/>
  <c r="BM202" i="2"/>
  <c r="Y254" i="2"/>
  <c r="BM254" i="2"/>
  <c r="BO465" i="2"/>
  <c r="BM465" i="2"/>
  <c r="Y465" i="2"/>
  <c r="Y519" i="2"/>
  <c r="BM519" i="2"/>
  <c r="X34" i="2"/>
  <c r="BO22" i="2"/>
  <c r="BM23" i="2"/>
  <c r="Y30" i="2"/>
  <c r="BO32" i="2"/>
  <c r="X43" i="2"/>
  <c r="BM48" i="2"/>
  <c r="BM53" i="2"/>
  <c r="X57" i="2"/>
  <c r="BO63" i="2"/>
  <c r="BM65" i="2"/>
  <c r="Y69" i="2"/>
  <c r="BM70" i="2"/>
  <c r="Y72" i="2"/>
  <c r="BM73" i="2"/>
  <c r="Y76" i="2"/>
  <c r="BM77" i="2"/>
  <c r="Y79" i="2"/>
  <c r="Y85" i="2"/>
  <c r="BM86" i="2"/>
  <c r="BM92" i="2"/>
  <c r="Y95" i="2"/>
  <c r="BM96" i="2"/>
  <c r="Y98" i="2"/>
  <c r="Y103" i="2"/>
  <c r="BO109" i="2"/>
  <c r="Y113" i="2"/>
  <c r="Y123" i="2"/>
  <c r="Y125" i="2"/>
  <c r="Y134" i="2"/>
  <c r="BM141" i="2"/>
  <c r="Y145" i="2"/>
  <c r="BO151" i="2"/>
  <c r="BO158" i="2"/>
  <c r="I568" i="2"/>
  <c r="BO163" i="2"/>
  <c r="Y179" i="2"/>
  <c r="Y186" i="2"/>
  <c r="BM186" i="2"/>
  <c r="Y189" i="2"/>
  <c r="BM189" i="2"/>
  <c r="BO212" i="2"/>
  <c r="Y212" i="2"/>
  <c r="BO242" i="2"/>
  <c r="Y242" i="2"/>
  <c r="BO256" i="2"/>
  <c r="BM256" i="2"/>
  <c r="Y256" i="2"/>
  <c r="Y257" i="2" s="1"/>
  <c r="BO288" i="2"/>
  <c r="BM288" i="2"/>
  <c r="O568" i="2"/>
  <c r="X310" i="2"/>
  <c r="BM309" i="2"/>
  <c r="X311" i="2"/>
  <c r="BO309" i="2"/>
  <c r="Y309" i="2"/>
  <c r="Y310" i="2" s="1"/>
  <c r="X381" i="2"/>
  <c r="BM376" i="2"/>
  <c r="Y376" i="2"/>
  <c r="Y452" i="2"/>
  <c r="Y453" i="2" s="1"/>
  <c r="X454" i="2"/>
  <c r="BM452" i="2"/>
  <c r="BO510" i="2"/>
  <c r="BM510" i="2"/>
  <c r="X511" i="2"/>
  <c r="Y510" i="2"/>
  <c r="Y511" i="2" s="1"/>
  <c r="Y517" i="2"/>
  <c r="BM517" i="2"/>
  <c r="Y521" i="2"/>
  <c r="BM521" i="2"/>
  <c r="BM540" i="2"/>
  <c r="BO540" i="2"/>
  <c r="BO23" i="2"/>
  <c r="X182" i="2"/>
  <c r="BM173" i="2"/>
  <c r="BO216" i="2"/>
  <c r="BO228" i="2"/>
  <c r="BO260" i="2"/>
  <c r="BM260" i="2"/>
  <c r="Y260" i="2"/>
  <c r="Y392" i="2"/>
  <c r="X394" i="2"/>
  <c r="BM392" i="2"/>
  <c r="BM443" i="2"/>
  <c r="X446" i="2"/>
  <c r="Y443" i="2"/>
  <c r="Y445" i="2" s="1"/>
  <c r="BO476" i="2"/>
  <c r="BM476" i="2"/>
  <c r="Y476" i="2"/>
  <c r="BO482" i="2"/>
  <c r="BM482" i="2"/>
  <c r="Y482" i="2"/>
  <c r="Y523" i="2"/>
  <c r="BM523" i="2"/>
  <c r="BM27" i="2"/>
  <c r="X35" i="2"/>
  <c r="BM56" i="2"/>
  <c r="X82" i="2"/>
  <c r="BM116" i="2"/>
  <c r="BM120" i="2"/>
  <c r="X127" i="2"/>
  <c r="BO124" i="2"/>
  <c r="BM150" i="2"/>
  <c r="BO156" i="2"/>
  <c r="BO174" i="2"/>
  <c r="BO202" i="2"/>
  <c r="BO205" i="2"/>
  <c r="BM205" i="2"/>
  <c r="BO213" i="2"/>
  <c r="BM213" i="2"/>
  <c r="Y214" i="2"/>
  <c r="BM214" i="2"/>
  <c r="Y220" i="2"/>
  <c r="BM220" i="2"/>
  <c r="BO227" i="2"/>
  <c r="Y227" i="2"/>
  <c r="BO231" i="2"/>
  <c r="Y239" i="2"/>
  <c r="BM239" i="2"/>
  <c r="BO244" i="2"/>
  <c r="BO254" i="2"/>
  <c r="BM273" i="2"/>
  <c r="BO273" i="2"/>
  <c r="Y273" i="2"/>
  <c r="BO338" i="2"/>
  <c r="X347" i="2"/>
  <c r="X346" i="2"/>
  <c r="Y342" i="2"/>
  <c r="BO392" i="2"/>
  <c r="Y407" i="2"/>
  <c r="BM407" i="2"/>
  <c r="BO414" i="2"/>
  <c r="Y414" i="2"/>
  <c r="Y415" i="2" s="1"/>
  <c r="BO443" i="2"/>
  <c r="W568" i="2"/>
  <c r="X526" i="2"/>
  <c r="BM516" i="2"/>
  <c r="BO520" i="2"/>
  <c r="BM520" i="2"/>
  <c r="BO524" i="2"/>
  <c r="BM524" i="2"/>
  <c r="Y531" i="2"/>
  <c r="BM531" i="2"/>
  <c r="BO155" i="2"/>
  <c r="BO176" i="2"/>
  <c r="BO178" i="2"/>
  <c r="BO180" i="2"/>
  <c r="BO184" i="2"/>
  <c r="BO194" i="2"/>
  <c r="BO215" i="2"/>
  <c r="BO237" i="2"/>
  <c r="BO245" i="2"/>
  <c r="BO265" i="2"/>
  <c r="BO296" i="2"/>
  <c r="BM297" i="2"/>
  <c r="BM334" i="2"/>
  <c r="BM336" i="2"/>
  <c r="BO364" i="2"/>
  <c r="BM369" i="2"/>
  <c r="BO385" i="2"/>
  <c r="BO396" i="2"/>
  <c r="BO402" i="2"/>
  <c r="BM413" i="2"/>
  <c r="BM437" i="2"/>
  <c r="BM448" i="2"/>
  <c r="BO457" i="2"/>
  <c r="BM459" i="2"/>
  <c r="V568" i="2"/>
  <c r="BO486" i="2"/>
  <c r="X492" i="2"/>
  <c r="BO490" i="2"/>
  <c r="X501" i="2"/>
  <c r="X507" i="2"/>
  <c r="X533" i="2"/>
  <c r="BO529" i="2"/>
  <c r="X534" i="2"/>
  <c r="BO196" i="2"/>
  <c r="X218" i="2"/>
  <c r="BO211" i="2"/>
  <c r="Y232" i="2"/>
  <c r="BO238" i="2"/>
  <c r="Y240" i="2"/>
  <c r="Y245" i="2"/>
  <c r="BO255" i="2"/>
  <c r="Y265" i="2"/>
  <c r="BO280" i="2"/>
  <c r="Y287" i="2"/>
  <c r="Y298" i="2"/>
  <c r="X306" i="2"/>
  <c r="BM313" i="2"/>
  <c r="Y350" i="2"/>
  <c r="X358" i="2"/>
  <c r="Y364" i="2"/>
  <c r="Y370" i="2"/>
  <c r="X373" i="2"/>
  <c r="X393" i="2"/>
  <c r="BO391" i="2"/>
  <c r="Y398" i="2"/>
  <c r="Y402" i="2"/>
  <c r="BM403" i="2"/>
  <c r="BO406" i="2"/>
  <c r="X425" i="2"/>
  <c r="Y436" i="2"/>
  <c r="BO444" i="2"/>
  <c r="X450" i="2"/>
  <c r="U568" i="2"/>
  <c r="BO464" i="2"/>
  <c r="X466" i="2"/>
  <c r="BO481" i="2"/>
  <c r="BM491" i="2"/>
  <c r="BM504" i="2"/>
  <c r="BM506" i="2"/>
  <c r="Y532" i="2"/>
  <c r="X542" i="2"/>
  <c r="X550" i="2"/>
  <c r="BO276" i="2"/>
  <c r="BO282" i="2"/>
  <c r="X290" i="2"/>
  <c r="BO286" i="2"/>
  <c r="BO297" i="2"/>
  <c r="BO334" i="2"/>
  <c r="BO336" i="2"/>
  <c r="BO369" i="2"/>
  <c r="BO384" i="2"/>
  <c r="X416" i="2"/>
  <c r="BO435" i="2"/>
  <c r="BO448" i="2"/>
  <c r="Y466" i="2"/>
  <c r="BO485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Y135" i="2" s="1"/>
  <c r="X135" i="2"/>
  <c r="Y210" i="2"/>
  <c r="Y222" i="2"/>
  <c r="Y229" i="2"/>
  <c r="Y233" i="2" s="1"/>
  <c r="X233" i="2"/>
  <c r="BO275" i="2"/>
  <c r="Y275" i="2"/>
  <c r="Y331" i="2"/>
  <c r="BO337" i="2"/>
  <c r="BM337" i="2"/>
  <c r="Y337" i="2"/>
  <c r="BM93" i="2"/>
  <c r="Y173" i="2"/>
  <c r="Y205" i="2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Y57" i="2" s="1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405" i="2"/>
  <c r="Y438" i="2"/>
  <c r="Y484" i="2"/>
  <c r="Y545" i="2"/>
  <c r="Y547" i="2"/>
  <c r="X549" i="2"/>
  <c r="S568" i="2"/>
  <c r="Y274" i="2"/>
  <c r="BM299" i="2"/>
  <c r="BM303" i="2"/>
  <c r="Y314" i="2"/>
  <c r="Y330" i="2"/>
  <c r="Y332" i="2"/>
  <c r="BM349" i="2"/>
  <c r="X353" i="2"/>
  <c r="Y357" i="2"/>
  <c r="Y358" i="2" s="1"/>
  <c r="Y362" i="2"/>
  <c r="Y366" i="2" s="1"/>
  <c r="BM377" i="2"/>
  <c r="Y379" i="2"/>
  <c r="BM398" i="2"/>
  <c r="Y400" i="2"/>
  <c r="BM414" i="2"/>
  <c r="BM418" i="2"/>
  <c r="BM422" i="2"/>
  <c r="Y424" i="2"/>
  <c r="Y429" i="2"/>
  <c r="Y431" i="2" s="1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492" i="2" s="1"/>
  <c r="Y529" i="2"/>
  <c r="Y533" i="2" s="1"/>
  <c r="BM545" i="2"/>
  <c r="BM547" i="2"/>
  <c r="BO303" i="2"/>
  <c r="BO349" i="2"/>
  <c r="BM362" i="2"/>
  <c r="X525" i="2"/>
  <c r="Y501" i="2" l="1"/>
  <c r="Y425" i="2"/>
  <c r="Y381" i="2"/>
  <c r="Y316" i="2"/>
  <c r="Y283" i="2"/>
  <c r="Y223" i="2"/>
  <c r="Y146" i="2"/>
  <c r="Y346" i="2"/>
  <c r="Y159" i="2"/>
  <c r="Y126" i="2"/>
  <c r="Y206" i="2"/>
  <c r="Y270" i="2"/>
  <c r="Y82" i="2"/>
  <c r="X560" i="2"/>
  <c r="Y117" i="2"/>
  <c r="Y99" i="2"/>
  <c r="X558" i="2"/>
  <c r="Y487" i="2"/>
  <c r="Y409" i="2"/>
  <c r="Y277" i="2"/>
  <c r="Y353" i="2"/>
  <c r="Y300" i="2"/>
  <c r="Y440" i="2"/>
  <c r="Y250" i="2"/>
  <c r="Y89" i="2"/>
  <c r="Y373" i="2"/>
  <c r="Y289" i="2"/>
  <c r="Y34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X561" i="2" l="1"/>
  <c r="Y563" i="2"/>
</calcChain>
</file>

<file path=xl/sharedStrings.xml><?xml version="1.0" encoding="utf-8"?>
<sst xmlns="http://schemas.openxmlformats.org/spreadsheetml/2006/main" count="3805" uniqueCount="842">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</sst>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8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60" t="s">
        <v>29</v>
      </c>
      <c r="E1" s="760"/>
      <c r="F1" s="760"/>
      <c r="G1" s="14" t="s">
        <v>67</v>
      </c>
      <c r="H1" s="760" t="s">
        <v>49</v>
      </c>
      <c r="I1" s="760"/>
      <c r="J1" s="760"/>
      <c r="K1" s="760"/>
      <c r="L1" s="760"/>
      <c r="M1" s="760"/>
      <c r="N1" s="760"/>
      <c r="O1" s="760"/>
      <c r="P1" s="760"/>
      <c r="Q1" s="761" t="s">
        <v>68</v>
      </c>
      <c r="R1" s="762"/>
      <c r="S1" s="76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3"/>
      <c r="Q2" s="763"/>
      <c r="R2" s="763"/>
      <c r="S2" s="763"/>
      <c r="T2" s="763"/>
      <c r="U2" s="763"/>
      <c r="V2" s="76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3"/>
      <c r="P3" s="763"/>
      <c r="Q3" s="763"/>
      <c r="R3" s="763"/>
      <c r="S3" s="763"/>
      <c r="T3" s="763"/>
      <c r="U3" s="763"/>
      <c r="V3" s="76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64" t="s">
        <v>8</v>
      </c>
      <c r="B5" s="764"/>
      <c r="C5" s="764"/>
      <c r="D5" s="765"/>
      <c r="E5" s="765"/>
      <c r="F5" s="766" t="s">
        <v>14</v>
      </c>
      <c r="G5" s="766"/>
      <c r="H5" s="765" t="s">
        <v>841</v>
      </c>
      <c r="I5" s="765"/>
      <c r="J5" s="765"/>
      <c r="K5" s="765"/>
      <c r="L5" s="765"/>
      <c r="M5" s="70"/>
      <c r="O5" s="26" t="s">
        <v>4</v>
      </c>
      <c r="P5" s="767">
        <v>45470</v>
      </c>
      <c r="Q5" s="767"/>
      <c r="S5" s="768" t="s">
        <v>3</v>
      </c>
      <c r="T5" s="769"/>
      <c r="U5" s="770" t="s">
        <v>805</v>
      </c>
      <c r="V5" s="771"/>
      <c r="AA5" s="58"/>
      <c r="AB5" s="58"/>
      <c r="AC5" s="58"/>
    </row>
    <row r="6" spans="1:30" s="17" customFormat="1" ht="24" customHeight="1" x14ac:dyDescent="0.2">
      <c r="A6" s="764" t="s">
        <v>1</v>
      </c>
      <c r="B6" s="764"/>
      <c r="C6" s="764"/>
      <c r="D6" s="772" t="s">
        <v>818</v>
      </c>
      <c r="E6" s="772"/>
      <c r="F6" s="772"/>
      <c r="G6" s="772"/>
      <c r="H6" s="772"/>
      <c r="I6" s="772"/>
      <c r="J6" s="772"/>
      <c r="K6" s="772"/>
      <c r="L6" s="772"/>
      <c r="M6" s="71"/>
      <c r="O6" s="26" t="s">
        <v>30</v>
      </c>
      <c r="P6" s="773" t="str">
        <f>IF(P5=0," ",CHOOSE(WEEKDAY(P5,2),"Понедельник","Вторник","Среда","Четверг","Пятница","Суббота","Воскресенье"))</f>
        <v>Четверг</v>
      </c>
      <c r="Q6" s="773"/>
      <c r="S6" s="774" t="s">
        <v>5</v>
      </c>
      <c r="T6" s="775"/>
      <c r="U6" s="776" t="s">
        <v>70</v>
      </c>
      <c r="V6" s="77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82" t="str">
        <f>IFERROR(VLOOKUP(DeliveryAddress,Table,3,0),1)</f>
        <v>5</v>
      </c>
      <c r="E7" s="783"/>
      <c r="F7" s="783"/>
      <c r="G7" s="783"/>
      <c r="H7" s="783"/>
      <c r="I7" s="783"/>
      <c r="J7" s="783"/>
      <c r="K7" s="783"/>
      <c r="L7" s="784"/>
      <c r="M7" s="72"/>
      <c r="O7" s="26"/>
      <c r="P7" s="47"/>
      <c r="Q7" s="47"/>
      <c r="S7" s="774"/>
      <c r="T7" s="775"/>
      <c r="U7" s="778"/>
      <c r="V7" s="779"/>
      <c r="AA7" s="58"/>
      <c r="AB7" s="58"/>
      <c r="AC7" s="58"/>
    </row>
    <row r="8" spans="1:30" s="17" customFormat="1" ht="25.5" customHeight="1" x14ac:dyDescent="0.2">
      <c r="A8" s="785" t="s">
        <v>60</v>
      </c>
      <c r="B8" s="785"/>
      <c r="C8" s="785"/>
      <c r="D8" s="786"/>
      <c r="E8" s="786"/>
      <c r="F8" s="786"/>
      <c r="G8" s="786"/>
      <c r="H8" s="786"/>
      <c r="I8" s="786"/>
      <c r="J8" s="786"/>
      <c r="K8" s="786"/>
      <c r="L8" s="786"/>
      <c r="M8" s="73"/>
      <c r="O8" s="26" t="s">
        <v>11</v>
      </c>
      <c r="P8" s="751">
        <v>0.41666666666666669</v>
      </c>
      <c r="Q8" s="751"/>
      <c r="S8" s="774"/>
      <c r="T8" s="775"/>
      <c r="U8" s="778"/>
      <c r="V8" s="779"/>
      <c r="AA8" s="58"/>
      <c r="AB8" s="58"/>
      <c r="AC8" s="58"/>
    </row>
    <row r="9" spans="1:30" s="17" customFormat="1" ht="39.950000000000003" customHeight="1" x14ac:dyDescent="0.2">
      <c r="A9" s="7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1"/>
      <c r="C9" s="741"/>
      <c r="D9" s="742" t="s">
        <v>48</v>
      </c>
      <c r="E9" s="743"/>
      <c r="F9" s="7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1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7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7"/>
      <c r="L9" s="787"/>
      <c r="M9" s="68"/>
      <c r="O9" s="29" t="s">
        <v>15</v>
      </c>
      <c r="P9" s="788"/>
      <c r="Q9" s="788"/>
      <c r="S9" s="774"/>
      <c r="T9" s="775"/>
      <c r="U9" s="780"/>
      <c r="V9" s="78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1"/>
      <c r="C10" s="741"/>
      <c r="D10" s="742"/>
      <c r="E10" s="743"/>
      <c r="F10" s="7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1"/>
      <c r="H10" s="744" t="str">
        <f>IFERROR(VLOOKUP($D$10,Proxy,2,FALSE),"")</f>
        <v/>
      </c>
      <c r="I10" s="744"/>
      <c r="J10" s="744"/>
      <c r="K10" s="744"/>
      <c r="L10" s="744"/>
      <c r="M10" s="69"/>
      <c r="O10" s="29" t="s">
        <v>35</v>
      </c>
      <c r="P10" s="745"/>
      <c r="Q10" s="745"/>
      <c r="T10" s="26" t="s">
        <v>12</v>
      </c>
      <c r="U10" s="746" t="s">
        <v>71</v>
      </c>
      <c r="V10" s="74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48"/>
      <c r="Q11" s="748"/>
      <c r="T11" s="26" t="s">
        <v>31</v>
      </c>
      <c r="U11" s="749" t="s">
        <v>57</v>
      </c>
      <c r="V11" s="74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50" t="s">
        <v>72</v>
      </c>
      <c r="B12" s="750"/>
      <c r="C12" s="750"/>
      <c r="D12" s="750"/>
      <c r="E12" s="750"/>
      <c r="F12" s="750"/>
      <c r="G12" s="750"/>
      <c r="H12" s="750"/>
      <c r="I12" s="750"/>
      <c r="J12" s="750"/>
      <c r="K12" s="750"/>
      <c r="L12" s="750"/>
      <c r="M12" s="74"/>
      <c r="O12" s="26" t="s">
        <v>33</v>
      </c>
      <c r="P12" s="751"/>
      <c r="Q12" s="751"/>
      <c r="R12" s="27"/>
      <c r="S12"/>
      <c r="T12" s="26" t="s">
        <v>48</v>
      </c>
      <c r="U12" s="752"/>
      <c r="V12" s="752"/>
      <c r="W12"/>
      <c r="AA12" s="58"/>
      <c r="AB12" s="58"/>
      <c r="AC12" s="58"/>
    </row>
    <row r="13" spans="1:30" s="17" customFormat="1" ht="23.25" customHeight="1" x14ac:dyDescent="0.2">
      <c r="A13" s="750" t="s">
        <v>73</v>
      </c>
      <c r="B13" s="750"/>
      <c r="C13" s="750"/>
      <c r="D13" s="750"/>
      <c r="E13" s="750"/>
      <c r="F13" s="750"/>
      <c r="G13" s="750"/>
      <c r="H13" s="750"/>
      <c r="I13" s="750"/>
      <c r="J13" s="750"/>
      <c r="K13" s="750"/>
      <c r="L13" s="750"/>
      <c r="M13" s="74"/>
      <c r="N13" s="29"/>
      <c r="O13" s="29" t="s">
        <v>34</v>
      </c>
      <c r="P13" s="749"/>
      <c r="Q13" s="74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50" t="s">
        <v>74</v>
      </c>
      <c r="B14" s="750"/>
      <c r="C14" s="750"/>
      <c r="D14" s="750"/>
      <c r="E14" s="750"/>
      <c r="F14" s="750"/>
      <c r="G14" s="750"/>
      <c r="H14" s="750"/>
      <c r="I14" s="750"/>
      <c r="J14" s="750"/>
      <c r="K14" s="750"/>
      <c r="L14" s="75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53" t="s">
        <v>75</v>
      </c>
      <c r="B15" s="753"/>
      <c r="C15" s="753"/>
      <c r="D15" s="753"/>
      <c r="E15" s="753"/>
      <c r="F15" s="753"/>
      <c r="G15" s="753"/>
      <c r="H15" s="753"/>
      <c r="I15" s="753"/>
      <c r="J15" s="753"/>
      <c r="K15" s="753"/>
      <c r="L15" s="753"/>
      <c r="M15" s="75"/>
      <c r="N15"/>
      <c r="O15" s="754" t="s">
        <v>63</v>
      </c>
      <c r="P15" s="754"/>
      <c r="Q15" s="754"/>
      <c r="R15" s="754"/>
      <c r="S15" s="75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5"/>
      <c r="P16" s="755"/>
      <c r="Q16" s="755"/>
      <c r="R16" s="755"/>
      <c r="S16" s="75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7" t="s">
        <v>61</v>
      </c>
      <c r="B17" s="727" t="s">
        <v>51</v>
      </c>
      <c r="C17" s="757" t="s">
        <v>50</v>
      </c>
      <c r="D17" s="727" t="s">
        <v>52</v>
      </c>
      <c r="E17" s="727"/>
      <c r="F17" s="727" t="s">
        <v>24</v>
      </c>
      <c r="G17" s="727" t="s">
        <v>27</v>
      </c>
      <c r="H17" s="727" t="s">
        <v>25</v>
      </c>
      <c r="I17" s="727" t="s">
        <v>26</v>
      </c>
      <c r="J17" s="758" t="s">
        <v>16</v>
      </c>
      <c r="K17" s="758" t="s">
        <v>65</v>
      </c>
      <c r="L17" s="758" t="s">
        <v>2</v>
      </c>
      <c r="M17" s="758" t="s">
        <v>66</v>
      </c>
      <c r="N17" s="727" t="s">
        <v>28</v>
      </c>
      <c r="O17" s="727" t="s">
        <v>17</v>
      </c>
      <c r="P17" s="727"/>
      <c r="Q17" s="727"/>
      <c r="R17" s="727"/>
      <c r="S17" s="727"/>
      <c r="T17" s="756" t="s">
        <v>58</v>
      </c>
      <c r="U17" s="727"/>
      <c r="V17" s="727" t="s">
        <v>6</v>
      </c>
      <c r="W17" s="727" t="s">
        <v>44</v>
      </c>
      <c r="X17" s="728" t="s">
        <v>56</v>
      </c>
      <c r="Y17" s="727" t="s">
        <v>18</v>
      </c>
      <c r="Z17" s="730" t="s">
        <v>62</v>
      </c>
      <c r="AA17" s="730" t="s">
        <v>19</v>
      </c>
      <c r="AB17" s="731" t="s">
        <v>59</v>
      </c>
      <c r="AC17" s="732"/>
      <c r="AD17" s="733"/>
      <c r="AE17" s="737"/>
      <c r="BB17" s="738" t="s">
        <v>64</v>
      </c>
    </row>
    <row r="18" spans="1:67" ht="14.25" customHeight="1" x14ac:dyDescent="0.2">
      <c r="A18" s="727"/>
      <c r="B18" s="727"/>
      <c r="C18" s="757"/>
      <c r="D18" s="727"/>
      <c r="E18" s="727"/>
      <c r="F18" s="727" t="s">
        <v>20</v>
      </c>
      <c r="G18" s="727" t="s">
        <v>21</v>
      </c>
      <c r="H18" s="727" t="s">
        <v>22</v>
      </c>
      <c r="I18" s="727" t="s">
        <v>22</v>
      </c>
      <c r="J18" s="759"/>
      <c r="K18" s="759"/>
      <c r="L18" s="759"/>
      <c r="M18" s="759"/>
      <c r="N18" s="727"/>
      <c r="O18" s="727"/>
      <c r="P18" s="727"/>
      <c r="Q18" s="727"/>
      <c r="R18" s="727"/>
      <c r="S18" s="727"/>
      <c r="T18" s="34" t="s">
        <v>47</v>
      </c>
      <c r="U18" s="34" t="s">
        <v>46</v>
      </c>
      <c r="V18" s="727"/>
      <c r="W18" s="727"/>
      <c r="X18" s="729"/>
      <c r="Y18" s="727"/>
      <c r="Z18" s="730"/>
      <c r="AA18" s="730"/>
      <c r="AB18" s="734"/>
      <c r="AC18" s="735"/>
      <c r="AD18" s="736"/>
      <c r="AE18" s="737"/>
      <c r="BB18" s="738"/>
    </row>
    <row r="19" spans="1:67" ht="27.75" hidden="1" customHeight="1" x14ac:dyDescent="0.2">
      <c r="A19" s="444" t="s">
        <v>76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53"/>
      <c r="AA19" s="53"/>
    </row>
    <row r="20" spans="1:67" ht="16.5" hidden="1" customHeight="1" x14ac:dyDescent="0.25">
      <c r="A20" s="431" t="s">
        <v>76</v>
      </c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31"/>
      <c r="U20" s="431"/>
      <c r="V20" s="431"/>
      <c r="W20" s="431"/>
      <c r="X20" s="431"/>
      <c r="Y20" s="431"/>
      <c r="Z20" s="63"/>
      <c r="AA20" s="63"/>
    </row>
    <row r="21" spans="1:67" ht="14.25" hidden="1" customHeight="1" x14ac:dyDescent="0.25">
      <c r="A21" s="398" t="s">
        <v>77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399">
        <v>4607091389258</v>
      </c>
      <c r="E22" s="39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1"/>
      <c r="Q22" s="401"/>
      <c r="R22" s="401"/>
      <c r="S22" s="40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399">
        <v>4680115885004</v>
      </c>
      <c r="E23" s="39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1"/>
      <c r="Q23" s="401"/>
      <c r="R23" s="401"/>
      <c r="S23" s="40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0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9"/>
      <c r="O24" s="405" t="s">
        <v>43</v>
      </c>
      <c r="P24" s="406"/>
      <c r="Q24" s="406"/>
      <c r="R24" s="406"/>
      <c r="S24" s="406"/>
      <c r="T24" s="406"/>
      <c r="U24" s="40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9"/>
      <c r="O25" s="405" t="s">
        <v>43</v>
      </c>
      <c r="P25" s="406"/>
      <c r="Q25" s="406"/>
      <c r="R25" s="406"/>
      <c r="S25" s="406"/>
      <c r="T25" s="406"/>
      <c r="U25" s="40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398" t="s">
        <v>85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399">
        <v>4607091383881</v>
      </c>
      <c r="E27" s="39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2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1"/>
      <c r="Q27" s="401"/>
      <c r="R27" s="401"/>
      <c r="S27" s="40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399">
        <v>4607091388237</v>
      </c>
      <c r="E28" s="39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1"/>
      <c r="Q28" s="401"/>
      <c r="R28" s="401"/>
      <c r="S28" s="40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4301051692</v>
      </c>
      <c r="D29" s="399">
        <v>4607091383935</v>
      </c>
      <c r="E29" s="39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1"/>
      <c r="Q29" s="401"/>
      <c r="R29" s="401"/>
      <c r="S29" s="40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4301051180</v>
      </c>
      <c r="D30" s="399">
        <v>4607091383935</v>
      </c>
      <c r="E30" s="39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1"/>
      <c r="Q30" s="401"/>
      <c r="R30" s="401"/>
      <c r="S30" s="40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4301051426</v>
      </c>
      <c r="D31" s="399">
        <v>4680115881853</v>
      </c>
      <c r="E31" s="39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1"/>
      <c r="Q31" s="401"/>
      <c r="R31" s="401"/>
      <c r="S31" s="40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95</v>
      </c>
      <c r="B32" s="61" t="s">
        <v>96</v>
      </c>
      <c r="C32" s="35">
        <v>4301051593</v>
      </c>
      <c r="D32" s="399">
        <v>4607091383911</v>
      </c>
      <c r="E32" s="39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2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1"/>
      <c r="Q32" s="401"/>
      <c r="R32" s="401"/>
      <c r="S32" s="40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97</v>
      </c>
      <c r="B33" s="61" t="s">
        <v>98</v>
      </c>
      <c r="C33" s="35">
        <v>4301051592</v>
      </c>
      <c r="D33" s="399">
        <v>4607091388244</v>
      </c>
      <c r="E33" s="399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2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1"/>
      <c r="Q33" s="401"/>
      <c r="R33" s="401"/>
      <c r="S33" s="40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408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9"/>
      <c r="O34" s="405" t="s">
        <v>43</v>
      </c>
      <c r="P34" s="406"/>
      <c r="Q34" s="406"/>
      <c r="R34" s="406"/>
      <c r="S34" s="406"/>
      <c r="T34" s="406"/>
      <c r="U34" s="407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09"/>
      <c r="O35" s="405" t="s">
        <v>43</v>
      </c>
      <c r="P35" s="406"/>
      <c r="Q35" s="406"/>
      <c r="R35" s="406"/>
      <c r="S35" s="406"/>
      <c r="T35" s="406"/>
      <c r="U35" s="407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398" t="s">
        <v>99</v>
      </c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  <c r="X36" s="398"/>
      <c r="Y36" s="398"/>
      <c r="Z36" s="64"/>
      <c r="AA36" s="64"/>
    </row>
    <row r="37" spans="1:67" ht="27" hidden="1" customHeight="1" x14ac:dyDescent="0.25">
      <c r="A37" s="61" t="s">
        <v>100</v>
      </c>
      <c r="B37" s="61" t="s">
        <v>101</v>
      </c>
      <c r="C37" s="35">
        <v>4301032013</v>
      </c>
      <c r="D37" s="399">
        <v>4607091388503</v>
      </c>
      <c r="E37" s="399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7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1"/>
      <c r="Q37" s="401"/>
      <c r="R37" s="401"/>
      <c r="S37" s="402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9"/>
      <c r="O38" s="405" t="s">
        <v>43</v>
      </c>
      <c r="P38" s="406"/>
      <c r="Q38" s="406"/>
      <c r="R38" s="406"/>
      <c r="S38" s="406"/>
      <c r="T38" s="406"/>
      <c r="U38" s="407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9"/>
      <c r="O39" s="405" t="s">
        <v>43</v>
      </c>
      <c r="P39" s="406"/>
      <c r="Q39" s="406"/>
      <c r="R39" s="406"/>
      <c r="S39" s="406"/>
      <c r="T39" s="406"/>
      <c r="U39" s="407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398" t="s">
        <v>104</v>
      </c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  <c r="Z40" s="64"/>
      <c r="AA40" s="64"/>
    </row>
    <row r="41" spans="1:67" ht="80.25" hidden="1" customHeight="1" x14ac:dyDescent="0.25">
      <c r="A41" s="61" t="s">
        <v>105</v>
      </c>
      <c r="B41" s="61" t="s">
        <v>106</v>
      </c>
      <c r="C41" s="35">
        <v>4301160001</v>
      </c>
      <c r="D41" s="399">
        <v>4607091388282</v>
      </c>
      <c r="E41" s="399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1"/>
      <c r="Q41" s="401"/>
      <c r="R41" s="401"/>
      <c r="S41" s="402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408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9"/>
      <c r="O42" s="405" t="s">
        <v>43</v>
      </c>
      <c r="P42" s="406"/>
      <c r="Q42" s="406"/>
      <c r="R42" s="406"/>
      <c r="S42" s="406"/>
      <c r="T42" s="406"/>
      <c r="U42" s="407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09"/>
      <c r="O43" s="405" t="s">
        <v>43</v>
      </c>
      <c r="P43" s="406"/>
      <c r="Q43" s="406"/>
      <c r="R43" s="406"/>
      <c r="S43" s="406"/>
      <c r="T43" s="406"/>
      <c r="U43" s="407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hidden="1" customHeight="1" x14ac:dyDescent="0.2">
      <c r="A44" s="444" t="s">
        <v>108</v>
      </c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4"/>
      <c r="X44" s="444"/>
      <c r="Y44" s="444"/>
      <c r="Z44" s="53"/>
      <c r="AA44" s="53"/>
    </row>
    <row r="45" spans="1:67" ht="16.5" hidden="1" customHeight="1" x14ac:dyDescent="0.25">
      <c r="A45" s="431" t="s">
        <v>109</v>
      </c>
      <c r="B45" s="431"/>
      <c r="C45" s="431"/>
      <c r="D45" s="431"/>
      <c r="E45" s="431"/>
      <c r="F45" s="431"/>
      <c r="G45" s="431"/>
      <c r="H45" s="431"/>
      <c r="I45" s="431"/>
      <c r="J45" s="431"/>
      <c r="K45" s="431"/>
      <c r="L45" s="431"/>
      <c r="M45" s="431"/>
      <c r="N45" s="431"/>
      <c r="O45" s="431"/>
      <c r="P45" s="431"/>
      <c r="Q45" s="431"/>
      <c r="R45" s="431"/>
      <c r="S45" s="431"/>
      <c r="T45" s="431"/>
      <c r="U45" s="431"/>
      <c r="V45" s="431"/>
      <c r="W45" s="431"/>
      <c r="X45" s="431"/>
      <c r="Y45" s="431"/>
      <c r="Z45" s="63"/>
      <c r="AA45" s="63"/>
    </row>
    <row r="46" spans="1:67" ht="14.25" hidden="1" customHeight="1" x14ac:dyDescent="0.25">
      <c r="A46" s="398" t="s">
        <v>110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399">
        <v>4680115881440</v>
      </c>
      <c r="E47" s="399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7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1"/>
      <c r="Q47" s="401"/>
      <c r="R47" s="401"/>
      <c r="S47" s="402"/>
      <c r="T47" s="38" t="s">
        <v>48</v>
      </c>
      <c r="U47" s="38" t="s">
        <v>48</v>
      </c>
      <c r="V47" s="39" t="s">
        <v>0</v>
      </c>
      <c r="W47" s="57">
        <v>1780</v>
      </c>
      <c r="X47" s="54">
        <f>IFERROR(IF(W47="",0,CEILING((W47/$H47),1)*$H47),"")</f>
        <v>1782.0000000000002</v>
      </c>
      <c r="Y47" s="40">
        <f>IFERROR(IF(X47=0,"",ROUNDUP(X47/H47,0)*0.02175),"")</f>
        <v>3.5887499999999997</v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1859.1111111111109</v>
      </c>
      <c r="BM47" s="77">
        <f>IFERROR(X47*I47/H47,"0")</f>
        <v>1861.2</v>
      </c>
      <c r="BN47" s="77">
        <f>IFERROR(1/J47*(W47/H47),"0")</f>
        <v>2.943121693121693</v>
      </c>
      <c r="BO47" s="77">
        <f>IFERROR(1/J47*(X47/H47),"0")</f>
        <v>2.9464285714285712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399">
        <v>4680115881433</v>
      </c>
      <c r="E48" s="399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7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1"/>
      <c r="Q48" s="401"/>
      <c r="R48" s="401"/>
      <c r="S48" s="402"/>
      <c r="T48" s="38" t="s">
        <v>48</v>
      </c>
      <c r="U48" s="38" t="s">
        <v>48</v>
      </c>
      <c r="V48" s="39" t="s">
        <v>0</v>
      </c>
      <c r="W48" s="57">
        <v>270</v>
      </c>
      <c r="X48" s="54">
        <f>IFERROR(IF(W48="",0,CEILING((W48/$H48),1)*$H48),"")</f>
        <v>270</v>
      </c>
      <c r="Y48" s="40">
        <f>IFERROR(IF(X48=0,"",ROUNDUP(X48/H48,0)*0.00753),"")</f>
        <v>0.753</v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290</v>
      </c>
      <c r="BM48" s="77">
        <f>IFERROR(X48*I48/H48,"0")</f>
        <v>290</v>
      </c>
      <c r="BN48" s="77">
        <f>IFERROR(1/J48*(W48/H48),"0")</f>
        <v>0.64102564102564097</v>
      </c>
      <c r="BO48" s="77">
        <f>IFERROR(1/J48*(X48/H48),"0")</f>
        <v>0.64102564102564097</v>
      </c>
    </row>
    <row r="49" spans="1:67" x14ac:dyDescent="0.2">
      <c r="A49" s="408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9"/>
      <c r="O49" s="405" t="s">
        <v>43</v>
      </c>
      <c r="P49" s="406"/>
      <c r="Q49" s="406"/>
      <c r="R49" s="406"/>
      <c r="S49" s="406"/>
      <c r="T49" s="406"/>
      <c r="U49" s="407"/>
      <c r="V49" s="41" t="s">
        <v>42</v>
      </c>
      <c r="W49" s="42">
        <f>IFERROR(W47/H47,"0")+IFERROR(W48/H48,"0")</f>
        <v>264.81481481481478</v>
      </c>
      <c r="X49" s="42">
        <f>IFERROR(X47/H47,"0")+IFERROR(X48/H48,"0")</f>
        <v>265</v>
      </c>
      <c r="Y49" s="42">
        <f>IFERROR(IF(Y47="",0,Y47),"0")+IFERROR(IF(Y48="",0,Y48),"0")</f>
        <v>4.3417499999999993</v>
      </c>
      <c r="Z49" s="65"/>
      <c r="AA49" s="65"/>
    </row>
    <row r="50" spans="1:67" x14ac:dyDescent="0.2">
      <c r="A50" s="408"/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9"/>
      <c r="O50" s="405" t="s">
        <v>43</v>
      </c>
      <c r="P50" s="406"/>
      <c r="Q50" s="406"/>
      <c r="R50" s="406"/>
      <c r="S50" s="406"/>
      <c r="T50" s="406"/>
      <c r="U50" s="407"/>
      <c r="V50" s="41" t="s">
        <v>0</v>
      </c>
      <c r="W50" s="42">
        <f>IFERROR(SUM(W47:W48),"0")</f>
        <v>2050</v>
      </c>
      <c r="X50" s="42">
        <f>IFERROR(SUM(X47:X48),"0")</f>
        <v>2052</v>
      </c>
      <c r="Y50" s="41"/>
      <c r="Z50" s="65"/>
      <c r="AA50" s="65"/>
    </row>
    <row r="51" spans="1:67" ht="16.5" hidden="1" customHeight="1" x14ac:dyDescent="0.25">
      <c r="A51" s="431" t="s">
        <v>117</v>
      </c>
      <c r="B51" s="431"/>
      <c r="C51" s="431"/>
      <c r="D51" s="431"/>
      <c r="E51" s="431"/>
      <c r="F51" s="431"/>
      <c r="G51" s="431"/>
      <c r="H51" s="431"/>
      <c r="I51" s="431"/>
      <c r="J51" s="431"/>
      <c r="K51" s="431"/>
      <c r="L51" s="431"/>
      <c r="M51" s="431"/>
      <c r="N51" s="431"/>
      <c r="O51" s="431"/>
      <c r="P51" s="431"/>
      <c r="Q51" s="431"/>
      <c r="R51" s="431"/>
      <c r="S51" s="431"/>
      <c r="T51" s="431"/>
      <c r="U51" s="431"/>
      <c r="V51" s="431"/>
      <c r="W51" s="431"/>
      <c r="X51" s="431"/>
      <c r="Y51" s="431"/>
      <c r="Z51" s="63"/>
      <c r="AA51" s="63"/>
    </row>
    <row r="52" spans="1:67" ht="14.25" hidden="1" customHeight="1" x14ac:dyDescent="0.25">
      <c r="A52" s="398" t="s">
        <v>118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399">
        <v>4680115881426</v>
      </c>
      <c r="E53" s="39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7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1"/>
      <c r="Q53" s="401"/>
      <c r="R53" s="401"/>
      <c r="S53" s="402"/>
      <c r="T53" s="38" t="s">
        <v>48</v>
      </c>
      <c r="U53" s="38" t="s">
        <v>48</v>
      </c>
      <c r="V53" s="39" t="s">
        <v>0</v>
      </c>
      <c r="W53" s="57">
        <v>1780</v>
      </c>
      <c r="X53" s="54">
        <f>IFERROR(IF(W53="",0,CEILING((W53/$H53),1)*$H53),"")</f>
        <v>1782.0000000000002</v>
      </c>
      <c r="Y53" s="40">
        <f>IFERROR(IF(X53=0,"",ROUNDUP(X53/H53,0)*0.02175),"")</f>
        <v>3.5887499999999997</v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1859.1111111111109</v>
      </c>
      <c r="BM53" s="77">
        <f>IFERROR(X53*I53/H53,"0")</f>
        <v>1861.2</v>
      </c>
      <c r="BN53" s="77">
        <f>IFERROR(1/J53*(W53/H53),"0")</f>
        <v>2.943121693121693</v>
      </c>
      <c r="BO53" s="77">
        <f>IFERROR(1/J53*(X53/H53),"0")</f>
        <v>2.9464285714285712</v>
      </c>
    </row>
    <row r="54" spans="1:67" ht="27" hidden="1" customHeight="1" x14ac:dyDescent="0.25">
      <c r="A54" s="61" t="s">
        <v>119</v>
      </c>
      <c r="B54" s="61" t="s">
        <v>121</v>
      </c>
      <c r="C54" s="35">
        <v>4301011481</v>
      </c>
      <c r="D54" s="399">
        <v>4680115881426</v>
      </c>
      <c r="E54" s="399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1"/>
      <c r="Q54" s="401"/>
      <c r="R54" s="401"/>
      <c r="S54" s="402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hidden="1" customHeight="1" x14ac:dyDescent="0.25">
      <c r="A55" s="61" t="s">
        <v>123</v>
      </c>
      <c r="B55" s="61" t="s">
        <v>124</v>
      </c>
      <c r="C55" s="35">
        <v>4301011437</v>
      </c>
      <c r="D55" s="399">
        <v>4680115881419</v>
      </c>
      <c r="E55" s="399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7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1"/>
      <c r="Q55" s="401"/>
      <c r="R55" s="401"/>
      <c r="S55" s="402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hidden="1" customHeight="1" x14ac:dyDescent="0.25">
      <c r="A56" s="61" t="s">
        <v>125</v>
      </c>
      <c r="B56" s="61" t="s">
        <v>126</v>
      </c>
      <c r="C56" s="35">
        <v>4301011458</v>
      </c>
      <c r="D56" s="399">
        <v>4680115881525</v>
      </c>
      <c r="E56" s="399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716" t="s">
        <v>127</v>
      </c>
      <c r="P56" s="401"/>
      <c r="Q56" s="401"/>
      <c r="R56" s="401"/>
      <c r="S56" s="402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0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9"/>
      <c r="O57" s="405" t="s">
        <v>43</v>
      </c>
      <c r="P57" s="406"/>
      <c r="Q57" s="406"/>
      <c r="R57" s="406"/>
      <c r="S57" s="406"/>
      <c r="T57" s="406"/>
      <c r="U57" s="407"/>
      <c r="V57" s="41" t="s">
        <v>42</v>
      </c>
      <c r="W57" s="42">
        <f>IFERROR(W53/H53,"0")+IFERROR(W54/H54,"0")+IFERROR(W55/H55,"0")+IFERROR(W56/H56,"0")</f>
        <v>164.81481481481481</v>
      </c>
      <c r="X57" s="42">
        <f>IFERROR(X53/H53,"0")+IFERROR(X54/H54,"0")+IFERROR(X55/H55,"0")+IFERROR(X56/H56,"0")</f>
        <v>165</v>
      </c>
      <c r="Y57" s="42">
        <f>IFERROR(IF(Y53="",0,Y53),"0")+IFERROR(IF(Y54="",0,Y54),"0")+IFERROR(IF(Y55="",0,Y55),"0")+IFERROR(IF(Y56="",0,Y56),"0")</f>
        <v>3.5887499999999997</v>
      </c>
      <c r="Z57" s="65"/>
      <c r="AA57" s="65"/>
    </row>
    <row r="58" spans="1:67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9"/>
      <c r="O58" s="405" t="s">
        <v>43</v>
      </c>
      <c r="P58" s="406"/>
      <c r="Q58" s="406"/>
      <c r="R58" s="406"/>
      <c r="S58" s="406"/>
      <c r="T58" s="406"/>
      <c r="U58" s="407"/>
      <c r="V58" s="41" t="s">
        <v>0</v>
      </c>
      <c r="W58" s="42">
        <f>IFERROR(SUM(W53:W56),"0")</f>
        <v>1780</v>
      </c>
      <c r="X58" s="42">
        <f>IFERROR(SUM(X53:X56),"0")</f>
        <v>1782.0000000000002</v>
      </c>
      <c r="Y58" s="41"/>
      <c r="Z58" s="65"/>
      <c r="AA58" s="65"/>
    </row>
    <row r="59" spans="1:67" ht="16.5" hidden="1" customHeight="1" x14ac:dyDescent="0.25">
      <c r="A59" s="431" t="s">
        <v>108</v>
      </c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1"/>
      <c r="P59" s="431"/>
      <c r="Q59" s="431"/>
      <c r="R59" s="431"/>
      <c r="S59" s="431"/>
      <c r="T59" s="431"/>
      <c r="U59" s="431"/>
      <c r="V59" s="431"/>
      <c r="W59" s="431"/>
      <c r="X59" s="431"/>
      <c r="Y59" s="431"/>
      <c r="Z59" s="63"/>
      <c r="AA59" s="63"/>
    </row>
    <row r="60" spans="1:67" ht="14.25" hidden="1" customHeight="1" x14ac:dyDescent="0.25">
      <c r="A60" s="398" t="s">
        <v>118</v>
      </c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  <c r="U60" s="398"/>
      <c r="V60" s="398"/>
      <c r="W60" s="398"/>
      <c r="X60" s="398"/>
      <c r="Y60" s="398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399">
        <v>4607091382945</v>
      </c>
      <c r="E61" s="399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7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1"/>
      <c r="Q61" s="401"/>
      <c r="R61" s="401"/>
      <c r="S61" s="402"/>
      <c r="T61" s="38" t="s">
        <v>48</v>
      </c>
      <c r="U61" s="38" t="s">
        <v>48</v>
      </c>
      <c r="V61" s="39" t="s">
        <v>0</v>
      </c>
      <c r="W61" s="57">
        <v>100</v>
      </c>
      <c r="X61" s="54">
        <f t="shared" ref="X61:X81" si="6">IFERROR(IF(W61="",0,CEILING((W61/$H61),1)*$H61),"")</f>
        <v>100.8</v>
      </c>
      <c r="Y61" s="40">
        <f t="shared" ref="Y61:Y67" si="7">IFERROR(IF(X61=0,"",ROUNDUP(X61/H61,0)*0.02175),"")</f>
        <v>0.19574999999999998</v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104.28571428571429</v>
      </c>
      <c r="BM61" s="77">
        <f t="shared" ref="BM61:BM81" si="9">IFERROR(X61*I61/H61,"0")</f>
        <v>105.12</v>
      </c>
      <c r="BN61" s="77">
        <f t="shared" ref="BN61:BN81" si="10">IFERROR(1/J61*(W61/H61),"0")</f>
        <v>0.15943877551020408</v>
      </c>
      <c r="BO61" s="77">
        <f t="shared" ref="BO61:BO81" si="11">IFERROR(1/J61*(X61/H61),"0")</f>
        <v>0.1607142857142857</v>
      </c>
    </row>
    <row r="62" spans="1:67" ht="27" customHeight="1" x14ac:dyDescent="0.25">
      <c r="A62" s="61" t="s">
        <v>130</v>
      </c>
      <c r="B62" s="61" t="s">
        <v>131</v>
      </c>
      <c r="C62" s="35">
        <v>4301011380</v>
      </c>
      <c r="D62" s="399">
        <v>4607091385670</v>
      </c>
      <c r="E62" s="399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7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1"/>
      <c r="Q62" s="401"/>
      <c r="R62" s="401"/>
      <c r="S62" s="402"/>
      <c r="T62" s="38" t="s">
        <v>48</v>
      </c>
      <c r="U62" s="38" t="s">
        <v>48</v>
      </c>
      <c r="V62" s="39" t="s">
        <v>0</v>
      </c>
      <c r="W62" s="57">
        <v>400</v>
      </c>
      <c r="X62" s="54">
        <f t="shared" si="6"/>
        <v>410.40000000000003</v>
      </c>
      <c r="Y62" s="40">
        <f t="shared" si="7"/>
        <v>0.8264999999999999</v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417.77777777777777</v>
      </c>
      <c r="BM62" s="77">
        <f t="shared" si="9"/>
        <v>428.64</v>
      </c>
      <c r="BN62" s="77">
        <f t="shared" si="10"/>
        <v>0.66137566137566139</v>
      </c>
      <c r="BO62" s="77">
        <f t="shared" si="11"/>
        <v>0.67857142857142849</v>
      </c>
    </row>
    <row r="63" spans="1:67" ht="27" hidden="1" customHeight="1" x14ac:dyDescent="0.25">
      <c r="A63" s="61" t="s">
        <v>130</v>
      </c>
      <c r="B63" s="61" t="s">
        <v>132</v>
      </c>
      <c r="C63" s="35">
        <v>4301011540</v>
      </c>
      <c r="D63" s="399">
        <v>4607091385670</v>
      </c>
      <c r="E63" s="399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1"/>
      <c r="Q63" s="401"/>
      <c r="R63" s="401"/>
      <c r="S63" s="402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hidden="1" customHeight="1" x14ac:dyDescent="0.25">
      <c r="A64" s="61" t="s">
        <v>134</v>
      </c>
      <c r="B64" s="61" t="s">
        <v>135</v>
      </c>
      <c r="C64" s="35">
        <v>4301011625</v>
      </c>
      <c r="D64" s="399">
        <v>4680115883956</v>
      </c>
      <c r="E64" s="399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7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1"/>
      <c r="Q64" s="401"/>
      <c r="R64" s="401"/>
      <c r="S64" s="402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399">
        <v>4680115881327</v>
      </c>
      <c r="E65" s="399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7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1"/>
      <c r="Q65" s="401"/>
      <c r="R65" s="401"/>
      <c r="S65" s="402"/>
      <c r="T65" s="38" t="s">
        <v>48</v>
      </c>
      <c r="U65" s="38" t="s">
        <v>48</v>
      </c>
      <c r="V65" s="39" t="s">
        <v>0</v>
      </c>
      <c r="W65" s="57">
        <v>300</v>
      </c>
      <c r="X65" s="54">
        <f t="shared" si="6"/>
        <v>302.40000000000003</v>
      </c>
      <c r="Y65" s="40">
        <f t="shared" si="7"/>
        <v>0.60899999999999999</v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313.33333333333331</v>
      </c>
      <c r="BM65" s="77">
        <f t="shared" si="9"/>
        <v>315.83999999999997</v>
      </c>
      <c r="BN65" s="77">
        <f t="shared" si="10"/>
        <v>0.49603174603174593</v>
      </c>
      <c r="BO65" s="77">
        <f t="shared" si="11"/>
        <v>0.5</v>
      </c>
    </row>
    <row r="66" spans="1:67" ht="16.5" hidden="1" customHeight="1" x14ac:dyDescent="0.25">
      <c r="A66" s="61" t="s">
        <v>139</v>
      </c>
      <c r="B66" s="61" t="s">
        <v>140</v>
      </c>
      <c r="C66" s="35">
        <v>4301011514</v>
      </c>
      <c r="D66" s="399">
        <v>4680115882133</v>
      </c>
      <c r="E66" s="399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1"/>
      <c r="Q66" s="401"/>
      <c r="R66" s="401"/>
      <c r="S66" s="402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hidden="1" customHeight="1" x14ac:dyDescent="0.25">
      <c r="A67" s="61" t="s">
        <v>139</v>
      </c>
      <c r="B67" s="61" t="s">
        <v>141</v>
      </c>
      <c r="C67" s="35">
        <v>4301011703</v>
      </c>
      <c r="D67" s="399">
        <v>4680115882133</v>
      </c>
      <c r="E67" s="39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7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1"/>
      <c r="Q67" s="401"/>
      <c r="R67" s="401"/>
      <c r="S67" s="40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399">
        <v>4607091382952</v>
      </c>
      <c r="E68" s="399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7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1"/>
      <c r="Q68" s="401"/>
      <c r="R68" s="401"/>
      <c r="S68" s="402"/>
      <c r="T68" s="38" t="s">
        <v>48</v>
      </c>
      <c r="U68" s="38" t="s">
        <v>48</v>
      </c>
      <c r="V68" s="39" t="s">
        <v>0</v>
      </c>
      <c r="W68" s="57">
        <v>30</v>
      </c>
      <c r="X68" s="54">
        <f t="shared" si="6"/>
        <v>30</v>
      </c>
      <c r="Y68" s="40">
        <f>IFERROR(IF(X68=0,"",ROUNDUP(X68/H68,0)*0.00753),"")</f>
        <v>7.5300000000000006E-2</v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32</v>
      </c>
      <c r="BM68" s="77">
        <f t="shared" si="9"/>
        <v>32</v>
      </c>
      <c r="BN68" s="77">
        <f t="shared" si="10"/>
        <v>6.4102564102564097E-2</v>
      </c>
      <c r="BO68" s="77">
        <f t="shared" si="11"/>
        <v>6.4102564102564097E-2</v>
      </c>
    </row>
    <row r="69" spans="1:67" ht="27" customHeight="1" x14ac:dyDescent="0.25">
      <c r="A69" s="61" t="s">
        <v>144</v>
      </c>
      <c r="B69" s="61" t="s">
        <v>145</v>
      </c>
      <c r="C69" s="35">
        <v>4301011382</v>
      </c>
      <c r="D69" s="399">
        <v>4607091385687</v>
      </c>
      <c r="E69" s="399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1"/>
      <c r="Q69" s="401"/>
      <c r="R69" s="401"/>
      <c r="S69" s="402"/>
      <c r="T69" s="38" t="s">
        <v>48</v>
      </c>
      <c r="U69" s="38" t="s">
        <v>48</v>
      </c>
      <c r="V69" s="39" t="s">
        <v>0</v>
      </c>
      <c r="W69" s="57">
        <v>200</v>
      </c>
      <c r="X69" s="54">
        <f t="shared" si="6"/>
        <v>200</v>
      </c>
      <c r="Y69" s="40">
        <f t="shared" ref="Y69:Y75" si="12">IFERROR(IF(X69=0,"",ROUNDUP(X69/H69,0)*0.00937),"")</f>
        <v>0.46849999999999997</v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212</v>
      </c>
      <c r="BM69" s="77">
        <f t="shared" si="9"/>
        <v>212</v>
      </c>
      <c r="BN69" s="77">
        <f t="shared" si="10"/>
        <v>0.41666666666666669</v>
      </c>
      <c r="BO69" s="77">
        <f t="shared" si="11"/>
        <v>0.41666666666666669</v>
      </c>
    </row>
    <row r="70" spans="1:67" ht="27" hidden="1" customHeight="1" x14ac:dyDescent="0.25">
      <c r="A70" s="61" t="s">
        <v>146</v>
      </c>
      <c r="B70" s="61" t="s">
        <v>147</v>
      </c>
      <c r="C70" s="35">
        <v>4301011565</v>
      </c>
      <c r="D70" s="399">
        <v>4680115882539</v>
      </c>
      <c r="E70" s="399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6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1"/>
      <c r="Q70" s="401"/>
      <c r="R70" s="401"/>
      <c r="S70" s="40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hidden="1" customHeight="1" x14ac:dyDescent="0.25">
      <c r="A71" s="61" t="s">
        <v>148</v>
      </c>
      <c r="B71" s="61" t="s">
        <v>149</v>
      </c>
      <c r="C71" s="35">
        <v>4301011705</v>
      </c>
      <c r="D71" s="399">
        <v>4607091384604</v>
      </c>
      <c r="E71" s="399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1"/>
      <c r="Q71" s="401"/>
      <c r="R71" s="401"/>
      <c r="S71" s="402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150</v>
      </c>
      <c r="B72" s="61" t="s">
        <v>151</v>
      </c>
      <c r="C72" s="35">
        <v>4301011386</v>
      </c>
      <c r="D72" s="399">
        <v>4680115880283</v>
      </c>
      <c r="E72" s="399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6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1"/>
      <c r="Q72" s="401"/>
      <c r="R72" s="401"/>
      <c r="S72" s="40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152</v>
      </c>
      <c r="B73" s="61" t="s">
        <v>153</v>
      </c>
      <c r="C73" s="35">
        <v>4301011624</v>
      </c>
      <c r="D73" s="399">
        <v>4680115883949</v>
      </c>
      <c r="E73" s="399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69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1"/>
      <c r="Q73" s="401"/>
      <c r="R73" s="401"/>
      <c r="S73" s="40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hidden="1" customHeight="1" x14ac:dyDescent="0.25">
      <c r="A74" s="61" t="s">
        <v>154</v>
      </c>
      <c r="B74" s="61" t="s">
        <v>155</v>
      </c>
      <c r="C74" s="35">
        <v>4301011476</v>
      </c>
      <c r="D74" s="399">
        <v>4680115881518</v>
      </c>
      <c r="E74" s="399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70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1"/>
      <c r="Q74" s="401"/>
      <c r="R74" s="401"/>
      <c r="S74" s="40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156</v>
      </c>
      <c r="B75" s="61" t="s">
        <v>157</v>
      </c>
      <c r="C75" s="35">
        <v>4301011443</v>
      </c>
      <c r="D75" s="399">
        <v>4680115881303</v>
      </c>
      <c r="E75" s="399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7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1"/>
      <c r="Q75" s="401"/>
      <c r="R75" s="401"/>
      <c r="S75" s="40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158</v>
      </c>
      <c r="B76" s="61" t="s">
        <v>159</v>
      </c>
      <c r="C76" s="35">
        <v>4301011562</v>
      </c>
      <c r="D76" s="399">
        <v>4680115882577</v>
      </c>
      <c r="E76" s="399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70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1"/>
      <c r="Q76" s="401"/>
      <c r="R76" s="401"/>
      <c r="S76" s="40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158</v>
      </c>
      <c r="B77" s="61" t="s">
        <v>160</v>
      </c>
      <c r="C77" s="35">
        <v>4301011564</v>
      </c>
      <c r="D77" s="399">
        <v>4680115882577</v>
      </c>
      <c r="E77" s="399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1"/>
      <c r="Q77" s="401"/>
      <c r="R77" s="401"/>
      <c r="S77" s="40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161</v>
      </c>
      <c r="B78" s="61" t="s">
        <v>162</v>
      </c>
      <c r="C78" s="35">
        <v>4301011432</v>
      </c>
      <c r="D78" s="399">
        <v>4680115882720</v>
      </c>
      <c r="E78" s="399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1"/>
      <c r="Q78" s="401"/>
      <c r="R78" s="401"/>
      <c r="S78" s="40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163</v>
      </c>
      <c r="B79" s="61" t="s">
        <v>164</v>
      </c>
      <c r="C79" s="35">
        <v>4301011417</v>
      </c>
      <c r="D79" s="399">
        <v>4680115880269</v>
      </c>
      <c r="E79" s="399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6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1"/>
      <c r="Q79" s="401"/>
      <c r="R79" s="401"/>
      <c r="S79" s="40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165</v>
      </c>
      <c r="B80" s="61" t="s">
        <v>166</v>
      </c>
      <c r="C80" s="35">
        <v>4301011415</v>
      </c>
      <c r="D80" s="399">
        <v>4680115880429</v>
      </c>
      <c r="E80" s="399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6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1"/>
      <c r="Q80" s="401"/>
      <c r="R80" s="401"/>
      <c r="S80" s="40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hidden="1" customHeight="1" x14ac:dyDescent="0.25">
      <c r="A81" s="61" t="s">
        <v>167</v>
      </c>
      <c r="B81" s="61" t="s">
        <v>168</v>
      </c>
      <c r="C81" s="35">
        <v>4301011462</v>
      </c>
      <c r="D81" s="399">
        <v>4680115881457</v>
      </c>
      <c r="E81" s="399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1"/>
      <c r="Q81" s="401"/>
      <c r="R81" s="401"/>
      <c r="S81" s="402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08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9"/>
      <c r="O82" s="405" t="s">
        <v>43</v>
      </c>
      <c r="P82" s="406"/>
      <c r="Q82" s="406"/>
      <c r="R82" s="406"/>
      <c r="S82" s="406"/>
      <c r="T82" s="406"/>
      <c r="U82" s="407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133.74338624338623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135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2.1750499999999997</v>
      </c>
      <c r="Z82" s="65"/>
      <c r="AA82" s="65"/>
    </row>
    <row r="83" spans="1:67" x14ac:dyDescent="0.2">
      <c r="A83" s="408"/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9"/>
      <c r="O83" s="405" t="s">
        <v>43</v>
      </c>
      <c r="P83" s="406"/>
      <c r="Q83" s="406"/>
      <c r="R83" s="406"/>
      <c r="S83" s="406"/>
      <c r="T83" s="406"/>
      <c r="U83" s="407"/>
      <c r="V83" s="41" t="s">
        <v>0</v>
      </c>
      <c r="W83" s="42">
        <f>IFERROR(SUM(W61:W81),"0")</f>
        <v>1030</v>
      </c>
      <c r="X83" s="42">
        <f>IFERROR(SUM(X61:X81),"0")</f>
        <v>1043.6000000000001</v>
      </c>
      <c r="Y83" s="41"/>
      <c r="Z83" s="65"/>
      <c r="AA83" s="65"/>
    </row>
    <row r="84" spans="1:67" ht="14.25" hidden="1" customHeight="1" x14ac:dyDescent="0.25">
      <c r="A84" s="398" t="s">
        <v>110</v>
      </c>
      <c r="B84" s="398"/>
      <c r="C84" s="398"/>
      <c r="D84" s="398"/>
      <c r="E84" s="398"/>
      <c r="F84" s="398"/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8"/>
      <c r="S84" s="398"/>
      <c r="T84" s="398"/>
      <c r="U84" s="398"/>
      <c r="V84" s="398"/>
      <c r="W84" s="398"/>
      <c r="X84" s="398"/>
      <c r="Y84" s="398"/>
      <c r="Z84" s="64"/>
      <c r="AA84" s="64"/>
    </row>
    <row r="85" spans="1:67" ht="16.5" hidden="1" customHeight="1" x14ac:dyDescent="0.25">
      <c r="A85" s="61" t="s">
        <v>169</v>
      </c>
      <c r="B85" s="61" t="s">
        <v>170</v>
      </c>
      <c r="C85" s="35">
        <v>4301020235</v>
      </c>
      <c r="D85" s="399">
        <v>4680115881488</v>
      </c>
      <c r="E85" s="399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69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1"/>
      <c r="Q85" s="401"/>
      <c r="R85" s="401"/>
      <c r="S85" s="402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hidden="1" customHeight="1" x14ac:dyDescent="0.25">
      <c r="A86" s="61" t="s">
        <v>171</v>
      </c>
      <c r="B86" s="61" t="s">
        <v>172</v>
      </c>
      <c r="C86" s="35">
        <v>4301020228</v>
      </c>
      <c r="D86" s="399">
        <v>4680115882751</v>
      </c>
      <c r="E86" s="39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69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1"/>
      <c r="Q86" s="401"/>
      <c r="R86" s="401"/>
      <c r="S86" s="402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hidden="1" customHeight="1" x14ac:dyDescent="0.25">
      <c r="A87" s="61" t="s">
        <v>173</v>
      </c>
      <c r="B87" s="61" t="s">
        <v>174</v>
      </c>
      <c r="C87" s="35">
        <v>4301020258</v>
      </c>
      <c r="D87" s="399">
        <v>4680115882775</v>
      </c>
      <c r="E87" s="399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6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1"/>
      <c r="Q87" s="401"/>
      <c r="R87" s="401"/>
      <c r="S87" s="402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hidden="1" customHeight="1" x14ac:dyDescent="0.25">
      <c r="A88" s="61" t="s">
        <v>175</v>
      </c>
      <c r="B88" s="61" t="s">
        <v>176</v>
      </c>
      <c r="C88" s="35">
        <v>4301020217</v>
      </c>
      <c r="D88" s="399">
        <v>4680115880658</v>
      </c>
      <c r="E88" s="399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68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1"/>
      <c r="Q88" s="401"/>
      <c r="R88" s="401"/>
      <c r="S88" s="402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hidden="1" x14ac:dyDescent="0.2">
      <c r="A89" s="40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9"/>
      <c r="O89" s="405" t="s">
        <v>43</v>
      </c>
      <c r="P89" s="406"/>
      <c r="Q89" s="406"/>
      <c r="R89" s="406"/>
      <c r="S89" s="406"/>
      <c r="T89" s="406"/>
      <c r="U89" s="407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hidden="1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9"/>
      <c r="O90" s="405" t="s">
        <v>43</v>
      </c>
      <c r="P90" s="406"/>
      <c r="Q90" s="406"/>
      <c r="R90" s="406"/>
      <c r="S90" s="406"/>
      <c r="T90" s="406"/>
      <c r="U90" s="407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hidden="1" customHeight="1" x14ac:dyDescent="0.25">
      <c r="A91" s="398" t="s">
        <v>77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399">
        <v>4607091387667</v>
      </c>
      <c r="E92" s="399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6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1"/>
      <c r="Q92" s="401"/>
      <c r="R92" s="401"/>
      <c r="S92" s="402"/>
      <c r="T92" s="38" t="s">
        <v>48</v>
      </c>
      <c r="U92" s="38" t="s">
        <v>48</v>
      </c>
      <c r="V92" s="39" t="s">
        <v>0</v>
      </c>
      <c r="W92" s="57">
        <v>100</v>
      </c>
      <c r="X92" s="54">
        <f t="shared" ref="X92:X98" si="13">IFERROR(IF(W92="",0,CEILING((W92/$H92),1)*$H92),"")</f>
        <v>108</v>
      </c>
      <c r="Y92" s="40">
        <f>IFERROR(IF(X92=0,"",ROUNDUP(X92/H92,0)*0.02175),"")</f>
        <v>0.26100000000000001</v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107.00000000000001</v>
      </c>
      <c r="BM92" s="77">
        <f t="shared" ref="BM92:BM98" si="15">IFERROR(X92*I92/H92,"0")</f>
        <v>115.56000000000002</v>
      </c>
      <c r="BN92" s="77">
        <f t="shared" ref="BN92:BN98" si="16">IFERROR(1/J92*(W92/H92),"0")</f>
        <v>0.1984126984126984</v>
      </c>
      <c r="BO92" s="77">
        <f t="shared" ref="BO92:BO98" si="17">IFERROR(1/J92*(X92/H92),"0")</f>
        <v>0.21428571428571427</v>
      </c>
    </row>
    <row r="93" spans="1:67" ht="27" hidden="1" customHeight="1" x14ac:dyDescent="0.25">
      <c r="A93" s="61" t="s">
        <v>179</v>
      </c>
      <c r="B93" s="61" t="s">
        <v>180</v>
      </c>
      <c r="C93" s="35">
        <v>4301030961</v>
      </c>
      <c r="D93" s="399">
        <v>4607091387636</v>
      </c>
      <c r="E93" s="399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6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1"/>
      <c r="Q93" s="401"/>
      <c r="R93" s="401"/>
      <c r="S93" s="402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399">
        <v>4607091382426</v>
      </c>
      <c r="E94" s="399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6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1"/>
      <c r="Q94" s="401"/>
      <c r="R94" s="401"/>
      <c r="S94" s="402"/>
      <c r="T94" s="38" t="s">
        <v>48</v>
      </c>
      <c r="U94" s="38" t="s">
        <v>48</v>
      </c>
      <c r="V94" s="39" t="s">
        <v>0</v>
      </c>
      <c r="W94" s="57">
        <v>100</v>
      </c>
      <c r="X94" s="54">
        <f t="shared" si="13"/>
        <v>108</v>
      </c>
      <c r="Y94" s="40">
        <f>IFERROR(IF(X94=0,"",ROUNDUP(X94/H94,0)*0.02175),"")</f>
        <v>0.26100000000000001</v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107.00000000000001</v>
      </c>
      <c r="BM94" s="77">
        <f t="shared" si="15"/>
        <v>115.56000000000002</v>
      </c>
      <c r="BN94" s="77">
        <f t="shared" si="16"/>
        <v>0.1984126984126984</v>
      </c>
      <c r="BO94" s="77">
        <f t="shared" si="17"/>
        <v>0.21428571428571427</v>
      </c>
    </row>
    <row r="95" spans="1:67" ht="27" hidden="1" customHeight="1" x14ac:dyDescent="0.25">
      <c r="A95" s="61" t="s">
        <v>183</v>
      </c>
      <c r="B95" s="61" t="s">
        <v>184</v>
      </c>
      <c r="C95" s="35">
        <v>4301030962</v>
      </c>
      <c r="D95" s="399">
        <v>4607091386547</v>
      </c>
      <c r="E95" s="399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1"/>
      <c r="Q95" s="401"/>
      <c r="R95" s="401"/>
      <c r="S95" s="402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hidden="1" customHeight="1" x14ac:dyDescent="0.25">
      <c r="A96" s="61" t="s">
        <v>185</v>
      </c>
      <c r="B96" s="61" t="s">
        <v>186</v>
      </c>
      <c r="C96" s="35">
        <v>4301030964</v>
      </c>
      <c r="D96" s="399">
        <v>4607091382464</v>
      </c>
      <c r="E96" s="399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1"/>
      <c r="Q96" s="401"/>
      <c r="R96" s="401"/>
      <c r="S96" s="402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hidden="1" customHeight="1" x14ac:dyDescent="0.25">
      <c r="A97" s="61" t="s">
        <v>187</v>
      </c>
      <c r="B97" s="61" t="s">
        <v>188</v>
      </c>
      <c r="C97" s="35">
        <v>4301031234</v>
      </c>
      <c r="D97" s="399">
        <v>4680115883444</v>
      </c>
      <c r="E97" s="399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6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1"/>
      <c r="Q97" s="401"/>
      <c r="R97" s="401"/>
      <c r="S97" s="402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hidden="1" customHeight="1" x14ac:dyDescent="0.25">
      <c r="A98" s="61" t="s">
        <v>187</v>
      </c>
      <c r="B98" s="61" t="s">
        <v>189</v>
      </c>
      <c r="C98" s="35">
        <v>4301031235</v>
      </c>
      <c r="D98" s="399">
        <v>4680115883444</v>
      </c>
      <c r="E98" s="399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6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01"/>
      <c r="Q98" s="401"/>
      <c r="R98" s="401"/>
      <c r="S98" s="402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40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9"/>
      <c r="O99" s="405" t="s">
        <v>43</v>
      </c>
      <c r="P99" s="406"/>
      <c r="Q99" s="406"/>
      <c r="R99" s="406"/>
      <c r="S99" s="406"/>
      <c r="T99" s="406"/>
      <c r="U99" s="407"/>
      <c r="V99" s="41" t="s">
        <v>42</v>
      </c>
      <c r="W99" s="42">
        <f>IFERROR(W92/H92,"0")+IFERROR(W93/H93,"0")+IFERROR(W94/H94,"0")+IFERROR(W95/H95,"0")+IFERROR(W96/H96,"0")+IFERROR(W97/H97,"0")+IFERROR(W98/H98,"0")</f>
        <v>22.222222222222221</v>
      </c>
      <c r="X99" s="42">
        <f>IFERROR(X92/H92,"0")+IFERROR(X93/H93,"0")+IFERROR(X94/H94,"0")+IFERROR(X95/H95,"0")+IFERROR(X96/H96,"0")+IFERROR(X97/H97,"0")+IFERROR(X98/H98,"0")</f>
        <v>24</v>
      </c>
      <c r="Y99" s="42">
        <f>IFERROR(IF(Y92="",0,Y92),"0")+IFERROR(IF(Y93="",0,Y93),"0")+IFERROR(IF(Y94="",0,Y94),"0")+IFERROR(IF(Y95="",0,Y95),"0")+IFERROR(IF(Y96="",0,Y96),"0")+IFERROR(IF(Y97="",0,Y97),"0")+IFERROR(IF(Y98="",0,Y98),"0")</f>
        <v>0.52200000000000002</v>
      </c>
      <c r="Z99" s="65"/>
      <c r="AA99" s="65"/>
    </row>
    <row r="100" spans="1:67" x14ac:dyDescent="0.2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9"/>
      <c r="O100" s="405" t="s">
        <v>43</v>
      </c>
      <c r="P100" s="406"/>
      <c r="Q100" s="406"/>
      <c r="R100" s="406"/>
      <c r="S100" s="406"/>
      <c r="T100" s="406"/>
      <c r="U100" s="407"/>
      <c r="V100" s="41" t="s">
        <v>0</v>
      </c>
      <c r="W100" s="42">
        <f>IFERROR(SUM(W92:W98),"0")</f>
        <v>200</v>
      </c>
      <c r="X100" s="42">
        <f>IFERROR(SUM(X92:X98),"0")</f>
        <v>216</v>
      </c>
      <c r="Y100" s="41"/>
      <c r="Z100" s="65"/>
      <c r="AA100" s="65"/>
    </row>
    <row r="101" spans="1:67" ht="14.25" hidden="1" customHeight="1" x14ac:dyDescent="0.25">
      <c r="A101" s="398" t="s">
        <v>85</v>
      </c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  <c r="W101" s="398"/>
      <c r="X101" s="398"/>
      <c r="Y101" s="398"/>
      <c r="Z101" s="64"/>
      <c r="AA101" s="64"/>
    </row>
    <row r="102" spans="1:67" ht="27" customHeight="1" x14ac:dyDescent="0.25">
      <c r="A102" s="61" t="s">
        <v>190</v>
      </c>
      <c r="B102" s="61" t="s">
        <v>191</v>
      </c>
      <c r="C102" s="35">
        <v>4301051437</v>
      </c>
      <c r="D102" s="399">
        <v>4607091386967</v>
      </c>
      <c r="E102" s="399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6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1"/>
      <c r="Q102" s="401"/>
      <c r="R102" s="401"/>
      <c r="S102" s="402"/>
      <c r="T102" s="38" t="s">
        <v>48</v>
      </c>
      <c r="U102" s="38" t="s">
        <v>48</v>
      </c>
      <c r="V102" s="39" t="s">
        <v>0</v>
      </c>
      <c r="W102" s="57">
        <v>300</v>
      </c>
      <c r="X102" s="54">
        <f t="shared" ref="X102:X116" si="18">IFERROR(IF(W102="",0,CEILING((W102/$H102),1)*$H102),"")</f>
        <v>307.8</v>
      </c>
      <c r="Y102" s="40">
        <f>IFERROR(IF(X102=0,"",ROUNDUP(X102/H102,0)*0.02175),"")</f>
        <v>0.8264999999999999</v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320.88888888888886</v>
      </c>
      <c r="BM102" s="77">
        <f t="shared" ref="BM102:BM116" si="20">IFERROR(X102*I102/H102,"0")</f>
        <v>329.23200000000003</v>
      </c>
      <c r="BN102" s="77">
        <f t="shared" ref="BN102:BN116" si="21">IFERROR(1/J102*(W102/H102),"0")</f>
        <v>0.66137566137566139</v>
      </c>
      <c r="BO102" s="77">
        <f t="shared" ref="BO102:BO116" si="22">IFERROR(1/J102*(X102/H102),"0")</f>
        <v>0.67857142857142849</v>
      </c>
    </row>
    <row r="103" spans="1:67" ht="27" hidden="1" customHeight="1" x14ac:dyDescent="0.25">
      <c r="A103" s="61" t="s">
        <v>190</v>
      </c>
      <c r="B103" s="61" t="s">
        <v>192</v>
      </c>
      <c r="C103" s="35">
        <v>4301051543</v>
      </c>
      <c r="D103" s="399">
        <v>4607091386967</v>
      </c>
      <c r="E103" s="399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1"/>
      <c r="Q103" s="401"/>
      <c r="R103" s="401"/>
      <c r="S103" s="40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customHeight="1" x14ac:dyDescent="0.25">
      <c r="A104" s="61" t="s">
        <v>193</v>
      </c>
      <c r="B104" s="61" t="s">
        <v>194</v>
      </c>
      <c r="C104" s="35">
        <v>4301051611</v>
      </c>
      <c r="D104" s="399">
        <v>4607091385304</v>
      </c>
      <c r="E104" s="399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1"/>
      <c r="Q104" s="401"/>
      <c r="R104" s="401"/>
      <c r="S104" s="402"/>
      <c r="T104" s="38" t="s">
        <v>48</v>
      </c>
      <c r="U104" s="38" t="s">
        <v>48</v>
      </c>
      <c r="V104" s="39" t="s">
        <v>0</v>
      </c>
      <c r="W104" s="57">
        <v>240</v>
      </c>
      <c r="X104" s="54">
        <f t="shared" si="18"/>
        <v>243.60000000000002</v>
      </c>
      <c r="Y104" s="40">
        <f>IFERROR(IF(X104=0,"",ROUNDUP(X104/H104,0)*0.02175),"")</f>
        <v>0.63074999999999992</v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256.1142857142857</v>
      </c>
      <c r="BM104" s="77">
        <f t="shared" si="20"/>
        <v>259.95600000000002</v>
      </c>
      <c r="BN104" s="77">
        <f t="shared" si="21"/>
        <v>0.51020408163265296</v>
      </c>
      <c r="BO104" s="77">
        <f t="shared" si="22"/>
        <v>0.51785714285714279</v>
      </c>
    </row>
    <row r="105" spans="1:67" ht="16.5" customHeight="1" x14ac:dyDescent="0.25">
      <c r="A105" s="61" t="s">
        <v>195</v>
      </c>
      <c r="B105" s="61" t="s">
        <v>196</v>
      </c>
      <c r="C105" s="35">
        <v>4301051648</v>
      </c>
      <c r="D105" s="399">
        <v>4607091386264</v>
      </c>
      <c r="E105" s="399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6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1"/>
      <c r="Q105" s="401"/>
      <c r="R105" s="401"/>
      <c r="S105" s="402"/>
      <c r="T105" s="38" t="s">
        <v>48</v>
      </c>
      <c r="U105" s="38" t="s">
        <v>48</v>
      </c>
      <c r="V105" s="39" t="s">
        <v>0</v>
      </c>
      <c r="W105" s="57">
        <v>30</v>
      </c>
      <c r="X105" s="54">
        <f t="shared" si="18"/>
        <v>30</v>
      </c>
      <c r="Y105" s="40">
        <f>IFERROR(IF(X105=0,"",ROUNDUP(X105/H105,0)*0.00753),"")</f>
        <v>7.5300000000000006E-2</v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32.78</v>
      </c>
      <c r="BM105" s="77">
        <f t="shared" si="20"/>
        <v>32.78</v>
      </c>
      <c r="BN105" s="77">
        <f t="shared" si="21"/>
        <v>6.4102564102564097E-2</v>
      </c>
      <c r="BO105" s="77">
        <f t="shared" si="22"/>
        <v>6.4102564102564097E-2</v>
      </c>
    </row>
    <row r="106" spans="1:67" ht="16.5" hidden="1" customHeight="1" x14ac:dyDescent="0.25">
      <c r="A106" s="61" t="s">
        <v>197</v>
      </c>
      <c r="B106" s="61" t="s">
        <v>198</v>
      </c>
      <c r="C106" s="35">
        <v>4301051477</v>
      </c>
      <c r="D106" s="399">
        <v>4680115882584</v>
      </c>
      <c r="E106" s="399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6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1"/>
      <c r="Q106" s="401"/>
      <c r="R106" s="401"/>
      <c r="S106" s="402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hidden="1" customHeight="1" x14ac:dyDescent="0.25">
      <c r="A107" s="61" t="s">
        <v>197</v>
      </c>
      <c r="B107" s="61" t="s">
        <v>199</v>
      </c>
      <c r="C107" s="35">
        <v>4301051476</v>
      </c>
      <c r="D107" s="399">
        <v>4680115882584</v>
      </c>
      <c r="E107" s="399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68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1"/>
      <c r="Q107" s="401"/>
      <c r="R107" s="401"/>
      <c r="S107" s="402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hidden="1" customHeight="1" x14ac:dyDescent="0.25">
      <c r="A108" s="61" t="s">
        <v>200</v>
      </c>
      <c r="B108" s="61" t="s">
        <v>201</v>
      </c>
      <c r="C108" s="35">
        <v>4301051436</v>
      </c>
      <c r="D108" s="399">
        <v>4607091385731</v>
      </c>
      <c r="E108" s="399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1"/>
      <c r="Q108" s="401"/>
      <c r="R108" s="401"/>
      <c r="S108" s="40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hidden="1" customHeight="1" x14ac:dyDescent="0.25">
      <c r="A109" s="61" t="s">
        <v>202</v>
      </c>
      <c r="B109" s="61" t="s">
        <v>203</v>
      </c>
      <c r="C109" s="35">
        <v>4301051439</v>
      </c>
      <c r="D109" s="399">
        <v>4680115880214</v>
      </c>
      <c r="E109" s="399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1"/>
      <c r="Q109" s="401"/>
      <c r="R109" s="401"/>
      <c r="S109" s="402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hidden="1" customHeight="1" x14ac:dyDescent="0.25">
      <c r="A110" s="61" t="s">
        <v>204</v>
      </c>
      <c r="B110" s="61" t="s">
        <v>205</v>
      </c>
      <c r="C110" s="35">
        <v>4301051438</v>
      </c>
      <c r="D110" s="399">
        <v>4680115880894</v>
      </c>
      <c r="E110" s="399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1"/>
      <c r="Q110" s="401"/>
      <c r="R110" s="401"/>
      <c r="S110" s="40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206</v>
      </c>
      <c r="B111" s="61" t="s">
        <v>207</v>
      </c>
      <c r="C111" s="35">
        <v>4301051787</v>
      </c>
      <c r="D111" s="399">
        <v>4680115885233</v>
      </c>
      <c r="E111" s="399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668" t="s">
        <v>208</v>
      </c>
      <c r="P111" s="401"/>
      <c r="Q111" s="401"/>
      <c r="R111" s="401"/>
      <c r="S111" s="40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209</v>
      </c>
      <c r="B112" s="61" t="s">
        <v>210</v>
      </c>
      <c r="C112" s="35">
        <v>4301051693</v>
      </c>
      <c r="D112" s="399">
        <v>4680115884915</v>
      </c>
      <c r="E112" s="399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66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1"/>
      <c r="Q112" s="401"/>
      <c r="R112" s="401"/>
      <c r="S112" s="40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211</v>
      </c>
      <c r="B113" s="61" t="s">
        <v>212</v>
      </c>
      <c r="C113" s="35">
        <v>4301051313</v>
      </c>
      <c r="D113" s="399">
        <v>4607091385427</v>
      </c>
      <c r="E113" s="399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6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1"/>
      <c r="Q113" s="401"/>
      <c r="R113" s="401"/>
      <c r="S113" s="40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hidden="1" customHeight="1" x14ac:dyDescent="0.25">
      <c r="A114" s="61" t="s">
        <v>213</v>
      </c>
      <c r="B114" s="61" t="s">
        <v>214</v>
      </c>
      <c r="C114" s="35">
        <v>4301051480</v>
      </c>
      <c r="D114" s="399">
        <v>4680115882645</v>
      </c>
      <c r="E114" s="399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6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1"/>
      <c r="Q114" s="401"/>
      <c r="R114" s="401"/>
      <c r="S114" s="40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hidden="1" customHeight="1" x14ac:dyDescent="0.25">
      <c r="A115" s="61" t="s">
        <v>215</v>
      </c>
      <c r="B115" s="61" t="s">
        <v>216</v>
      </c>
      <c r="C115" s="35">
        <v>4301051395</v>
      </c>
      <c r="D115" s="399">
        <v>4680115884311</v>
      </c>
      <c r="E115" s="399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72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1"/>
      <c r="Q115" s="401"/>
      <c r="R115" s="401"/>
      <c r="S115" s="40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217</v>
      </c>
      <c r="B116" s="61" t="s">
        <v>218</v>
      </c>
      <c r="C116" s="35">
        <v>4301051641</v>
      </c>
      <c r="D116" s="399">
        <v>4680115884403</v>
      </c>
      <c r="E116" s="399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6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1"/>
      <c r="Q116" s="401"/>
      <c r="R116" s="401"/>
      <c r="S116" s="40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08"/>
      <c r="B117" s="408"/>
      <c r="C117" s="408"/>
      <c r="D117" s="408"/>
      <c r="E117" s="408"/>
      <c r="F117" s="408"/>
      <c r="G117" s="408"/>
      <c r="H117" s="408"/>
      <c r="I117" s="408"/>
      <c r="J117" s="408"/>
      <c r="K117" s="408"/>
      <c r="L117" s="408"/>
      <c r="M117" s="408"/>
      <c r="N117" s="409"/>
      <c r="O117" s="405" t="s">
        <v>43</v>
      </c>
      <c r="P117" s="406"/>
      <c r="Q117" s="406"/>
      <c r="R117" s="406"/>
      <c r="S117" s="406"/>
      <c r="T117" s="406"/>
      <c r="U117" s="407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75.608465608465607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77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1.5325499999999996</v>
      </c>
      <c r="Z117" s="65"/>
      <c r="AA117" s="65"/>
    </row>
    <row r="118" spans="1:67" x14ac:dyDescent="0.2">
      <c r="A118" s="408"/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9"/>
      <c r="O118" s="405" t="s">
        <v>43</v>
      </c>
      <c r="P118" s="406"/>
      <c r="Q118" s="406"/>
      <c r="R118" s="406"/>
      <c r="S118" s="406"/>
      <c r="T118" s="406"/>
      <c r="U118" s="407"/>
      <c r="V118" s="41" t="s">
        <v>0</v>
      </c>
      <c r="W118" s="42">
        <f>IFERROR(SUM(W102:W116),"0")</f>
        <v>570</v>
      </c>
      <c r="X118" s="42">
        <f>IFERROR(SUM(X102:X116),"0")</f>
        <v>581.40000000000009</v>
      </c>
      <c r="Y118" s="41"/>
      <c r="Z118" s="65"/>
      <c r="AA118" s="65"/>
    </row>
    <row r="119" spans="1:67" ht="14.25" hidden="1" customHeight="1" x14ac:dyDescent="0.25">
      <c r="A119" s="398" t="s">
        <v>219</v>
      </c>
      <c r="B119" s="398"/>
      <c r="C119" s="398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  <c r="U119" s="398"/>
      <c r="V119" s="398"/>
      <c r="W119" s="398"/>
      <c r="X119" s="398"/>
      <c r="Y119" s="398"/>
      <c r="Z119" s="64"/>
      <c r="AA119" s="64"/>
    </row>
    <row r="120" spans="1:67" ht="27" hidden="1" customHeight="1" x14ac:dyDescent="0.25">
      <c r="A120" s="61" t="s">
        <v>220</v>
      </c>
      <c r="B120" s="61" t="s">
        <v>221</v>
      </c>
      <c r="C120" s="35">
        <v>4301060296</v>
      </c>
      <c r="D120" s="399">
        <v>4607091383065</v>
      </c>
      <c r="E120" s="399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65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1"/>
      <c r="Q120" s="401"/>
      <c r="R120" s="401"/>
      <c r="S120" s="40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hidden="1" customHeight="1" x14ac:dyDescent="0.25">
      <c r="A121" s="61" t="s">
        <v>222</v>
      </c>
      <c r="B121" s="61" t="s">
        <v>223</v>
      </c>
      <c r="C121" s="35">
        <v>4301060366</v>
      </c>
      <c r="D121" s="399">
        <v>4680115881532</v>
      </c>
      <c r="E121" s="399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1"/>
      <c r="Q121" s="401"/>
      <c r="R121" s="401"/>
      <c r="S121" s="40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3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0</v>
      </c>
      <c r="BM121" s="77">
        <f t="shared" si="25"/>
        <v>0</v>
      </c>
      <c r="BN121" s="77">
        <f t="shared" si="26"/>
        <v>0</v>
      </c>
      <c r="BO121" s="77">
        <f t="shared" si="27"/>
        <v>0</v>
      </c>
    </row>
    <row r="122" spans="1:67" ht="27" hidden="1" customHeight="1" x14ac:dyDescent="0.25">
      <c r="A122" s="61" t="s">
        <v>222</v>
      </c>
      <c r="B122" s="61" t="s">
        <v>224</v>
      </c>
      <c r="C122" s="35">
        <v>4301060371</v>
      </c>
      <c r="D122" s="399">
        <v>4680115881532</v>
      </c>
      <c r="E122" s="399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6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1"/>
      <c r="Q122" s="401"/>
      <c r="R122" s="401"/>
      <c r="S122" s="402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hidden="1" customHeight="1" x14ac:dyDescent="0.25">
      <c r="A123" s="61" t="s">
        <v>225</v>
      </c>
      <c r="B123" s="61" t="s">
        <v>226</v>
      </c>
      <c r="C123" s="35">
        <v>4301060356</v>
      </c>
      <c r="D123" s="399">
        <v>4680115882652</v>
      </c>
      <c r="E123" s="399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1"/>
      <c r="Q123" s="401"/>
      <c r="R123" s="401"/>
      <c r="S123" s="402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hidden="1" customHeight="1" x14ac:dyDescent="0.25">
      <c r="A124" s="61" t="s">
        <v>227</v>
      </c>
      <c r="B124" s="61" t="s">
        <v>228</v>
      </c>
      <c r="C124" s="35">
        <v>4301060309</v>
      </c>
      <c r="D124" s="399">
        <v>4680115880238</v>
      </c>
      <c r="E124" s="399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1"/>
      <c r="Q124" s="401"/>
      <c r="R124" s="401"/>
      <c r="S124" s="402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hidden="1" customHeight="1" x14ac:dyDescent="0.25">
      <c r="A125" s="61" t="s">
        <v>229</v>
      </c>
      <c r="B125" s="61" t="s">
        <v>230</v>
      </c>
      <c r="C125" s="35">
        <v>4301060351</v>
      </c>
      <c r="D125" s="399">
        <v>4680115881464</v>
      </c>
      <c r="E125" s="399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1"/>
      <c r="Q125" s="401"/>
      <c r="R125" s="401"/>
      <c r="S125" s="402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idden="1" x14ac:dyDescent="0.2">
      <c r="A126" s="408"/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09"/>
      <c r="O126" s="405" t="s">
        <v>43</v>
      </c>
      <c r="P126" s="406"/>
      <c r="Q126" s="406"/>
      <c r="R126" s="406"/>
      <c r="S126" s="406"/>
      <c r="T126" s="406"/>
      <c r="U126" s="407"/>
      <c r="V126" s="41" t="s">
        <v>42</v>
      </c>
      <c r="W126" s="42">
        <f>IFERROR(W120/H120,"0")+IFERROR(W121/H121,"0")+IFERROR(W122/H122,"0")+IFERROR(W123/H123,"0")+IFERROR(W124/H124,"0")+IFERROR(W125/H125,"0")</f>
        <v>0</v>
      </c>
      <c r="X126" s="42">
        <f>IFERROR(X120/H120,"0")+IFERROR(X121/H121,"0")+IFERROR(X122/H122,"0")+IFERROR(X123/H123,"0")+IFERROR(X124/H124,"0")+IFERROR(X125/H125,"0")</f>
        <v>0</v>
      </c>
      <c r="Y126" s="42">
        <f>IFERROR(IF(Y120="",0,Y120),"0")+IFERROR(IF(Y121="",0,Y121),"0")+IFERROR(IF(Y122="",0,Y122),"0")+IFERROR(IF(Y123="",0,Y123),"0")+IFERROR(IF(Y124="",0,Y124),"0")+IFERROR(IF(Y125="",0,Y125),"0")</f>
        <v>0</v>
      </c>
      <c r="Z126" s="65"/>
      <c r="AA126" s="65"/>
    </row>
    <row r="127" spans="1:67" hidden="1" x14ac:dyDescent="0.2">
      <c r="A127" s="408"/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8"/>
      <c r="M127" s="408"/>
      <c r="N127" s="409"/>
      <c r="O127" s="405" t="s">
        <v>43</v>
      </c>
      <c r="P127" s="406"/>
      <c r="Q127" s="406"/>
      <c r="R127" s="406"/>
      <c r="S127" s="406"/>
      <c r="T127" s="406"/>
      <c r="U127" s="407"/>
      <c r="V127" s="41" t="s">
        <v>0</v>
      </c>
      <c r="W127" s="42">
        <f>IFERROR(SUM(W120:W125),"0")</f>
        <v>0</v>
      </c>
      <c r="X127" s="42">
        <f>IFERROR(SUM(X120:X125),"0")</f>
        <v>0</v>
      </c>
      <c r="Y127" s="41"/>
      <c r="Z127" s="65"/>
      <c r="AA127" s="65"/>
    </row>
    <row r="128" spans="1:67" ht="16.5" hidden="1" customHeight="1" x14ac:dyDescent="0.25">
      <c r="A128" s="431" t="s">
        <v>231</v>
      </c>
      <c r="B128" s="431"/>
      <c r="C128" s="431"/>
      <c r="D128" s="431"/>
      <c r="E128" s="431"/>
      <c r="F128" s="431"/>
      <c r="G128" s="431"/>
      <c r="H128" s="431"/>
      <c r="I128" s="431"/>
      <c r="J128" s="431"/>
      <c r="K128" s="431"/>
      <c r="L128" s="431"/>
      <c r="M128" s="431"/>
      <c r="N128" s="431"/>
      <c r="O128" s="431"/>
      <c r="P128" s="431"/>
      <c r="Q128" s="431"/>
      <c r="R128" s="431"/>
      <c r="S128" s="431"/>
      <c r="T128" s="431"/>
      <c r="U128" s="431"/>
      <c r="V128" s="431"/>
      <c r="W128" s="431"/>
      <c r="X128" s="431"/>
      <c r="Y128" s="431"/>
      <c r="Z128" s="63"/>
      <c r="AA128" s="63"/>
    </row>
    <row r="129" spans="1:67" ht="14.25" hidden="1" customHeight="1" x14ac:dyDescent="0.25">
      <c r="A129" s="398" t="s">
        <v>85</v>
      </c>
      <c r="B129" s="398"/>
      <c r="C129" s="398"/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  <c r="U129" s="398"/>
      <c r="V129" s="398"/>
      <c r="W129" s="398"/>
      <c r="X129" s="398"/>
      <c r="Y129" s="398"/>
      <c r="Z129" s="64"/>
      <c r="AA129" s="64"/>
    </row>
    <row r="130" spans="1:67" ht="27" customHeight="1" x14ac:dyDescent="0.25">
      <c r="A130" s="61" t="s">
        <v>232</v>
      </c>
      <c r="B130" s="61" t="s">
        <v>233</v>
      </c>
      <c r="C130" s="35">
        <v>4301051360</v>
      </c>
      <c r="D130" s="399">
        <v>4607091385168</v>
      </c>
      <c r="E130" s="399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65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1"/>
      <c r="Q130" s="401"/>
      <c r="R130" s="401"/>
      <c r="S130" s="402"/>
      <c r="T130" s="38" t="s">
        <v>48</v>
      </c>
      <c r="U130" s="38" t="s">
        <v>48</v>
      </c>
      <c r="V130" s="39" t="s">
        <v>0</v>
      </c>
      <c r="W130" s="57">
        <v>400</v>
      </c>
      <c r="X130" s="54">
        <f>IFERROR(IF(W130="",0,CEILING((W130/$H130),1)*$H130),"")</f>
        <v>405</v>
      </c>
      <c r="Y130" s="40">
        <f>IFERROR(IF(X130=0,"",ROUNDUP(X130/H130,0)*0.02175),"")</f>
        <v>1.0874999999999999</v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427.55555555555554</v>
      </c>
      <c r="BM130" s="77">
        <f>IFERROR(X130*I130/H130,"0")</f>
        <v>432.9</v>
      </c>
      <c r="BN130" s="77">
        <f>IFERROR(1/J130*(W130/H130),"0")</f>
        <v>0.88183421516754845</v>
      </c>
      <c r="BO130" s="77">
        <f>IFERROR(1/J130*(X130/H130),"0")</f>
        <v>0.89285714285714279</v>
      </c>
    </row>
    <row r="131" spans="1:67" ht="27" hidden="1" customHeight="1" x14ac:dyDescent="0.25">
      <c r="A131" s="61" t="s">
        <v>232</v>
      </c>
      <c r="B131" s="61" t="s">
        <v>234</v>
      </c>
      <c r="C131" s="35">
        <v>4301051612</v>
      </c>
      <c r="D131" s="399">
        <v>4607091385168</v>
      </c>
      <c r="E131" s="399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6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1"/>
      <c r="Q131" s="401"/>
      <c r="R131" s="401"/>
      <c r="S131" s="402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hidden="1" customHeight="1" x14ac:dyDescent="0.25">
      <c r="A132" s="61" t="s">
        <v>235</v>
      </c>
      <c r="B132" s="61" t="s">
        <v>236</v>
      </c>
      <c r="C132" s="35">
        <v>4301051362</v>
      </c>
      <c r="D132" s="399">
        <v>4607091383256</v>
      </c>
      <c r="E132" s="399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1"/>
      <c r="Q132" s="401"/>
      <c r="R132" s="401"/>
      <c r="S132" s="402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hidden="1" customHeight="1" x14ac:dyDescent="0.25">
      <c r="A133" s="61" t="s">
        <v>237</v>
      </c>
      <c r="B133" s="61" t="s">
        <v>238</v>
      </c>
      <c r="C133" s="35">
        <v>4301051358</v>
      </c>
      <c r="D133" s="399">
        <v>4607091385748</v>
      </c>
      <c r="E133" s="399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1"/>
      <c r="Q133" s="401"/>
      <c r="R133" s="401"/>
      <c r="S133" s="402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hidden="1" customHeight="1" x14ac:dyDescent="0.25">
      <c r="A134" s="61" t="s">
        <v>239</v>
      </c>
      <c r="B134" s="61" t="s">
        <v>240</v>
      </c>
      <c r="C134" s="35">
        <v>4301051738</v>
      </c>
      <c r="D134" s="399">
        <v>4680115884533</v>
      </c>
      <c r="E134" s="399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1"/>
      <c r="Q134" s="401"/>
      <c r="R134" s="401"/>
      <c r="S134" s="402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9"/>
      <c r="O135" s="405" t="s">
        <v>43</v>
      </c>
      <c r="P135" s="406"/>
      <c r="Q135" s="406"/>
      <c r="R135" s="406"/>
      <c r="S135" s="406"/>
      <c r="T135" s="406"/>
      <c r="U135" s="407"/>
      <c r="V135" s="41" t="s">
        <v>42</v>
      </c>
      <c r="W135" s="42">
        <f>IFERROR(W130/H130,"0")+IFERROR(W131/H131,"0")+IFERROR(W132/H132,"0")+IFERROR(W133/H133,"0")+IFERROR(W134/H134,"0")</f>
        <v>49.382716049382715</v>
      </c>
      <c r="X135" s="42">
        <f>IFERROR(X130/H130,"0")+IFERROR(X131/H131,"0")+IFERROR(X132/H132,"0")+IFERROR(X133/H133,"0")+IFERROR(X134/H134,"0")</f>
        <v>50</v>
      </c>
      <c r="Y135" s="42">
        <f>IFERROR(IF(Y130="",0,Y130),"0")+IFERROR(IF(Y131="",0,Y131),"0")+IFERROR(IF(Y132="",0,Y132),"0")+IFERROR(IF(Y133="",0,Y133),"0")+IFERROR(IF(Y134="",0,Y134),"0")</f>
        <v>1.0874999999999999</v>
      </c>
      <c r="Z135" s="65"/>
      <c r="AA135" s="65"/>
    </row>
    <row r="136" spans="1:67" x14ac:dyDescent="0.2">
      <c r="A136" s="408"/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9"/>
      <c r="O136" s="405" t="s">
        <v>43</v>
      </c>
      <c r="P136" s="406"/>
      <c r="Q136" s="406"/>
      <c r="R136" s="406"/>
      <c r="S136" s="406"/>
      <c r="T136" s="406"/>
      <c r="U136" s="407"/>
      <c r="V136" s="41" t="s">
        <v>0</v>
      </c>
      <c r="W136" s="42">
        <f>IFERROR(SUM(W130:W134),"0")</f>
        <v>400</v>
      </c>
      <c r="X136" s="42">
        <f>IFERROR(SUM(X130:X134),"0")</f>
        <v>405</v>
      </c>
      <c r="Y136" s="41"/>
      <c r="Z136" s="65"/>
      <c r="AA136" s="65"/>
    </row>
    <row r="137" spans="1:67" ht="27.75" hidden="1" customHeight="1" x14ac:dyDescent="0.2">
      <c r="A137" s="444" t="s">
        <v>241</v>
      </c>
      <c r="B137" s="444"/>
      <c r="C137" s="444"/>
      <c r="D137" s="444"/>
      <c r="E137" s="444"/>
      <c r="F137" s="444"/>
      <c r="G137" s="444"/>
      <c r="H137" s="444"/>
      <c r="I137" s="444"/>
      <c r="J137" s="444"/>
      <c r="K137" s="444"/>
      <c r="L137" s="444"/>
      <c r="M137" s="444"/>
      <c r="N137" s="444"/>
      <c r="O137" s="444"/>
      <c r="P137" s="444"/>
      <c r="Q137" s="444"/>
      <c r="R137" s="444"/>
      <c r="S137" s="444"/>
      <c r="T137" s="444"/>
      <c r="U137" s="444"/>
      <c r="V137" s="444"/>
      <c r="W137" s="444"/>
      <c r="X137" s="444"/>
      <c r="Y137" s="444"/>
      <c r="Z137" s="53"/>
      <c r="AA137" s="53"/>
    </row>
    <row r="138" spans="1:67" ht="16.5" hidden="1" customHeight="1" x14ac:dyDescent="0.25">
      <c r="A138" s="431" t="s">
        <v>242</v>
      </c>
      <c r="B138" s="431"/>
      <c r="C138" s="431"/>
      <c r="D138" s="431"/>
      <c r="E138" s="431"/>
      <c r="F138" s="431"/>
      <c r="G138" s="431"/>
      <c r="H138" s="431"/>
      <c r="I138" s="431"/>
      <c r="J138" s="431"/>
      <c r="K138" s="431"/>
      <c r="L138" s="431"/>
      <c r="M138" s="431"/>
      <c r="N138" s="431"/>
      <c r="O138" s="431"/>
      <c r="P138" s="431"/>
      <c r="Q138" s="431"/>
      <c r="R138" s="431"/>
      <c r="S138" s="431"/>
      <c r="T138" s="431"/>
      <c r="U138" s="431"/>
      <c r="V138" s="431"/>
      <c r="W138" s="431"/>
      <c r="X138" s="431"/>
      <c r="Y138" s="431"/>
      <c r="Z138" s="63"/>
      <c r="AA138" s="63"/>
    </row>
    <row r="139" spans="1:67" ht="14.25" hidden="1" customHeight="1" x14ac:dyDescent="0.25">
      <c r="A139" s="398" t="s">
        <v>118</v>
      </c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  <c r="Z139" s="64"/>
      <c r="AA139" s="64"/>
    </row>
    <row r="140" spans="1:67" ht="27" hidden="1" customHeight="1" x14ac:dyDescent="0.25">
      <c r="A140" s="61" t="s">
        <v>243</v>
      </c>
      <c r="B140" s="61" t="s">
        <v>244</v>
      </c>
      <c r="C140" s="35">
        <v>4301011223</v>
      </c>
      <c r="D140" s="399">
        <v>4607091383423</v>
      </c>
      <c r="E140" s="399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1"/>
      <c r="Q140" s="401"/>
      <c r="R140" s="401"/>
      <c r="S140" s="402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hidden="1" customHeight="1" x14ac:dyDescent="0.25">
      <c r="A141" s="61" t="s">
        <v>245</v>
      </c>
      <c r="B141" s="61" t="s">
        <v>246</v>
      </c>
      <c r="C141" s="35">
        <v>4301011876</v>
      </c>
      <c r="D141" s="399">
        <v>4680115885707</v>
      </c>
      <c r="E141" s="399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649" t="s">
        <v>247</v>
      </c>
      <c r="P141" s="401"/>
      <c r="Q141" s="401"/>
      <c r="R141" s="401"/>
      <c r="S141" s="402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hidden="1" customHeight="1" x14ac:dyDescent="0.25">
      <c r="A142" s="61" t="s">
        <v>248</v>
      </c>
      <c r="B142" s="61" t="s">
        <v>249</v>
      </c>
      <c r="C142" s="35">
        <v>4301011338</v>
      </c>
      <c r="D142" s="399">
        <v>4607091381405</v>
      </c>
      <c r="E142" s="399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6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1"/>
      <c r="Q142" s="401"/>
      <c r="R142" s="401"/>
      <c r="S142" s="402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hidden="1" customHeight="1" x14ac:dyDescent="0.25">
      <c r="A143" s="61" t="s">
        <v>251</v>
      </c>
      <c r="B143" s="61" t="s">
        <v>252</v>
      </c>
      <c r="C143" s="35">
        <v>4301011878</v>
      </c>
      <c r="D143" s="399">
        <v>4680115885660</v>
      </c>
      <c r="E143" s="399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651" t="s">
        <v>253</v>
      </c>
      <c r="P143" s="401"/>
      <c r="Q143" s="401"/>
      <c r="R143" s="401"/>
      <c r="S143" s="402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hidden="1" customHeight="1" x14ac:dyDescent="0.25">
      <c r="A144" s="61" t="s">
        <v>254</v>
      </c>
      <c r="B144" s="61" t="s">
        <v>255</v>
      </c>
      <c r="C144" s="35">
        <v>4301011333</v>
      </c>
      <c r="D144" s="399">
        <v>4607091386516</v>
      </c>
      <c r="E144" s="399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6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1"/>
      <c r="Q144" s="401"/>
      <c r="R144" s="401"/>
      <c r="S144" s="402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hidden="1" customHeight="1" x14ac:dyDescent="0.25">
      <c r="A145" s="61" t="s">
        <v>256</v>
      </c>
      <c r="B145" s="61" t="s">
        <v>257</v>
      </c>
      <c r="C145" s="35">
        <v>4301011879</v>
      </c>
      <c r="D145" s="399">
        <v>4680115885691</v>
      </c>
      <c r="E145" s="399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653" t="s">
        <v>258</v>
      </c>
      <c r="P145" s="401"/>
      <c r="Q145" s="401"/>
      <c r="R145" s="401"/>
      <c r="S145" s="402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hidden="1" x14ac:dyDescent="0.2">
      <c r="A146" s="40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9"/>
      <c r="O146" s="405" t="s">
        <v>43</v>
      </c>
      <c r="P146" s="406"/>
      <c r="Q146" s="406"/>
      <c r="R146" s="406"/>
      <c r="S146" s="406"/>
      <c r="T146" s="406"/>
      <c r="U146" s="407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hidden="1" x14ac:dyDescent="0.2">
      <c r="A147" s="408"/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9"/>
      <c r="O147" s="405" t="s">
        <v>43</v>
      </c>
      <c r="P147" s="406"/>
      <c r="Q147" s="406"/>
      <c r="R147" s="406"/>
      <c r="S147" s="406"/>
      <c r="T147" s="406"/>
      <c r="U147" s="407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hidden="1" customHeight="1" x14ac:dyDescent="0.25">
      <c r="A148" s="431" t="s">
        <v>259</v>
      </c>
      <c r="B148" s="431"/>
      <c r="C148" s="431"/>
      <c r="D148" s="431"/>
      <c r="E148" s="431"/>
      <c r="F148" s="431"/>
      <c r="G148" s="431"/>
      <c r="H148" s="431"/>
      <c r="I148" s="431"/>
      <c r="J148" s="431"/>
      <c r="K148" s="431"/>
      <c r="L148" s="431"/>
      <c r="M148" s="431"/>
      <c r="N148" s="431"/>
      <c r="O148" s="431"/>
      <c r="P148" s="431"/>
      <c r="Q148" s="431"/>
      <c r="R148" s="431"/>
      <c r="S148" s="431"/>
      <c r="T148" s="431"/>
      <c r="U148" s="431"/>
      <c r="V148" s="431"/>
      <c r="W148" s="431"/>
      <c r="X148" s="431"/>
      <c r="Y148" s="431"/>
      <c r="Z148" s="63"/>
      <c r="AA148" s="63"/>
    </row>
    <row r="149" spans="1:67" ht="14.25" hidden="1" customHeight="1" x14ac:dyDescent="0.25">
      <c r="A149" s="398" t="s">
        <v>77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64"/>
      <c r="AA149" s="64"/>
    </row>
    <row r="150" spans="1:67" ht="27" hidden="1" customHeight="1" x14ac:dyDescent="0.25">
      <c r="A150" s="61" t="s">
        <v>260</v>
      </c>
      <c r="B150" s="61" t="s">
        <v>261</v>
      </c>
      <c r="C150" s="35">
        <v>4301031191</v>
      </c>
      <c r="D150" s="399">
        <v>4680115880993</v>
      </c>
      <c r="E150" s="399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1"/>
      <c r="Q150" s="401"/>
      <c r="R150" s="401"/>
      <c r="S150" s="402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ref="X150:X158" si="34">IFERROR(IF(W150="",0,CEILING((W150/$H150),1)*$H150),"")</f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0</v>
      </c>
      <c r="BM150" s="77">
        <f t="shared" ref="BM150:BM158" si="36">IFERROR(X150*I150/H150,"0")</f>
        <v>0</v>
      </c>
      <c r="BN150" s="77">
        <f t="shared" ref="BN150:BN158" si="37">IFERROR(1/J150*(W150/H150),"0")</f>
        <v>0</v>
      </c>
      <c r="BO150" s="77">
        <f t="shared" ref="BO150:BO158" si="38">IFERROR(1/J150*(X150/H150),"0")</f>
        <v>0</v>
      </c>
    </row>
    <row r="151" spans="1:67" ht="27" hidden="1" customHeight="1" x14ac:dyDescent="0.25">
      <c r="A151" s="61" t="s">
        <v>262</v>
      </c>
      <c r="B151" s="61" t="s">
        <v>263</v>
      </c>
      <c r="C151" s="35">
        <v>4301031204</v>
      </c>
      <c r="D151" s="399">
        <v>4680115881761</v>
      </c>
      <c r="E151" s="399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1"/>
      <c r="Q151" s="401"/>
      <c r="R151" s="401"/>
      <c r="S151" s="402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customHeight="1" x14ac:dyDescent="0.25">
      <c r="A152" s="61" t="s">
        <v>264</v>
      </c>
      <c r="B152" s="61" t="s">
        <v>265</v>
      </c>
      <c r="C152" s="35">
        <v>4301031201</v>
      </c>
      <c r="D152" s="399">
        <v>4680115881563</v>
      </c>
      <c r="E152" s="399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1"/>
      <c r="Q152" s="401"/>
      <c r="R152" s="401"/>
      <c r="S152" s="402"/>
      <c r="T152" s="38" t="s">
        <v>48</v>
      </c>
      <c r="U152" s="38" t="s">
        <v>48</v>
      </c>
      <c r="V152" s="39" t="s">
        <v>0</v>
      </c>
      <c r="W152" s="57">
        <v>50</v>
      </c>
      <c r="X152" s="54">
        <f t="shared" si="34"/>
        <v>50.400000000000006</v>
      </c>
      <c r="Y152" s="40">
        <f>IFERROR(IF(X152=0,"",ROUNDUP(X152/H152,0)*0.00753),"")</f>
        <v>9.0359999999999996E-2</v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52.380952380952387</v>
      </c>
      <c r="BM152" s="77">
        <f t="shared" si="36"/>
        <v>52.800000000000011</v>
      </c>
      <c r="BN152" s="77">
        <f t="shared" si="37"/>
        <v>7.6312576312576319E-2</v>
      </c>
      <c r="BO152" s="77">
        <f t="shared" si="38"/>
        <v>7.6923076923076927E-2</v>
      </c>
    </row>
    <row r="153" spans="1:67" ht="27" hidden="1" customHeight="1" x14ac:dyDescent="0.25">
      <c r="A153" s="61" t="s">
        <v>266</v>
      </c>
      <c r="B153" s="61" t="s">
        <v>267</v>
      </c>
      <c r="C153" s="35">
        <v>4301031199</v>
      </c>
      <c r="D153" s="399">
        <v>4680115880986</v>
      </c>
      <c r="E153" s="399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1"/>
      <c r="Q153" s="401"/>
      <c r="R153" s="401"/>
      <c r="S153" s="40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hidden="1" customHeight="1" x14ac:dyDescent="0.25">
      <c r="A154" s="61" t="s">
        <v>268</v>
      </c>
      <c r="B154" s="61" t="s">
        <v>269</v>
      </c>
      <c r="C154" s="35">
        <v>4301031190</v>
      </c>
      <c r="D154" s="399">
        <v>4680115880207</v>
      </c>
      <c r="E154" s="399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1"/>
      <c r="Q154" s="401"/>
      <c r="R154" s="401"/>
      <c r="S154" s="40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hidden="1" customHeight="1" x14ac:dyDescent="0.25">
      <c r="A155" s="61" t="s">
        <v>270</v>
      </c>
      <c r="B155" s="61" t="s">
        <v>271</v>
      </c>
      <c r="C155" s="35">
        <v>4301031205</v>
      </c>
      <c r="D155" s="399">
        <v>4680115881785</v>
      </c>
      <c r="E155" s="399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1"/>
      <c r="Q155" s="401"/>
      <c r="R155" s="401"/>
      <c r="S155" s="40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hidden="1" customHeight="1" x14ac:dyDescent="0.25">
      <c r="A156" s="61" t="s">
        <v>272</v>
      </c>
      <c r="B156" s="61" t="s">
        <v>273</v>
      </c>
      <c r="C156" s="35">
        <v>4301031202</v>
      </c>
      <c r="D156" s="399">
        <v>4680115881679</v>
      </c>
      <c r="E156" s="399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1"/>
      <c r="Q156" s="401"/>
      <c r="R156" s="401"/>
      <c r="S156" s="40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hidden="1" customHeight="1" x14ac:dyDescent="0.25">
      <c r="A157" s="61" t="s">
        <v>274</v>
      </c>
      <c r="B157" s="61" t="s">
        <v>275</v>
      </c>
      <c r="C157" s="35">
        <v>4301031158</v>
      </c>
      <c r="D157" s="399">
        <v>4680115880191</v>
      </c>
      <c r="E157" s="399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6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1"/>
      <c r="Q157" s="401"/>
      <c r="R157" s="401"/>
      <c r="S157" s="40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hidden="1" customHeight="1" x14ac:dyDescent="0.25">
      <c r="A158" s="61" t="s">
        <v>276</v>
      </c>
      <c r="B158" s="61" t="s">
        <v>277</v>
      </c>
      <c r="C158" s="35">
        <v>4301031245</v>
      </c>
      <c r="D158" s="399">
        <v>4680115883963</v>
      </c>
      <c r="E158" s="399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1"/>
      <c r="Q158" s="401"/>
      <c r="R158" s="401"/>
      <c r="S158" s="402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x14ac:dyDescent="0.2">
      <c r="A159" s="408"/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9"/>
      <c r="O159" s="405" t="s">
        <v>43</v>
      </c>
      <c r="P159" s="406"/>
      <c r="Q159" s="406"/>
      <c r="R159" s="406"/>
      <c r="S159" s="406"/>
      <c r="T159" s="406"/>
      <c r="U159" s="407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11.904761904761905</v>
      </c>
      <c r="X159" s="42">
        <f>IFERROR(X150/H150,"0")+IFERROR(X151/H151,"0")+IFERROR(X152/H152,"0")+IFERROR(X153/H153,"0")+IFERROR(X154/H154,"0")+IFERROR(X155/H155,"0")+IFERROR(X156/H156,"0")+IFERROR(X157/H157,"0")+IFERROR(X158/H158,"0")</f>
        <v>12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9.0359999999999996E-2</v>
      </c>
      <c r="Z159" s="65"/>
      <c r="AA159" s="65"/>
    </row>
    <row r="160" spans="1:67" x14ac:dyDescent="0.2">
      <c r="A160" s="408"/>
      <c r="B160" s="408"/>
      <c r="C160" s="408"/>
      <c r="D160" s="408"/>
      <c r="E160" s="408"/>
      <c r="F160" s="408"/>
      <c r="G160" s="408"/>
      <c r="H160" s="408"/>
      <c r="I160" s="408"/>
      <c r="J160" s="408"/>
      <c r="K160" s="408"/>
      <c r="L160" s="408"/>
      <c r="M160" s="408"/>
      <c r="N160" s="409"/>
      <c r="O160" s="405" t="s">
        <v>43</v>
      </c>
      <c r="P160" s="406"/>
      <c r="Q160" s="406"/>
      <c r="R160" s="406"/>
      <c r="S160" s="406"/>
      <c r="T160" s="406"/>
      <c r="U160" s="407"/>
      <c r="V160" s="41" t="s">
        <v>0</v>
      </c>
      <c r="W160" s="42">
        <f>IFERROR(SUM(W150:W158),"0")</f>
        <v>50</v>
      </c>
      <c r="X160" s="42">
        <f>IFERROR(SUM(X150:X158),"0")</f>
        <v>50.400000000000006</v>
      </c>
      <c r="Y160" s="41"/>
      <c r="Z160" s="65"/>
      <c r="AA160" s="65"/>
    </row>
    <row r="161" spans="1:67" ht="16.5" hidden="1" customHeight="1" x14ac:dyDescent="0.25">
      <c r="A161" s="431" t="s">
        <v>278</v>
      </c>
      <c r="B161" s="431"/>
      <c r="C161" s="431"/>
      <c r="D161" s="431"/>
      <c r="E161" s="431"/>
      <c r="F161" s="431"/>
      <c r="G161" s="431"/>
      <c r="H161" s="431"/>
      <c r="I161" s="431"/>
      <c r="J161" s="431"/>
      <c r="K161" s="431"/>
      <c r="L161" s="431"/>
      <c r="M161" s="431"/>
      <c r="N161" s="431"/>
      <c r="O161" s="431"/>
      <c r="P161" s="431"/>
      <c r="Q161" s="431"/>
      <c r="R161" s="431"/>
      <c r="S161" s="431"/>
      <c r="T161" s="431"/>
      <c r="U161" s="431"/>
      <c r="V161" s="431"/>
      <c r="W161" s="431"/>
      <c r="X161" s="431"/>
      <c r="Y161" s="431"/>
      <c r="Z161" s="63"/>
      <c r="AA161" s="63"/>
    </row>
    <row r="162" spans="1:67" ht="14.25" hidden="1" customHeight="1" x14ac:dyDescent="0.25">
      <c r="A162" s="398" t="s">
        <v>118</v>
      </c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  <c r="U162" s="398"/>
      <c r="V162" s="398"/>
      <c r="W162" s="398"/>
      <c r="X162" s="398"/>
      <c r="Y162" s="398"/>
      <c r="Z162" s="64"/>
      <c r="AA162" s="64"/>
    </row>
    <row r="163" spans="1:67" ht="16.5" hidden="1" customHeight="1" x14ac:dyDescent="0.25">
      <c r="A163" s="61" t="s">
        <v>279</v>
      </c>
      <c r="B163" s="61" t="s">
        <v>280</v>
      </c>
      <c r="C163" s="35">
        <v>4301011450</v>
      </c>
      <c r="D163" s="399">
        <v>4680115881402</v>
      </c>
      <c r="E163" s="399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1"/>
      <c r="Q163" s="401"/>
      <c r="R163" s="401"/>
      <c r="S163" s="402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hidden="1" customHeight="1" x14ac:dyDescent="0.25">
      <c r="A164" s="61" t="s">
        <v>281</v>
      </c>
      <c r="B164" s="61" t="s">
        <v>282</v>
      </c>
      <c r="C164" s="35">
        <v>4301011454</v>
      </c>
      <c r="D164" s="399">
        <v>4680115881396</v>
      </c>
      <c r="E164" s="399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1"/>
      <c r="Q164" s="401"/>
      <c r="R164" s="401"/>
      <c r="S164" s="402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IFERROR(IF(X164=0,"",ROUNDUP(X164/H164,0)*0.00753),"")</f>
        <v/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idden="1" x14ac:dyDescent="0.2">
      <c r="A165" s="408"/>
      <c r="B165" s="408"/>
      <c r="C165" s="408"/>
      <c r="D165" s="408"/>
      <c r="E165" s="408"/>
      <c r="F165" s="408"/>
      <c r="G165" s="408"/>
      <c r="H165" s="408"/>
      <c r="I165" s="408"/>
      <c r="J165" s="408"/>
      <c r="K165" s="408"/>
      <c r="L165" s="408"/>
      <c r="M165" s="408"/>
      <c r="N165" s="409"/>
      <c r="O165" s="405" t="s">
        <v>43</v>
      </c>
      <c r="P165" s="406"/>
      <c r="Q165" s="406"/>
      <c r="R165" s="406"/>
      <c r="S165" s="406"/>
      <c r="T165" s="406"/>
      <c r="U165" s="407"/>
      <c r="V165" s="41" t="s">
        <v>42</v>
      </c>
      <c r="W165" s="42">
        <f>IFERROR(W163/H163,"0")+IFERROR(W164/H164,"0")</f>
        <v>0</v>
      </c>
      <c r="X165" s="42">
        <f>IFERROR(X163/H163,"0")+IFERROR(X164/H164,"0")</f>
        <v>0</v>
      </c>
      <c r="Y165" s="42">
        <f>IFERROR(IF(Y163="",0,Y163),"0")+IFERROR(IF(Y164="",0,Y164),"0")</f>
        <v>0</v>
      </c>
      <c r="Z165" s="65"/>
      <c r="AA165" s="65"/>
    </row>
    <row r="166" spans="1:67" hidden="1" x14ac:dyDescent="0.2">
      <c r="A166" s="408"/>
      <c r="B166" s="408"/>
      <c r="C166" s="408"/>
      <c r="D166" s="408"/>
      <c r="E166" s="408"/>
      <c r="F166" s="408"/>
      <c r="G166" s="408"/>
      <c r="H166" s="408"/>
      <c r="I166" s="408"/>
      <c r="J166" s="408"/>
      <c r="K166" s="408"/>
      <c r="L166" s="408"/>
      <c r="M166" s="408"/>
      <c r="N166" s="409"/>
      <c r="O166" s="405" t="s">
        <v>43</v>
      </c>
      <c r="P166" s="406"/>
      <c r="Q166" s="406"/>
      <c r="R166" s="406"/>
      <c r="S166" s="406"/>
      <c r="T166" s="406"/>
      <c r="U166" s="407"/>
      <c r="V166" s="41" t="s">
        <v>0</v>
      </c>
      <c r="W166" s="42">
        <f>IFERROR(SUM(W163:W164),"0")</f>
        <v>0</v>
      </c>
      <c r="X166" s="42">
        <f>IFERROR(SUM(X163:X164),"0")</f>
        <v>0</v>
      </c>
      <c r="Y166" s="41"/>
      <c r="Z166" s="65"/>
      <c r="AA166" s="65"/>
    </row>
    <row r="167" spans="1:67" ht="14.25" hidden="1" customHeight="1" x14ac:dyDescent="0.25">
      <c r="A167" s="398" t="s">
        <v>110</v>
      </c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  <c r="U167" s="398"/>
      <c r="V167" s="398"/>
      <c r="W167" s="398"/>
      <c r="X167" s="398"/>
      <c r="Y167" s="398"/>
      <c r="Z167" s="64"/>
      <c r="AA167" s="64"/>
    </row>
    <row r="168" spans="1:67" ht="16.5" hidden="1" customHeight="1" x14ac:dyDescent="0.25">
      <c r="A168" s="61" t="s">
        <v>283</v>
      </c>
      <c r="B168" s="61" t="s">
        <v>284</v>
      </c>
      <c r="C168" s="35">
        <v>4301020262</v>
      </c>
      <c r="D168" s="399">
        <v>4680115882935</v>
      </c>
      <c r="E168" s="399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6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1"/>
      <c r="Q168" s="401"/>
      <c r="R168" s="401"/>
      <c r="S168" s="402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hidden="1" customHeight="1" x14ac:dyDescent="0.25">
      <c r="A169" s="61" t="s">
        <v>285</v>
      </c>
      <c r="B169" s="61" t="s">
        <v>286</v>
      </c>
      <c r="C169" s="35">
        <v>4301020220</v>
      </c>
      <c r="D169" s="399">
        <v>4680115880764</v>
      </c>
      <c r="E169" s="399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1"/>
      <c r="Q169" s="401"/>
      <c r="R169" s="401"/>
      <c r="S169" s="402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idden="1" x14ac:dyDescent="0.2">
      <c r="A170" s="408"/>
      <c r="B170" s="408"/>
      <c r="C170" s="408"/>
      <c r="D170" s="408"/>
      <c r="E170" s="408"/>
      <c r="F170" s="408"/>
      <c r="G170" s="408"/>
      <c r="H170" s="408"/>
      <c r="I170" s="408"/>
      <c r="J170" s="408"/>
      <c r="K170" s="408"/>
      <c r="L170" s="408"/>
      <c r="M170" s="408"/>
      <c r="N170" s="409"/>
      <c r="O170" s="405" t="s">
        <v>43</v>
      </c>
      <c r="P170" s="406"/>
      <c r="Q170" s="406"/>
      <c r="R170" s="406"/>
      <c r="S170" s="406"/>
      <c r="T170" s="406"/>
      <c r="U170" s="407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hidden="1" x14ac:dyDescent="0.2">
      <c r="A171" s="408"/>
      <c r="B171" s="408"/>
      <c r="C171" s="408"/>
      <c r="D171" s="408"/>
      <c r="E171" s="408"/>
      <c r="F171" s="408"/>
      <c r="G171" s="408"/>
      <c r="H171" s="408"/>
      <c r="I171" s="408"/>
      <c r="J171" s="408"/>
      <c r="K171" s="408"/>
      <c r="L171" s="408"/>
      <c r="M171" s="408"/>
      <c r="N171" s="409"/>
      <c r="O171" s="405" t="s">
        <v>43</v>
      </c>
      <c r="P171" s="406"/>
      <c r="Q171" s="406"/>
      <c r="R171" s="406"/>
      <c r="S171" s="406"/>
      <c r="T171" s="406"/>
      <c r="U171" s="407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hidden="1" customHeight="1" x14ac:dyDescent="0.25">
      <c r="A172" s="398" t="s">
        <v>77</v>
      </c>
      <c r="B172" s="398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  <c r="U172" s="398"/>
      <c r="V172" s="398"/>
      <c r="W172" s="398"/>
      <c r="X172" s="398"/>
      <c r="Y172" s="398"/>
      <c r="Z172" s="64"/>
      <c r="AA172" s="64"/>
    </row>
    <row r="173" spans="1:67" ht="27" customHeight="1" x14ac:dyDescent="0.25">
      <c r="A173" s="61" t="s">
        <v>287</v>
      </c>
      <c r="B173" s="61" t="s">
        <v>288</v>
      </c>
      <c r="C173" s="35">
        <v>4301031224</v>
      </c>
      <c r="D173" s="399">
        <v>4680115882683</v>
      </c>
      <c r="E173" s="399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6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1"/>
      <c r="Q173" s="401"/>
      <c r="R173" s="401"/>
      <c r="S173" s="402"/>
      <c r="T173" s="38" t="s">
        <v>48</v>
      </c>
      <c r="U173" s="38" t="s">
        <v>48</v>
      </c>
      <c r="V173" s="39" t="s">
        <v>0</v>
      </c>
      <c r="W173" s="57">
        <v>350</v>
      </c>
      <c r="X173" s="54">
        <f t="shared" ref="X173:X180" si="39">IFERROR(IF(W173="",0,CEILING((W173/$H173),1)*$H173),"")</f>
        <v>351</v>
      </c>
      <c r="Y173" s="40">
        <f>IFERROR(IF(X173=0,"",ROUNDUP(X173/H173,0)*0.00937),"")</f>
        <v>0.60904999999999998</v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363.61111111111109</v>
      </c>
      <c r="BM173" s="77">
        <f t="shared" ref="BM173:BM180" si="41">IFERROR(X173*I173/H173,"0")</f>
        <v>364.65</v>
      </c>
      <c r="BN173" s="77">
        <f t="shared" ref="BN173:BN180" si="42">IFERROR(1/J173*(W173/H173),"0")</f>
        <v>0.54012345679012341</v>
      </c>
      <c r="BO173" s="77">
        <f t="shared" ref="BO173:BO180" si="43">IFERROR(1/J173*(X173/H173),"0")</f>
        <v>0.54166666666666663</v>
      </c>
    </row>
    <row r="174" spans="1:67" ht="27" hidden="1" customHeight="1" x14ac:dyDescent="0.25">
      <c r="A174" s="61" t="s">
        <v>289</v>
      </c>
      <c r="B174" s="61" t="s">
        <v>290</v>
      </c>
      <c r="C174" s="35">
        <v>4301031230</v>
      </c>
      <c r="D174" s="399">
        <v>4680115882690</v>
      </c>
      <c r="E174" s="399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1"/>
      <c r="Q174" s="401"/>
      <c r="R174" s="401"/>
      <c r="S174" s="402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9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0</v>
      </c>
      <c r="BM174" s="77">
        <f t="shared" si="41"/>
        <v>0</v>
      </c>
      <c r="BN174" s="77">
        <f t="shared" si="42"/>
        <v>0</v>
      </c>
      <c r="BO174" s="77">
        <f t="shared" si="43"/>
        <v>0</v>
      </c>
    </row>
    <row r="175" spans="1:67" ht="27" customHeight="1" x14ac:dyDescent="0.25">
      <c r="A175" s="61" t="s">
        <v>291</v>
      </c>
      <c r="B175" s="61" t="s">
        <v>292</v>
      </c>
      <c r="C175" s="35">
        <v>4301031220</v>
      </c>
      <c r="D175" s="399">
        <v>4680115882669</v>
      </c>
      <c r="E175" s="39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1"/>
      <c r="Q175" s="401"/>
      <c r="R175" s="401"/>
      <c r="S175" s="402"/>
      <c r="T175" s="38" t="s">
        <v>48</v>
      </c>
      <c r="U175" s="38" t="s">
        <v>48</v>
      </c>
      <c r="V175" s="39" t="s">
        <v>0</v>
      </c>
      <c r="W175" s="57">
        <v>640</v>
      </c>
      <c r="X175" s="54">
        <f t="shared" si="39"/>
        <v>642.6</v>
      </c>
      <c r="Y175" s="40">
        <f>IFERROR(IF(X175=0,"",ROUNDUP(X175/H175,0)*0.00937),"")</f>
        <v>1.11503</v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664.88888888888891</v>
      </c>
      <c r="BM175" s="77">
        <f t="shared" si="41"/>
        <v>667.59</v>
      </c>
      <c r="BN175" s="77">
        <f t="shared" si="42"/>
        <v>0.98765432098765416</v>
      </c>
      <c r="BO175" s="77">
        <f t="shared" si="43"/>
        <v>0.9916666666666667</v>
      </c>
    </row>
    <row r="176" spans="1:67" ht="27" customHeight="1" x14ac:dyDescent="0.25">
      <c r="A176" s="61" t="s">
        <v>293</v>
      </c>
      <c r="B176" s="61" t="s">
        <v>294</v>
      </c>
      <c r="C176" s="35">
        <v>4301031221</v>
      </c>
      <c r="D176" s="399">
        <v>4680115882676</v>
      </c>
      <c r="E176" s="39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1"/>
      <c r="Q176" s="401"/>
      <c r="R176" s="401"/>
      <c r="S176" s="402"/>
      <c r="T176" s="38" t="s">
        <v>48</v>
      </c>
      <c r="U176" s="38" t="s">
        <v>48</v>
      </c>
      <c r="V176" s="39" t="s">
        <v>0</v>
      </c>
      <c r="W176" s="57">
        <v>80</v>
      </c>
      <c r="X176" s="54">
        <f t="shared" si="39"/>
        <v>81</v>
      </c>
      <c r="Y176" s="40">
        <f>IFERROR(IF(X176=0,"",ROUNDUP(X176/H176,0)*0.00937),"")</f>
        <v>0.14055000000000001</v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83.111111111111114</v>
      </c>
      <c r="BM176" s="77">
        <f t="shared" si="41"/>
        <v>84.15</v>
      </c>
      <c r="BN176" s="77">
        <f t="shared" si="42"/>
        <v>0.12345679012345677</v>
      </c>
      <c r="BO176" s="77">
        <f t="shared" si="43"/>
        <v>0.12499999999999999</v>
      </c>
    </row>
    <row r="177" spans="1:67" ht="27" hidden="1" customHeight="1" x14ac:dyDescent="0.25">
      <c r="A177" s="61" t="s">
        <v>295</v>
      </c>
      <c r="B177" s="61" t="s">
        <v>296</v>
      </c>
      <c r="C177" s="35">
        <v>4301031223</v>
      </c>
      <c r="D177" s="399">
        <v>4680115884014</v>
      </c>
      <c r="E177" s="399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634" t="s">
        <v>297</v>
      </c>
      <c r="P177" s="401"/>
      <c r="Q177" s="401"/>
      <c r="R177" s="401"/>
      <c r="S177" s="402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hidden="1" customHeight="1" x14ac:dyDescent="0.25">
      <c r="A178" s="61" t="s">
        <v>298</v>
      </c>
      <c r="B178" s="61" t="s">
        <v>299</v>
      </c>
      <c r="C178" s="35">
        <v>4301031222</v>
      </c>
      <c r="D178" s="399">
        <v>4680115884007</v>
      </c>
      <c r="E178" s="399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35" t="s">
        <v>300</v>
      </c>
      <c r="P178" s="401"/>
      <c r="Q178" s="401"/>
      <c r="R178" s="401"/>
      <c r="S178" s="402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hidden="1" customHeight="1" x14ac:dyDescent="0.25">
      <c r="A179" s="61" t="s">
        <v>301</v>
      </c>
      <c r="B179" s="61" t="s">
        <v>302</v>
      </c>
      <c r="C179" s="35">
        <v>4301031229</v>
      </c>
      <c r="D179" s="399">
        <v>4680115884038</v>
      </c>
      <c r="E179" s="399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1"/>
      <c r="Q179" s="401"/>
      <c r="R179" s="401"/>
      <c r="S179" s="40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hidden="1" customHeight="1" x14ac:dyDescent="0.25">
      <c r="A180" s="61" t="s">
        <v>303</v>
      </c>
      <c r="B180" s="61" t="s">
        <v>304</v>
      </c>
      <c r="C180" s="35">
        <v>4301031225</v>
      </c>
      <c r="D180" s="399">
        <v>4680115884021</v>
      </c>
      <c r="E180" s="399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623" t="s">
        <v>305</v>
      </c>
      <c r="P180" s="401"/>
      <c r="Q180" s="401"/>
      <c r="R180" s="401"/>
      <c r="S180" s="402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x14ac:dyDescent="0.2">
      <c r="A181" s="408"/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09"/>
      <c r="O181" s="405" t="s">
        <v>43</v>
      </c>
      <c r="P181" s="406"/>
      <c r="Q181" s="406"/>
      <c r="R181" s="406"/>
      <c r="S181" s="406"/>
      <c r="T181" s="406"/>
      <c r="U181" s="407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198.14814814814812</v>
      </c>
      <c r="X181" s="42">
        <f>IFERROR(X173/H173,"0")+IFERROR(X174/H174,"0")+IFERROR(X175/H175,"0")+IFERROR(X176/H176,"0")+IFERROR(X177/H177,"0")+IFERROR(X178/H178,"0")+IFERROR(X179/H179,"0")+IFERROR(X180/H180,"0")</f>
        <v>199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1.8646299999999998</v>
      </c>
      <c r="Z181" s="65"/>
      <c r="AA181" s="65"/>
    </row>
    <row r="182" spans="1:67" x14ac:dyDescent="0.2">
      <c r="A182" s="408"/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9"/>
      <c r="O182" s="405" t="s">
        <v>43</v>
      </c>
      <c r="P182" s="406"/>
      <c r="Q182" s="406"/>
      <c r="R182" s="406"/>
      <c r="S182" s="406"/>
      <c r="T182" s="406"/>
      <c r="U182" s="407"/>
      <c r="V182" s="41" t="s">
        <v>0</v>
      </c>
      <c r="W182" s="42">
        <f>IFERROR(SUM(W173:W180),"0")</f>
        <v>1070</v>
      </c>
      <c r="X182" s="42">
        <f>IFERROR(SUM(X173:X180),"0")</f>
        <v>1074.5999999999999</v>
      </c>
      <c r="Y182" s="41"/>
      <c r="Z182" s="65"/>
      <c r="AA182" s="65"/>
    </row>
    <row r="183" spans="1:67" ht="14.25" hidden="1" customHeight="1" x14ac:dyDescent="0.25">
      <c r="A183" s="398" t="s">
        <v>85</v>
      </c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8"/>
      <c r="P183" s="398"/>
      <c r="Q183" s="398"/>
      <c r="R183" s="398"/>
      <c r="S183" s="398"/>
      <c r="T183" s="398"/>
      <c r="U183" s="398"/>
      <c r="V183" s="398"/>
      <c r="W183" s="398"/>
      <c r="X183" s="398"/>
      <c r="Y183" s="398"/>
      <c r="Z183" s="64"/>
      <c r="AA183" s="64"/>
    </row>
    <row r="184" spans="1:67" ht="27" hidden="1" customHeight="1" x14ac:dyDescent="0.25">
      <c r="A184" s="61" t="s">
        <v>306</v>
      </c>
      <c r="B184" s="61" t="s">
        <v>307</v>
      </c>
      <c r="C184" s="35">
        <v>4301051409</v>
      </c>
      <c r="D184" s="399">
        <v>4680115881556</v>
      </c>
      <c r="E184" s="399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6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1"/>
      <c r="Q184" s="401"/>
      <c r="R184" s="401"/>
      <c r="S184" s="402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hidden="1" customHeight="1" x14ac:dyDescent="0.25">
      <c r="A185" s="61" t="s">
        <v>308</v>
      </c>
      <c r="B185" s="61" t="s">
        <v>309</v>
      </c>
      <c r="C185" s="35">
        <v>4301051408</v>
      </c>
      <c r="D185" s="399">
        <v>4680115881594</v>
      </c>
      <c r="E185" s="399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1"/>
      <c r="Q185" s="401"/>
      <c r="R185" s="401"/>
      <c r="S185" s="402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4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0</v>
      </c>
      <c r="BM185" s="77">
        <f t="shared" si="46"/>
        <v>0</v>
      </c>
      <c r="BN185" s="77">
        <f t="shared" si="47"/>
        <v>0</v>
      </c>
      <c r="BO185" s="77">
        <f t="shared" si="48"/>
        <v>0</v>
      </c>
    </row>
    <row r="186" spans="1:67" ht="27" hidden="1" customHeight="1" x14ac:dyDescent="0.25">
      <c r="A186" s="61" t="s">
        <v>310</v>
      </c>
      <c r="B186" s="61" t="s">
        <v>311</v>
      </c>
      <c r="C186" s="35">
        <v>4301051505</v>
      </c>
      <c r="D186" s="399">
        <v>4680115881587</v>
      </c>
      <c r="E186" s="399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6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1"/>
      <c r="Q186" s="401"/>
      <c r="R186" s="401"/>
      <c r="S186" s="40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hidden="1" customHeight="1" x14ac:dyDescent="0.25">
      <c r="A187" s="61" t="s">
        <v>312</v>
      </c>
      <c r="B187" s="61" t="s">
        <v>313</v>
      </c>
      <c r="C187" s="35">
        <v>4301051754</v>
      </c>
      <c r="D187" s="399">
        <v>4680115880962</v>
      </c>
      <c r="E187" s="399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627" t="s">
        <v>314</v>
      </c>
      <c r="P187" s="401"/>
      <c r="Q187" s="401"/>
      <c r="R187" s="401"/>
      <c r="S187" s="402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4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0</v>
      </c>
      <c r="BM187" s="77">
        <f t="shared" si="46"/>
        <v>0</v>
      </c>
      <c r="BN187" s="77">
        <f t="shared" si="47"/>
        <v>0</v>
      </c>
      <c r="BO187" s="77">
        <f t="shared" si="48"/>
        <v>0</v>
      </c>
    </row>
    <row r="188" spans="1:67" ht="27" hidden="1" customHeight="1" x14ac:dyDescent="0.25">
      <c r="A188" s="61" t="s">
        <v>315</v>
      </c>
      <c r="B188" s="61" t="s">
        <v>316</v>
      </c>
      <c r="C188" s="35">
        <v>4301051411</v>
      </c>
      <c r="D188" s="399">
        <v>4680115881617</v>
      </c>
      <c r="E188" s="399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1"/>
      <c r="Q188" s="401"/>
      <c r="R188" s="401"/>
      <c r="S188" s="402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hidden="1" customHeight="1" x14ac:dyDescent="0.25">
      <c r="A189" s="61" t="s">
        <v>317</v>
      </c>
      <c r="B189" s="61" t="s">
        <v>318</v>
      </c>
      <c r="C189" s="35">
        <v>4301051632</v>
      </c>
      <c r="D189" s="399">
        <v>4680115880573</v>
      </c>
      <c r="E189" s="399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613" t="s">
        <v>319</v>
      </c>
      <c r="P189" s="401"/>
      <c r="Q189" s="401"/>
      <c r="R189" s="401"/>
      <c r="S189" s="40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44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0</v>
      </c>
      <c r="BM189" s="77">
        <f t="shared" si="46"/>
        <v>0</v>
      </c>
      <c r="BN189" s="77">
        <f t="shared" si="47"/>
        <v>0</v>
      </c>
      <c r="BO189" s="77">
        <f t="shared" si="48"/>
        <v>0</v>
      </c>
    </row>
    <row r="190" spans="1:67" ht="27" hidden="1" customHeight="1" x14ac:dyDescent="0.25">
      <c r="A190" s="61" t="s">
        <v>320</v>
      </c>
      <c r="B190" s="61" t="s">
        <v>321</v>
      </c>
      <c r="C190" s="35">
        <v>4301051487</v>
      </c>
      <c r="D190" s="399">
        <v>4680115881228</v>
      </c>
      <c r="E190" s="399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6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1"/>
      <c r="Q190" s="401"/>
      <c r="R190" s="401"/>
      <c r="S190" s="40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44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0</v>
      </c>
      <c r="BM190" s="77">
        <f t="shared" si="46"/>
        <v>0</v>
      </c>
      <c r="BN190" s="77">
        <f t="shared" si="47"/>
        <v>0</v>
      </c>
      <c r="BO190" s="77">
        <f t="shared" si="48"/>
        <v>0</v>
      </c>
    </row>
    <row r="191" spans="1:67" ht="27" hidden="1" customHeight="1" x14ac:dyDescent="0.25">
      <c r="A191" s="61" t="s">
        <v>322</v>
      </c>
      <c r="B191" s="61" t="s">
        <v>323</v>
      </c>
      <c r="C191" s="35">
        <v>4301051506</v>
      </c>
      <c r="D191" s="399">
        <v>4680115881037</v>
      </c>
      <c r="E191" s="399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1"/>
      <c r="Q191" s="401"/>
      <c r="R191" s="401"/>
      <c r="S191" s="40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hidden="1" customHeight="1" x14ac:dyDescent="0.25">
      <c r="A192" s="61" t="s">
        <v>324</v>
      </c>
      <c r="B192" s="61" t="s">
        <v>325</v>
      </c>
      <c r="C192" s="35">
        <v>4301051384</v>
      </c>
      <c r="D192" s="399">
        <v>4680115881211</v>
      </c>
      <c r="E192" s="399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6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1"/>
      <c r="Q192" s="401"/>
      <c r="R192" s="401"/>
      <c r="S192" s="40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44"/>
        <v>0</v>
      </c>
      <c r="Y192" s="40" t="str">
        <f>IFERROR(IF(X192=0,"",ROUNDUP(X192/H192,0)*0.00753),"")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0</v>
      </c>
      <c r="BM192" s="77">
        <f t="shared" si="46"/>
        <v>0</v>
      </c>
      <c r="BN192" s="77">
        <f t="shared" si="47"/>
        <v>0</v>
      </c>
      <c r="BO192" s="77">
        <f t="shared" si="48"/>
        <v>0</v>
      </c>
    </row>
    <row r="193" spans="1:67" ht="27" hidden="1" customHeight="1" x14ac:dyDescent="0.25">
      <c r="A193" s="61" t="s">
        <v>326</v>
      </c>
      <c r="B193" s="61" t="s">
        <v>327</v>
      </c>
      <c r="C193" s="35">
        <v>4301051378</v>
      </c>
      <c r="D193" s="399">
        <v>4680115881020</v>
      </c>
      <c r="E193" s="399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6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1"/>
      <c r="Q193" s="401"/>
      <c r="R193" s="401"/>
      <c r="S193" s="40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hidden="1" customHeight="1" x14ac:dyDescent="0.25">
      <c r="A194" s="61" t="s">
        <v>328</v>
      </c>
      <c r="B194" s="61" t="s">
        <v>329</v>
      </c>
      <c r="C194" s="35">
        <v>4301051407</v>
      </c>
      <c r="D194" s="399">
        <v>4680115882195</v>
      </c>
      <c r="E194" s="399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1"/>
      <c r="Q194" s="401"/>
      <c r="R194" s="401"/>
      <c r="S194" s="40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44"/>
        <v>0</v>
      </c>
      <c r="Y194" s="40" t="str">
        <f>IFERROR(IF(X194=0,"",ROUNDUP(X194/H194,0)*0.00753),"")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0</v>
      </c>
      <c r="BM194" s="77">
        <f t="shared" si="46"/>
        <v>0</v>
      </c>
      <c r="BN194" s="77">
        <f t="shared" si="47"/>
        <v>0</v>
      </c>
      <c r="BO194" s="77">
        <f t="shared" si="48"/>
        <v>0</v>
      </c>
    </row>
    <row r="195" spans="1:67" ht="27" hidden="1" customHeight="1" x14ac:dyDescent="0.25">
      <c r="A195" s="61" t="s">
        <v>330</v>
      </c>
      <c r="B195" s="61" t="s">
        <v>331</v>
      </c>
      <c r="C195" s="35">
        <v>4301051630</v>
      </c>
      <c r="D195" s="399">
        <v>4680115880092</v>
      </c>
      <c r="E195" s="399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619" t="s">
        <v>332</v>
      </c>
      <c r="P195" s="401"/>
      <c r="Q195" s="401"/>
      <c r="R195" s="401"/>
      <c r="S195" s="40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44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0</v>
      </c>
      <c r="BM195" s="77">
        <f t="shared" si="46"/>
        <v>0</v>
      </c>
      <c r="BN195" s="77">
        <f t="shared" si="47"/>
        <v>0</v>
      </c>
      <c r="BO195" s="77">
        <f t="shared" si="48"/>
        <v>0</v>
      </c>
    </row>
    <row r="196" spans="1:67" ht="27" hidden="1" customHeight="1" x14ac:dyDescent="0.25">
      <c r="A196" s="61" t="s">
        <v>333</v>
      </c>
      <c r="B196" s="61" t="s">
        <v>334</v>
      </c>
      <c r="C196" s="35">
        <v>4301051631</v>
      </c>
      <c r="D196" s="399">
        <v>4680115880221</v>
      </c>
      <c r="E196" s="399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620" t="s">
        <v>335</v>
      </c>
      <c r="P196" s="401"/>
      <c r="Q196" s="401"/>
      <c r="R196" s="401"/>
      <c r="S196" s="40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44"/>
        <v>0</v>
      </c>
      <c r="Y196" s="40" t="str">
        <f>IFERROR(IF(X196=0,"",ROUNDUP(X196/H196,0)*0.00753),"")</f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0</v>
      </c>
      <c r="BM196" s="77">
        <f t="shared" si="46"/>
        <v>0</v>
      </c>
      <c r="BN196" s="77">
        <f t="shared" si="47"/>
        <v>0</v>
      </c>
      <c r="BO196" s="77">
        <f t="shared" si="48"/>
        <v>0</v>
      </c>
    </row>
    <row r="197" spans="1:67" ht="16.5" hidden="1" customHeight="1" x14ac:dyDescent="0.25">
      <c r="A197" s="61" t="s">
        <v>336</v>
      </c>
      <c r="B197" s="61" t="s">
        <v>337</v>
      </c>
      <c r="C197" s="35">
        <v>4301051753</v>
      </c>
      <c r="D197" s="399">
        <v>4680115880504</v>
      </c>
      <c r="E197" s="39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621" t="s">
        <v>338</v>
      </c>
      <c r="P197" s="401"/>
      <c r="Q197" s="401"/>
      <c r="R197" s="401"/>
      <c r="S197" s="40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44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0</v>
      </c>
      <c r="BM197" s="77">
        <f t="shared" si="46"/>
        <v>0</v>
      </c>
      <c r="BN197" s="77">
        <f t="shared" si="47"/>
        <v>0</v>
      </c>
      <c r="BO197" s="77">
        <f t="shared" si="48"/>
        <v>0</v>
      </c>
    </row>
    <row r="198" spans="1:67" ht="27" hidden="1" customHeight="1" x14ac:dyDescent="0.25">
      <c r="A198" s="61" t="s">
        <v>339</v>
      </c>
      <c r="B198" s="61" t="s">
        <v>340</v>
      </c>
      <c r="C198" s="35">
        <v>4301051410</v>
      </c>
      <c r="D198" s="399">
        <v>4680115882164</v>
      </c>
      <c r="E198" s="399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1"/>
      <c r="Q198" s="401"/>
      <c r="R198" s="401"/>
      <c r="S198" s="40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44"/>
        <v>0</v>
      </c>
      <c r="Y198" s="40" t="str">
        <f>IFERROR(IF(X198=0,"",ROUNDUP(X198/H198,0)*0.00753),"")</f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0</v>
      </c>
      <c r="BM198" s="77">
        <f t="shared" si="46"/>
        <v>0</v>
      </c>
      <c r="BN198" s="77">
        <f t="shared" si="47"/>
        <v>0</v>
      </c>
      <c r="BO198" s="77">
        <f t="shared" si="48"/>
        <v>0</v>
      </c>
    </row>
    <row r="199" spans="1:67" hidden="1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9"/>
      <c r="O199" s="405" t="s">
        <v>43</v>
      </c>
      <c r="P199" s="406"/>
      <c r="Q199" s="406"/>
      <c r="R199" s="406"/>
      <c r="S199" s="406"/>
      <c r="T199" s="406"/>
      <c r="U199" s="407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67" hidden="1" x14ac:dyDescent="0.2">
      <c r="A200" s="408"/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9"/>
      <c r="O200" s="405" t="s">
        <v>43</v>
      </c>
      <c r="P200" s="406"/>
      <c r="Q200" s="406"/>
      <c r="R200" s="406"/>
      <c r="S200" s="406"/>
      <c r="T200" s="406"/>
      <c r="U200" s="407"/>
      <c r="V200" s="41" t="s">
        <v>0</v>
      </c>
      <c r="W200" s="42">
        <f>IFERROR(SUM(W184:W198),"0")</f>
        <v>0</v>
      </c>
      <c r="X200" s="42">
        <f>IFERROR(SUM(X184:X198),"0")</f>
        <v>0</v>
      </c>
      <c r="Y200" s="41"/>
      <c r="Z200" s="65"/>
      <c r="AA200" s="65"/>
    </row>
    <row r="201" spans="1:67" ht="14.25" hidden="1" customHeight="1" x14ac:dyDescent="0.25">
      <c r="A201" s="398" t="s">
        <v>219</v>
      </c>
      <c r="B201" s="398"/>
      <c r="C201" s="398"/>
      <c r="D201" s="398"/>
      <c r="E201" s="398"/>
      <c r="F201" s="398"/>
      <c r="G201" s="398"/>
      <c r="H201" s="398"/>
      <c r="I201" s="398"/>
      <c r="J201" s="398"/>
      <c r="K201" s="398"/>
      <c r="L201" s="398"/>
      <c r="M201" s="398"/>
      <c r="N201" s="398"/>
      <c r="O201" s="398"/>
      <c r="P201" s="398"/>
      <c r="Q201" s="398"/>
      <c r="R201" s="398"/>
      <c r="S201" s="398"/>
      <c r="T201" s="398"/>
      <c r="U201" s="398"/>
      <c r="V201" s="398"/>
      <c r="W201" s="398"/>
      <c r="X201" s="398"/>
      <c r="Y201" s="398"/>
      <c r="Z201" s="64"/>
      <c r="AA201" s="64"/>
    </row>
    <row r="202" spans="1:67" ht="16.5" hidden="1" customHeight="1" x14ac:dyDescent="0.25">
      <c r="A202" s="61" t="s">
        <v>341</v>
      </c>
      <c r="B202" s="61" t="s">
        <v>342</v>
      </c>
      <c r="C202" s="35">
        <v>4301060360</v>
      </c>
      <c r="D202" s="399">
        <v>4680115882874</v>
      </c>
      <c r="E202" s="399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60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1"/>
      <c r="Q202" s="401"/>
      <c r="R202" s="401"/>
      <c r="S202" s="402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hidden="1" customHeight="1" x14ac:dyDescent="0.25">
      <c r="A203" s="61" t="s">
        <v>343</v>
      </c>
      <c r="B203" s="61" t="s">
        <v>344</v>
      </c>
      <c r="C203" s="35">
        <v>4301060359</v>
      </c>
      <c r="D203" s="399">
        <v>4680115884434</v>
      </c>
      <c r="E203" s="399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1"/>
      <c r="Q203" s="401"/>
      <c r="R203" s="401"/>
      <c r="S203" s="402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27" hidden="1" customHeight="1" x14ac:dyDescent="0.25">
      <c r="A204" s="61" t="s">
        <v>345</v>
      </c>
      <c r="B204" s="61" t="s">
        <v>346</v>
      </c>
      <c r="C204" s="35">
        <v>4301060375</v>
      </c>
      <c r="D204" s="399">
        <v>4680115880818</v>
      </c>
      <c r="E204" s="399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611" t="s">
        <v>347</v>
      </c>
      <c r="P204" s="401"/>
      <c r="Q204" s="401"/>
      <c r="R204" s="401"/>
      <c r="S204" s="402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t="16.5" hidden="1" customHeight="1" x14ac:dyDescent="0.25">
      <c r="A205" s="61" t="s">
        <v>348</v>
      </c>
      <c r="B205" s="61" t="s">
        <v>349</v>
      </c>
      <c r="C205" s="35">
        <v>4301060389</v>
      </c>
      <c r="D205" s="399">
        <v>4680115880801</v>
      </c>
      <c r="E205" s="399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612" t="s">
        <v>350</v>
      </c>
      <c r="P205" s="401"/>
      <c r="Q205" s="401"/>
      <c r="R205" s="401"/>
      <c r="S205" s="402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idden="1" x14ac:dyDescent="0.2">
      <c r="A206" s="408"/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09"/>
      <c r="O206" s="405" t="s">
        <v>43</v>
      </c>
      <c r="P206" s="406"/>
      <c r="Q206" s="406"/>
      <c r="R206" s="406"/>
      <c r="S206" s="406"/>
      <c r="T206" s="406"/>
      <c r="U206" s="407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67" hidden="1" x14ac:dyDescent="0.2">
      <c r="A207" s="408"/>
      <c r="B207" s="408"/>
      <c r="C207" s="408"/>
      <c r="D207" s="408"/>
      <c r="E207" s="408"/>
      <c r="F207" s="408"/>
      <c r="G207" s="408"/>
      <c r="H207" s="408"/>
      <c r="I207" s="408"/>
      <c r="J207" s="408"/>
      <c r="K207" s="408"/>
      <c r="L207" s="408"/>
      <c r="M207" s="408"/>
      <c r="N207" s="409"/>
      <c r="O207" s="405" t="s">
        <v>43</v>
      </c>
      <c r="P207" s="406"/>
      <c r="Q207" s="406"/>
      <c r="R207" s="406"/>
      <c r="S207" s="406"/>
      <c r="T207" s="406"/>
      <c r="U207" s="407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67" ht="16.5" hidden="1" customHeight="1" x14ac:dyDescent="0.25">
      <c r="A208" s="431" t="s">
        <v>351</v>
      </c>
      <c r="B208" s="431"/>
      <c r="C208" s="431"/>
      <c r="D208" s="431"/>
      <c r="E208" s="431"/>
      <c r="F208" s="431"/>
      <c r="G208" s="431"/>
      <c r="H208" s="431"/>
      <c r="I208" s="431"/>
      <c r="J208" s="431"/>
      <c r="K208" s="431"/>
      <c r="L208" s="431"/>
      <c r="M208" s="431"/>
      <c r="N208" s="431"/>
      <c r="O208" s="431"/>
      <c r="P208" s="431"/>
      <c r="Q208" s="431"/>
      <c r="R208" s="431"/>
      <c r="S208" s="431"/>
      <c r="T208" s="431"/>
      <c r="U208" s="431"/>
      <c r="V208" s="431"/>
      <c r="W208" s="431"/>
      <c r="X208" s="431"/>
      <c r="Y208" s="431"/>
      <c r="Z208" s="63"/>
      <c r="AA208" s="63"/>
    </row>
    <row r="209" spans="1:67" ht="14.25" hidden="1" customHeight="1" x14ac:dyDescent="0.25">
      <c r="A209" s="398" t="s">
        <v>118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64"/>
      <c r="AA209" s="64"/>
    </row>
    <row r="210" spans="1:67" ht="27" hidden="1" customHeight="1" x14ac:dyDescent="0.25">
      <c r="A210" s="61" t="s">
        <v>352</v>
      </c>
      <c r="B210" s="61" t="s">
        <v>353</v>
      </c>
      <c r="C210" s="35">
        <v>4301011717</v>
      </c>
      <c r="D210" s="399">
        <v>4680115884274</v>
      </c>
      <c r="E210" s="399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1"/>
      <c r="Q210" s="401"/>
      <c r="R210" s="401"/>
      <c r="S210" s="402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hidden="1" customHeight="1" x14ac:dyDescent="0.25">
      <c r="A211" s="61" t="s">
        <v>354</v>
      </c>
      <c r="B211" s="61" t="s">
        <v>355</v>
      </c>
      <c r="C211" s="35">
        <v>4301011719</v>
      </c>
      <c r="D211" s="399">
        <v>4680115884298</v>
      </c>
      <c r="E211" s="399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1"/>
      <c r="Q211" s="401"/>
      <c r="R211" s="401"/>
      <c r="S211" s="402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hidden="1" customHeight="1" x14ac:dyDescent="0.25">
      <c r="A212" s="61" t="s">
        <v>356</v>
      </c>
      <c r="B212" s="61" t="s">
        <v>357</v>
      </c>
      <c r="C212" s="35">
        <v>4301011733</v>
      </c>
      <c r="D212" s="399">
        <v>4680115884250</v>
      </c>
      <c r="E212" s="399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1"/>
      <c r="Q212" s="401"/>
      <c r="R212" s="401"/>
      <c r="S212" s="402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hidden="1" customHeight="1" x14ac:dyDescent="0.25">
      <c r="A213" s="61" t="s">
        <v>358</v>
      </c>
      <c r="B213" s="61" t="s">
        <v>359</v>
      </c>
      <c r="C213" s="35">
        <v>4301011718</v>
      </c>
      <c r="D213" s="399">
        <v>4680115884281</v>
      </c>
      <c r="E213" s="399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1"/>
      <c r="Q213" s="401"/>
      <c r="R213" s="401"/>
      <c r="S213" s="402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hidden="1" customHeight="1" x14ac:dyDescent="0.25">
      <c r="A214" s="61" t="s">
        <v>360</v>
      </c>
      <c r="B214" s="61" t="s">
        <v>361</v>
      </c>
      <c r="C214" s="35">
        <v>4301011720</v>
      </c>
      <c r="D214" s="399">
        <v>4680115884199</v>
      </c>
      <c r="E214" s="399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60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1"/>
      <c r="Q214" s="401"/>
      <c r="R214" s="401"/>
      <c r="S214" s="40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hidden="1" customHeight="1" x14ac:dyDescent="0.25">
      <c r="A215" s="61" t="s">
        <v>362</v>
      </c>
      <c r="B215" s="61" t="s">
        <v>363</v>
      </c>
      <c r="C215" s="35">
        <v>4301011716</v>
      </c>
      <c r="D215" s="399">
        <v>4680115884267</v>
      </c>
      <c r="E215" s="399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6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1"/>
      <c r="Q215" s="401"/>
      <c r="R215" s="401"/>
      <c r="S215" s="40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hidden="1" customHeight="1" x14ac:dyDescent="0.25">
      <c r="A216" s="61" t="s">
        <v>364</v>
      </c>
      <c r="B216" s="61" t="s">
        <v>365</v>
      </c>
      <c r="C216" s="35">
        <v>4301011593</v>
      </c>
      <c r="D216" s="399">
        <v>4680115882973</v>
      </c>
      <c r="E216" s="399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1"/>
      <c r="Q216" s="401"/>
      <c r="R216" s="401"/>
      <c r="S216" s="40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hidden="1" x14ac:dyDescent="0.2">
      <c r="A217" s="408"/>
      <c r="B217" s="408"/>
      <c r="C217" s="408"/>
      <c r="D217" s="408"/>
      <c r="E217" s="408"/>
      <c r="F217" s="408"/>
      <c r="G217" s="408"/>
      <c r="H217" s="408"/>
      <c r="I217" s="408"/>
      <c r="J217" s="408"/>
      <c r="K217" s="408"/>
      <c r="L217" s="408"/>
      <c r="M217" s="408"/>
      <c r="N217" s="409"/>
      <c r="O217" s="405" t="s">
        <v>43</v>
      </c>
      <c r="P217" s="406"/>
      <c r="Q217" s="406"/>
      <c r="R217" s="406"/>
      <c r="S217" s="406"/>
      <c r="T217" s="406"/>
      <c r="U217" s="407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hidden="1" x14ac:dyDescent="0.2">
      <c r="A218" s="408"/>
      <c r="B218" s="408"/>
      <c r="C218" s="408"/>
      <c r="D218" s="408"/>
      <c r="E218" s="408"/>
      <c r="F218" s="408"/>
      <c r="G218" s="408"/>
      <c r="H218" s="408"/>
      <c r="I218" s="408"/>
      <c r="J218" s="408"/>
      <c r="K218" s="408"/>
      <c r="L218" s="408"/>
      <c r="M218" s="408"/>
      <c r="N218" s="409"/>
      <c r="O218" s="405" t="s">
        <v>43</v>
      </c>
      <c r="P218" s="406"/>
      <c r="Q218" s="406"/>
      <c r="R218" s="406"/>
      <c r="S218" s="406"/>
      <c r="T218" s="406"/>
      <c r="U218" s="407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hidden="1" customHeight="1" x14ac:dyDescent="0.25">
      <c r="A219" s="398" t="s">
        <v>77</v>
      </c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398"/>
      <c r="P219" s="398"/>
      <c r="Q219" s="398"/>
      <c r="R219" s="398"/>
      <c r="S219" s="398"/>
      <c r="T219" s="398"/>
      <c r="U219" s="398"/>
      <c r="V219" s="398"/>
      <c r="W219" s="398"/>
      <c r="X219" s="398"/>
      <c r="Y219" s="398"/>
      <c r="Z219" s="64"/>
      <c r="AA219" s="64"/>
    </row>
    <row r="220" spans="1:67" ht="27" hidden="1" customHeight="1" x14ac:dyDescent="0.25">
      <c r="A220" s="61" t="s">
        <v>366</v>
      </c>
      <c r="B220" s="61" t="s">
        <v>367</v>
      </c>
      <c r="C220" s="35">
        <v>4301031305</v>
      </c>
      <c r="D220" s="399">
        <v>4607091389845</v>
      </c>
      <c r="E220" s="399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5" t="s">
        <v>368</v>
      </c>
      <c r="P220" s="401"/>
      <c r="Q220" s="401"/>
      <c r="R220" s="401"/>
      <c r="S220" s="402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hidden="1" customHeight="1" x14ac:dyDescent="0.25">
      <c r="A221" s="61" t="s">
        <v>366</v>
      </c>
      <c r="B221" s="61" t="s">
        <v>369</v>
      </c>
      <c r="C221" s="35">
        <v>4301031151</v>
      </c>
      <c r="D221" s="399">
        <v>4607091389845</v>
      </c>
      <c r="E221" s="399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1"/>
      <c r="Q221" s="401"/>
      <c r="R221" s="401"/>
      <c r="S221" s="402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hidden="1" customHeight="1" x14ac:dyDescent="0.25">
      <c r="A222" s="61" t="s">
        <v>370</v>
      </c>
      <c r="B222" s="61" t="s">
        <v>371</v>
      </c>
      <c r="C222" s="35">
        <v>4301031259</v>
      </c>
      <c r="D222" s="399">
        <v>4680115882881</v>
      </c>
      <c r="E222" s="399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1"/>
      <c r="Q222" s="401"/>
      <c r="R222" s="401"/>
      <c r="S222" s="402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hidden="1" x14ac:dyDescent="0.2">
      <c r="A223" s="408"/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09"/>
      <c r="O223" s="405" t="s">
        <v>43</v>
      </c>
      <c r="P223" s="406"/>
      <c r="Q223" s="406"/>
      <c r="R223" s="406"/>
      <c r="S223" s="406"/>
      <c r="T223" s="406"/>
      <c r="U223" s="407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hidden="1" x14ac:dyDescent="0.2">
      <c r="A224" s="408"/>
      <c r="B224" s="408"/>
      <c r="C224" s="408"/>
      <c r="D224" s="408"/>
      <c r="E224" s="408"/>
      <c r="F224" s="408"/>
      <c r="G224" s="408"/>
      <c r="H224" s="408"/>
      <c r="I224" s="408"/>
      <c r="J224" s="408"/>
      <c r="K224" s="408"/>
      <c r="L224" s="408"/>
      <c r="M224" s="408"/>
      <c r="N224" s="409"/>
      <c r="O224" s="405" t="s">
        <v>43</v>
      </c>
      <c r="P224" s="406"/>
      <c r="Q224" s="406"/>
      <c r="R224" s="406"/>
      <c r="S224" s="406"/>
      <c r="T224" s="406"/>
      <c r="U224" s="407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hidden="1" customHeight="1" x14ac:dyDescent="0.25">
      <c r="A225" s="431" t="s">
        <v>372</v>
      </c>
      <c r="B225" s="431"/>
      <c r="C225" s="431"/>
      <c r="D225" s="431"/>
      <c r="E225" s="431"/>
      <c r="F225" s="431"/>
      <c r="G225" s="431"/>
      <c r="H225" s="431"/>
      <c r="I225" s="431"/>
      <c r="J225" s="431"/>
      <c r="K225" s="431"/>
      <c r="L225" s="431"/>
      <c r="M225" s="431"/>
      <c r="N225" s="431"/>
      <c r="O225" s="431"/>
      <c r="P225" s="431"/>
      <c r="Q225" s="431"/>
      <c r="R225" s="431"/>
      <c r="S225" s="431"/>
      <c r="T225" s="431"/>
      <c r="U225" s="431"/>
      <c r="V225" s="431"/>
      <c r="W225" s="431"/>
      <c r="X225" s="431"/>
      <c r="Y225" s="431"/>
      <c r="Z225" s="63"/>
      <c r="AA225" s="63"/>
    </row>
    <row r="226" spans="1:67" ht="14.25" hidden="1" customHeight="1" x14ac:dyDescent="0.25">
      <c r="A226" s="398" t="s">
        <v>118</v>
      </c>
      <c r="B226" s="398"/>
      <c r="C226" s="398"/>
      <c r="D226" s="398"/>
      <c r="E226" s="398"/>
      <c r="F226" s="398"/>
      <c r="G226" s="398"/>
      <c r="H226" s="398"/>
      <c r="I226" s="398"/>
      <c r="J226" s="398"/>
      <c r="K226" s="398"/>
      <c r="L226" s="398"/>
      <c r="M226" s="398"/>
      <c r="N226" s="398"/>
      <c r="O226" s="398"/>
      <c r="P226" s="398"/>
      <c r="Q226" s="398"/>
      <c r="R226" s="398"/>
      <c r="S226" s="398"/>
      <c r="T226" s="398"/>
      <c r="U226" s="398"/>
      <c r="V226" s="398"/>
      <c r="W226" s="398"/>
      <c r="X226" s="398"/>
      <c r="Y226" s="398"/>
      <c r="Z226" s="64"/>
      <c r="AA226" s="64"/>
    </row>
    <row r="227" spans="1:67" ht="27" hidden="1" customHeight="1" x14ac:dyDescent="0.25">
      <c r="A227" s="61" t="s">
        <v>373</v>
      </c>
      <c r="B227" s="61" t="s">
        <v>374</v>
      </c>
      <c r="C227" s="35">
        <v>4301011826</v>
      </c>
      <c r="D227" s="399">
        <v>4680115884137</v>
      </c>
      <c r="E227" s="399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1"/>
      <c r="Q227" s="401"/>
      <c r="R227" s="401"/>
      <c r="S227" s="402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ref="X227:X232" si="54">IFERROR(IF(W227="",0,CEILING((W227/$H227),1)*$H227),"")</f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0</v>
      </c>
      <c r="BM227" s="77">
        <f t="shared" ref="BM227:BM232" si="56">IFERROR(X227*I227/H227,"0")</f>
        <v>0</v>
      </c>
      <c r="BN227" s="77">
        <f t="shared" ref="BN227:BN232" si="57">IFERROR(1/J227*(W227/H227),"0")</f>
        <v>0</v>
      </c>
      <c r="BO227" s="77">
        <f t="shared" ref="BO227:BO232" si="58">IFERROR(1/J227*(X227/H227),"0")</f>
        <v>0</v>
      </c>
    </row>
    <row r="228" spans="1:67" ht="27" hidden="1" customHeight="1" x14ac:dyDescent="0.25">
      <c r="A228" s="61" t="s">
        <v>375</v>
      </c>
      <c r="B228" s="61" t="s">
        <v>376</v>
      </c>
      <c r="C228" s="35">
        <v>4301011724</v>
      </c>
      <c r="D228" s="399">
        <v>4680115884236</v>
      </c>
      <c r="E228" s="399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1"/>
      <c r="Q228" s="401"/>
      <c r="R228" s="401"/>
      <c r="S228" s="402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hidden="1" customHeight="1" x14ac:dyDescent="0.25">
      <c r="A229" s="61" t="s">
        <v>377</v>
      </c>
      <c r="B229" s="61" t="s">
        <v>378</v>
      </c>
      <c r="C229" s="35">
        <v>4301011721</v>
      </c>
      <c r="D229" s="399">
        <v>4680115884175</v>
      </c>
      <c r="E229" s="399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1"/>
      <c r="Q229" s="401"/>
      <c r="R229" s="401"/>
      <c r="S229" s="402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54"/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0</v>
      </c>
      <c r="BM229" s="77">
        <f t="shared" si="56"/>
        <v>0</v>
      </c>
      <c r="BN229" s="77">
        <f t="shared" si="57"/>
        <v>0</v>
      </c>
      <c r="BO229" s="77">
        <f t="shared" si="58"/>
        <v>0</v>
      </c>
    </row>
    <row r="230" spans="1:67" ht="27" hidden="1" customHeight="1" x14ac:dyDescent="0.25">
      <c r="A230" s="61" t="s">
        <v>379</v>
      </c>
      <c r="B230" s="61" t="s">
        <v>380</v>
      </c>
      <c r="C230" s="35">
        <v>4301011824</v>
      </c>
      <c r="D230" s="399">
        <v>4680115884144</v>
      </c>
      <c r="E230" s="399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1"/>
      <c r="Q230" s="401"/>
      <c r="R230" s="401"/>
      <c r="S230" s="402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hidden="1" customHeight="1" x14ac:dyDescent="0.25">
      <c r="A231" s="61" t="s">
        <v>381</v>
      </c>
      <c r="B231" s="61" t="s">
        <v>382</v>
      </c>
      <c r="C231" s="35">
        <v>4301011726</v>
      </c>
      <c r="D231" s="399">
        <v>4680115884182</v>
      </c>
      <c r="E231" s="399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1"/>
      <c r="Q231" s="401"/>
      <c r="R231" s="401"/>
      <c r="S231" s="402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hidden="1" customHeight="1" x14ac:dyDescent="0.25">
      <c r="A232" s="61" t="s">
        <v>383</v>
      </c>
      <c r="B232" s="61" t="s">
        <v>384</v>
      </c>
      <c r="C232" s="35">
        <v>4301011722</v>
      </c>
      <c r="D232" s="399">
        <v>4680115884205</v>
      </c>
      <c r="E232" s="399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1"/>
      <c r="Q232" s="401"/>
      <c r="R232" s="401"/>
      <c r="S232" s="40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hidden="1" x14ac:dyDescent="0.2">
      <c r="A233" s="408"/>
      <c r="B233" s="408"/>
      <c r="C233" s="408"/>
      <c r="D233" s="408"/>
      <c r="E233" s="408"/>
      <c r="F233" s="408"/>
      <c r="G233" s="408"/>
      <c r="H233" s="408"/>
      <c r="I233" s="408"/>
      <c r="J233" s="408"/>
      <c r="K233" s="408"/>
      <c r="L233" s="408"/>
      <c r="M233" s="408"/>
      <c r="N233" s="409"/>
      <c r="O233" s="405" t="s">
        <v>43</v>
      </c>
      <c r="P233" s="406"/>
      <c r="Q233" s="406"/>
      <c r="R233" s="406"/>
      <c r="S233" s="406"/>
      <c r="T233" s="406"/>
      <c r="U233" s="407"/>
      <c r="V233" s="41" t="s">
        <v>42</v>
      </c>
      <c r="W233" s="42">
        <f>IFERROR(W227/H227,"0")+IFERROR(W228/H228,"0")+IFERROR(W229/H229,"0")+IFERROR(W230/H230,"0")+IFERROR(W231/H231,"0")+IFERROR(W232/H232,"0")</f>
        <v>0</v>
      </c>
      <c r="X233" s="42">
        <f>IFERROR(X227/H227,"0")+IFERROR(X228/H228,"0")+IFERROR(X229/H229,"0")+IFERROR(X230/H230,"0")+IFERROR(X231/H231,"0")+IFERROR(X232/H232,"0")</f>
        <v>0</v>
      </c>
      <c r="Y233" s="42">
        <f>IFERROR(IF(Y227="",0,Y227),"0")+IFERROR(IF(Y228="",0,Y228),"0")+IFERROR(IF(Y229="",0,Y229),"0")+IFERROR(IF(Y230="",0,Y230),"0")+IFERROR(IF(Y231="",0,Y231),"0")+IFERROR(IF(Y232="",0,Y232),"0")</f>
        <v>0</v>
      </c>
      <c r="Z233" s="65"/>
      <c r="AA233" s="65"/>
    </row>
    <row r="234" spans="1:67" hidden="1" x14ac:dyDescent="0.2">
      <c r="A234" s="408"/>
      <c r="B234" s="408"/>
      <c r="C234" s="408"/>
      <c r="D234" s="408"/>
      <c r="E234" s="408"/>
      <c r="F234" s="408"/>
      <c r="G234" s="408"/>
      <c r="H234" s="408"/>
      <c r="I234" s="408"/>
      <c r="J234" s="408"/>
      <c r="K234" s="408"/>
      <c r="L234" s="408"/>
      <c r="M234" s="408"/>
      <c r="N234" s="409"/>
      <c r="O234" s="405" t="s">
        <v>43</v>
      </c>
      <c r="P234" s="406"/>
      <c r="Q234" s="406"/>
      <c r="R234" s="406"/>
      <c r="S234" s="406"/>
      <c r="T234" s="406"/>
      <c r="U234" s="407"/>
      <c r="V234" s="41" t="s">
        <v>0</v>
      </c>
      <c r="W234" s="42">
        <f>IFERROR(SUM(W227:W232),"0")</f>
        <v>0</v>
      </c>
      <c r="X234" s="42">
        <f>IFERROR(SUM(X227:X232),"0")</f>
        <v>0</v>
      </c>
      <c r="Y234" s="41"/>
      <c r="Z234" s="65"/>
      <c r="AA234" s="65"/>
    </row>
    <row r="235" spans="1:67" ht="16.5" hidden="1" customHeight="1" x14ac:dyDescent="0.25">
      <c r="A235" s="431" t="s">
        <v>385</v>
      </c>
      <c r="B235" s="431"/>
      <c r="C235" s="431"/>
      <c r="D235" s="431"/>
      <c r="E235" s="431"/>
      <c r="F235" s="431"/>
      <c r="G235" s="431"/>
      <c r="H235" s="431"/>
      <c r="I235" s="431"/>
      <c r="J235" s="431"/>
      <c r="K235" s="431"/>
      <c r="L235" s="431"/>
      <c r="M235" s="431"/>
      <c r="N235" s="431"/>
      <c r="O235" s="431"/>
      <c r="P235" s="431"/>
      <c r="Q235" s="431"/>
      <c r="R235" s="431"/>
      <c r="S235" s="431"/>
      <c r="T235" s="431"/>
      <c r="U235" s="431"/>
      <c r="V235" s="431"/>
      <c r="W235" s="431"/>
      <c r="X235" s="431"/>
      <c r="Y235" s="431"/>
      <c r="Z235" s="63"/>
      <c r="AA235" s="63"/>
    </row>
    <row r="236" spans="1:67" ht="14.25" hidden="1" customHeight="1" x14ac:dyDescent="0.25">
      <c r="A236" s="398" t="s">
        <v>118</v>
      </c>
      <c r="B236" s="398"/>
      <c r="C236" s="398"/>
      <c r="D236" s="398"/>
      <c r="E236" s="398"/>
      <c r="F236" s="398"/>
      <c r="G236" s="398"/>
      <c r="H236" s="398"/>
      <c r="I236" s="398"/>
      <c r="J236" s="398"/>
      <c r="K236" s="398"/>
      <c r="L236" s="398"/>
      <c r="M236" s="398"/>
      <c r="N236" s="398"/>
      <c r="O236" s="398"/>
      <c r="P236" s="398"/>
      <c r="Q236" s="398"/>
      <c r="R236" s="398"/>
      <c r="S236" s="398"/>
      <c r="T236" s="398"/>
      <c r="U236" s="398"/>
      <c r="V236" s="398"/>
      <c r="W236" s="398"/>
      <c r="X236" s="398"/>
      <c r="Y236" s="398"/>
      <c r="Z236" s="64"/>
      <c r="AA236" s="64"/>
    </row>
    <row r="237" spans="1:67" ht="27" hidden="1" customHeight="1" x14ac:dyDescent="0.25">
      <c r="A237" s="61" t="s">
        <v>386</v>
      </c>
      <c r="B237" s="61" t="s">
        <v>387</v>
      </c>
      <c r="C237" s="35">
        <v>4301012016</v>
      </c>
      <c r="D237" s="399">
        <v>4680115885554</v>
      </c>
      <c r="E237" s="399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592" t="s">
        <v>388</v>
      </c>
      <c r="P237" s="401"/>
      <c r="Q237" s="401"/>
      <c r="R237" s="401"/>
      <c r="S237" s="402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hidden="1" customHeight="1" x14ac:dyDescent="0.25">
      <c r="A238" s="61" t="s">
        <v>391</v>
      </c>
      <c r="B238" s="61" t="s">
        <v>392</v>
      </c>
      <c r="C238" s="35">
        <v>4301012024</v>
      </c>
      <c r="D238" s="399">
        <v>4680115885615</v>
      </c>
      <c r="E238" s="399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593" t="s">
        <v>393</v>
      </c>
      <c r="P238" s="401"/>
      <c r="Q238" s="401"/>
      <c r="R238" s="401"/>
      <c r="S238" s="402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4301011858</v>
      </c>
      <c r="D239" s="399">
        <v>4680115885646</v>
      </c>
      <c r="E239" s="399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594" t="s">
        <v>396</v>
      </c>
      <c r="P239" s="401"/>
      <c r="Q239" s="401"/>
      <c r="R239" s="401"/>
      <c r="S239" s="402"/>
      <c r="T239" s="38" t="s">
        <v>48</v>
      </c>
      <c r="U239" s="38" t="s">
        <v>48</v>
      </c>
      <c r="V239" s="39" t="s">
        <v>0</v>
      </c>
      <c r="W239" s="57">
        <v>100</v>
      </c>
      <c r="X239" s="54">
        <f t="shared" si="59"/>
        <v>108</v>
      </c>
      <c r="Y239" s="40">
        <f>IFERROR(IF(X239=0,"",ROUNDUP(X239/H239,0)*0.02175),"")</f>
        <v>0.21749999999999997</v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104.44444444444444</v>
      </c>
      <c r="BM239" s="77">
        <f t="shared" si="61"/>
        <v>112.8</v>
      </c>
      <c r="BN239" s="77">
        <f t="shared" si="62"/>
        <v>0.16534391534391535</v>
      </c>
      <c r="BO239" s="77">
        <f t="shared" si="63"/>
        <v>0.17857142857142855</v>
      </c>
    </row>
    <row r="240" spans="1:67" ht="27" customHeight="1" x14ac:dyDescent="0.25">
      <c r="A240" s="61" t="s">
        <v>397</v>
      </c>
      <c r="B240" s="61" t="s">
        <v>398</v>
      </c>
      <c r="C240" s="35">
        <v>4301011362</v>
      </c>
      <c r="D240" s="399">
        <v>4607091386004</v>
      </c>
      <c r="E240" s="399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5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1"/>
      <c r="Q240" s="401"/>
      <c r="R240" s="401"/>
      <c r="S240" s="402"/>
      <c r="T240" s="38" t="s">
        <v>48</v>
      </c>
      <c r="U240" s="38" t="s">
        <v>48</v>
      </c>
      <c r="V240" s="39" t="s">
        <v>0</v>
      </c>
      <c r="W240" s="57">
        <v>1480</v>
      </c>
      <c r="X240" s="54">
        <f t="shared" si="59"/>
        <v>1490.4</v>
      </c>
      <c r="Y240" s="40">
        <f>IFERROR(IF(X240=0,"",ROUNDUP(X240/H240,0)*0.02039),"")</f>
        <v>2.8138199999999998</v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1545.7777777777774</v>
      </c>
      <c r="BM240" s="77">
        <f t="shared" si="61"/>
        <v>1556.6399999999999</v>
      </c>
      <c r="BN240" s="77">
        <f t="shared" si="62"/>
        <v>2.8549382716049383</v>
      </c>
      <c r="BO240" s="77">
        <f t="shared" si="63"/>
        <v>2.875</v>
      </c>
    </row>
    <row r="241" spans="1:67" ht="27" hidden="1" customHeight="1" x14ac:dyDescent="0.25">
      <c r="A241" s="61" t="s">
        <v>399</v>
      </c>
      <c r="B241" s="61" t="s">
        <v>400</v>
      </c>
      <c r="C241" s="35">
        <v>4301011347</v>
      </c>
      <c r="D241" s="399">
        <v>4607091386073</v>
      </c>
      <c r="E241" s="399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1"/>
      <c r="Q241" s="401"/>
      <c r="R241" s="401"/>
      <c r="S241" s="402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customHeight="1" x14ac:dyDescent="0.25">
      <c r="A242" s="61" t="s">
        <v>402</v>
      </c>
      <c r="B242" s="61" t="s">
        <v>403</v>
      </c>
      <c r="C242" s="35">
        <v>4301010928</v>
      </c>
      <c r="D242" s="399">
        <v>4607091387322</v>
      </c>
      <c r="E242" s="399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58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1"/>
      <c r="Q242" s="401"/>
      <c r="R242" s="401"/>
      <c r="S242" s="402"/>
      <c r="T242" s="38" t="s">
        <v>48</v>
      </c>
      <c r="U242" s="38" t="s">
        <v>401</v>
      </c>
      <c r="V242" s="39" t="s">
        <v>0</v>
      </c>
      <c r="W242" s="57">
        <v>100</v>
      </c>
      <c r="X242" s="54">
        <f t="shared" si="59"/>
        <v>108</v>
      </c>
      <c r="Y242" s="40">
        <f>IFERROR(IF(X242=0,"",ROUNDUP(X242/H242,0)*0.02175),"")</f>
        <v>0.21749999999999997</v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104.44444444444444</v>
      </c>
      <c r="BM242" s="77">
        <f t="shared" si="61"/>
        <v>112.8</v>
      </c>
      <c r="BN242" s="77">
        <f t="shared" si="62"/>
        <v>0.16534391534391535</v>
      </c>
      <c r="BO242" s="77">
        <f t="shared" si="63"/>
        <v>0.17857142857142855</v>
      </c>
    </row>
    <row r="243" spans="1:67" ht="27" hidden="1" customHeight="1" x14ac:dyDescent="0.25">
      <c r="A243" s="61" t="s">
        <v>404</v>
      </c>
      <c r="B243" s="61" t="s">
        <v>405</v>
      </c>
      <c r="C243" s="35">
        <v>4301010945</v>
      </c>
      <c r="D243" s="399">
        <v>4607091387353</v>
      </c>
      <c r="E243" s="399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58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1"/>
      <c r="Q243" s="401"/>
      <c r="R243" s="401"/>
      <c r="S243" s="402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customHeight="1" x14ac:dyDescent="0.25">
      <c r="A244" s="61" t="s">
        <v>406</v>
      </c>
      <c r="B244" s="61" t="s">
        <v>407</v>
      </c>
      <c r="C244" s="35">
        <v>4301011328</v>
      </c>
      <c r="D244" s="399">
        <v>4607091386011</v>
      </c>
      <c r="E244" s="399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1"/>
      <c r="Q244" s="401"/>
      <c r="R244" s="401"/>
      <c r="S244" s="402"/>
      <c r="T244" s="38" t="s">
        <v>48</v>
      </c>
      <c r="U244" s="38" t="s">
        <v>48</v>
      </c>
      <c r="V244" s="39" t="s">
        <v>0</v>
      </c>
      <c r="W244" s="57">
        <v>300</v>
      </c>
      <c r="X244" s="54">
        <f t="shared" si="59"/>
        <v>300</v>
      </c>
      <c r="Y244" s="40">
        <f t="shared" ref="Y244:Y249" si="64">IFERROR(IF(X244=0,"",ROUNDUP(X244/H244,0)*0.00937),"")</f>
        <v>0.56220000000000003</v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312.60000000000002</v>
      </c>
      <c r="BM244" s="77">
        <f t="shared" si="61"/>
        <v>312.60000000000002</v>
      </c>
      <c r="BN244" s="77">
        <f t="shared" si="62"/>
        <v>0.5</v>
      </c>
      <c r="BO244" s="77">
        <f t="shared" si="63"/>
        <v>0.5</v>
      </c>
    </row>
    <row r="245" spans="1:67" ht="27" hidden="1" customHeight="1" x14ac:dyDescent="0.25">
      <c r="A245" s="61" t="s">
        <v>408</v>
      </c>
      <c r="B245" s="61" t="s">
        <v>409</v>
      </c>
      <c r="C245" s="35">
        <v>4301011329</v>
      </c>
      <c r="D245" s="399">
        <v>4607091387308</v>
      </c>
      <c r="E245" s="399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1"/>
      <c r="Q245" s="401"/>
      <c r="R245" s="401"/>
      <c r="S245" s="402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customHeight="1" x14ac:dyDescent="0.25">
      <c r="A246" s="61" t="s">
        <v>410</v>
      </c>
      <c r="B246" s="61" t="s">
        <v>411</v>
      </c>
      <c r="C246" s="35">
        <v>4301011049</v>
      </c>
      <c r="D246" s="399">
        <v>4607091387339</v>
      </c>
      <c r="E246" s="399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1"/>
      <c r="Q246" s="401"/>
      <c r="R246" s="401"/>
      <c r="S246" s="402"/>
      <c r="T246" s="38" t="s">
        <v>48</v>
      </c>
      <c r="U246" s="38" t="s">
        <v>48</v>
      </c>
      <c r="V246" s="39" t="s">
        <v>0</v>
      </c>
      <c r="W246" s="57">
        <v>75</v>
      </c>
      <c r="X246" s="54">
        <f t="shared" si="59"/>
        <v>75</v>
      </c>
      <c r="Y246" s="40">
        <f t="shared" si="64"/>
        <v>0.14055000000000001</v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78.599999999999994</v>
      </c>
      <c r="BM246" s="77">
        <f t="shared" si="61"/>
        <v>78.599999999999994</v>
      </c>
      <c r="BN246" s="77">
        <f t="shared" si="62"/>
        <v>0.125</v>
      </c>
      <c r="BO246" s="77">
        <f t="shared" si="63"/>
        <v>0.125</v>
      </c>
    </row>
    <row r="247" spans="1:67" ht="27" hidden="1" customHeight="1" x14ac:dyDescent="0.25">
      <c r="A247" s="61" t="s">
        <v>412</v>
      </c>
      <c r="B247" s="61" t="s">
        <v>413</v>
      </c>
      <c r="C247" s="35">
        <v>4301011573</v>
      </c>
      <c r="D247" s="399">
        <v>4680115881938</v>
      </c>
      <c r="E247" s="399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1"/>
      <c r="Q247" s="401"/>
      <c r="R247" s="401"/>
      <c r="S247" s="402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customHeight="1" x14ac:dyDescent="0.25">
      <c r="A248" s="61" t="s">
        <v>414</v>
      </c>
      <c r="B248" s="61" t="s">
        <v>415</v>
      </c>
      <c r="C248" s="35">
        <v>4301010944</v>
      </c>
      <c r="D248" s="399">
        <v>4607091387346</v>
      </c>
      <c r="E248" s="399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1"/>
      <c r="Q248" s="401"/>
      <c r="R248" s="401"/>
      <c r="S248" s="402"/>
      <c r="T248" s="38" t="s">
        <v>48</v>
      </c>
      <c r="U248" s="38" t="s">
        <v>48</v>
      </c>
      <c r="V248" s="39" t="s">
        <v>0</v>
      </c>
      <c r="W248" s="57">
        <v>40</v>
      </c>
      <c r="X248" s="54">
        <f t="shared" si="59"/>
        <v>40</v>
      </c>
      <c r="Y248" s="40">
        <f t="shared" si="64"/>
        <v>9.3700000000000006E-2</v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42.400000000000006</v>
      </c>
      <c r="BM248" s="77">
        <f t="shared" si="61"/>
        <v>42.400000000000006</v>
      </c>
      <c r="BN248" s="77">
        <f t="shared" si="62"/>
        <v>8.3333333333333329E-2</v>
      </c>
      <c r="BO248" s="77">
        <f t="shared" si="63"/>
        <v>8.3333333333333329E-2</v>
      </c>
    </row>
    <row r="249" spans="1:67" ht="27" hidden="1" customHeight="1" x14ac:dyDescent="0.25">
      <c r="A249" s="61" t="s">
        <v>416</v>
      </c>
      <c r="B249" s="61" t="s">
        <v>417</v>
      </c>
      <c r="C249" s="35">
        <v>4301011353</v>
      </c>
      <c r="D249" s="399">
        <v>4607091389807</v>
      </c>
      <c r="E249" s="399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1"/>
      <c r="Q249" s="401"/>
      <c r="R249" s="401"/>
      <c r="S249" s="402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x14ac:dyDescent="0.2">
      <c r="A250" s="408"/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9"/>
      <c r="O250" s="405" t="s">
        <v>43</v>
      </c>
      <c r="P250" s="406"/>
      <c r="Q250" s="406"/>
      <c r="R250" s="406"/>
      <c r="S250" s="406"/>
      <c r="T250" s="406"/>
      <c r="U250" s="407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240.55555555555557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243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4.0452699999999995</v>
      </c>
      <c r="Z250" s="65"/>
      <c r="AA250" s="65"/>
    </row>
    <row r="251" spans="1:67" x14ac:dyDescent="0.2">
      <c r="A251" s="408"/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9"/>
      <c r="O251" s="405" t="s">
        <v>43</v>
      </c>
      <c r="P251" s="406"/>
      <c r="Q251" s="406"/>
      <c r="R251" s="406"/>
      <c r="S251" s="406"/>
      <c r="T251" s="406"/>
      <c r="U251" s="407"/>
      <c r="V251" s="41" t="s">
        <v>0</v>
      </c>
      <c r="W251" s="42">
        <f>IFERROR(SUM(W237:W249),"0")</f>
        <v>2095</v>
      </c>
      <c r="X251" s="42">
        <f>IFERROR(SUM(X237:X249),"0")</f>
        <v>2121.4</v>
      </c>
      <c r="Y251" s="41"/>
      <c r="Z251" s="65"/>
      <c r="AA251" s="65"/>
    </row>
    <row r="252" spans="1:67" ht="14.25" hidden="1" customHeight="1" x14ac:dyDescent="0.25">
      <c r="A252" s="398" t="s">
        <v>77</v>
      </c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398"/>
      <c r="P252" s="398"/>
      <c r="Q252" s="398"/>
      <c r="R252" s="398"/>
      <c r="S252" s="398"/>
      <c r="T252" s="398"/>
      <c r="U252" s="398"/>
      <c r="V252" s="398"/>
      <c r="W252" s="398"/>
      <c r="X252" s="398"/>
      <c r="Y252" s="398"/>
      <c r="Z252" s="64"/>
      <c r="AA252" s="64"/>
    </row>
    <row r="253" spans="1:67" ht="27" customHeight="1" x14ac:dyDescent="0.25">
      <c r="A253" s="61" t="s">
        <v>418</v>
      </c>
      <c r="B253" s="61" t="s">
        <v>419</v>
      </c>
      <c r="C253" s="35">
        <v>4301030878</v>
      </c>
      <c r="D253" s="399">
        <v>4607091387193</v>
      </c>
      <c r="E253" s="399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1"/>
      <c r="Q253" s="401"/>
      <c r="R253" s="401"/>
      <c r="S253" s="402"/>
      <c r="T253" s="38" t="s">
        <v>48</v>
      </c>
      <c r="U253" s="38" t="s">
        <v>48</v>
      </c>
      <c r="V253" s="39" t="s">
        <v>0</v>
      </c>
      <c r="W253" s="57">
        <v>780</v>
      </c>
      <c r="X253" s="54">
        <f>IFERROR(IF(W253="",0,CEILING((W253/$H253),1)*$H253),"")</f>
        <v>781.2</v>
      </c>
      <c r="Y253" s="40">
        <f>IFERROR(IF(X253=0,"",ROUNDUP(X253/H253,0)*0.00753),"")</f>
        <v>1.4005799999999999</v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828.28571428571433</v>
      </c>
      <c r="BM253" s="77">
        <f>IFERROR(X253*I253/H253,"0")</f>
        <v>829.56</v>
      </c>
      <c r="BN253" s="77">
        <f>IFERROR(1/J253*(W253/H253),"0")</f>
        <v>1.1904761904761902</v>
      </c>
      <c r="BO253" s="77">
        <f>IFERROR(1/J253*(X253/H253),"0")</f>
        <v>1.1923076923076923</v>
      </c>
    </row>
    <row r="254" spans="1:67" ht="27" hidden="1" customHeight="1" x14ac:dyDescent="0.25">
      <c r="A254" s="61" t="s">
        <v>420</v>
      </c>
      <c r="B254" s="61" t="s">
        <v>421</v>
      </c>
      <c r="C254" s="35">
        <v>4301031153</v>
      </c>
      <c r="D254" s="399">
        <v>4607091387230</v>
      </c>
      <c r="E254" s="399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1"/>
      <c r="Q254" s="401"/>
      <c r="R254" s="401"/>
      <c r="S254" s="402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IFERROR(IF(X254=0,"",ROUNDUP(X254/H254,0)*0.00753),"")</f>
        <v/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0</v>
      </c>
      <c r="BM254" s="77">
        <f>IFERROR(X254*I254/H254,"0")</f>
        <v>0</v>
      </c>
      <c r="BN254" s="77">
        <f>IFERROR(1/J254*(W254/H254),"0")</f>
        <v>0</v>
      </c>
      <c r="BO254" s="77">
        <f>IFERROR(1/J254*(X254/H254),"0")</f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4301031152</v>
      </c>
      <c r="D255" s="399">
        <v>4607091387285</v>
      </c>
      <c r="E255" s="399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1"/>
      <c r="Q255" s="401"/>
      <c r="R255" s="401"/>
      <c r="S255" s="402"/>
      <c r="T255" s="38" t="s">
        <v>48</v>
      </c>
      <c r="U255" s="38" t="s">
        <v>48</v>
      </c>
      <c r="V255" s="39" t="s">
        <v>0</v>
      </c>
      <c r="W255" s="57">
        <v>105</v>
      </c>
      <c r="X255" s="54">
        <f>IFERROR(IF(W255="",0,CEILING((W255/$H255),1)*$H255),"")</f>
        <v>105</v>
      </c>
      <c r="Y255" s="40">
        <f>IFERROR(IF(X255=0,"",ROUNDUP(X255/H255,0)*0.00502),"")</f>
        <v>0.251</v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111.5</v>
      </c>
      <c r="BM255" s="77">
        <f>IFERROR(X255*I255/H255,"0")</f>
        <v>111.5</v>
      </c>
      <c r="BN255" s="77">
        <f>IFERROR(1/J255*(W255/H255),"0")</f>
        <v>0.21367521367521369</v>
      </c>
      <c r="BO255" s="77">
        <f>IFERROR(1/J255*(X255/H255),"0")</f>
        <v>0.21367521367521369</v>
      </c>
    </row>
    <row r="256" spans="1:67" ht="27" hidden="1" customHeight="1" x14ac:dyDescent="0.25">
      <c r="A256" s="61" t="s">
        <v>424</v>
      </c>
      <c r="B256" s="61" t="s">
        <v>425</v>
      </c>
      <c r="C256" s="35">
        <v>4301031164</v>
      </c>
      <c r="D256" s="399">
        <v>4680115880481</v>
      </c>
      <c r="E256" s="399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57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1"/>
      <c r="Q256" s="401"/>
      <c r="R256" s="401"/>
      <c r="S256" s="402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x14ac:dyDescent="0.2">
      <c r="A257" s="408"/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09"/>
      <c r="O257" s="405" t="s">
        <v>43</v>
      </c>
      <c r="P257" s="406"/>
      <c r="Q257" s="406"/>
      <c r="R257" s="406"/>
      <c r="S257" s="406"/>
      <c r="T257" s="406"/>
      <c r="U257" s="407"/>
      <c r="V257" s="41" t="s">
        <v>42</v>
      </c>
      <c r="W257" s="42">
        <f>IFERROR(W253/H253,"0")+IFERROR(W254/H254,"0")+IFERROR(W255/H255,"0")+IFERROR(W256/H256,"0")</f>
        <v>235.71428571428569</v>
      </c>
      <c r="X257" s="42">
        <f>IFERROR(X253/H253,"0")+IFERROR(X254/H254,"0")+IFERROR(X255/H255,"0")+IFERROR(X256/H256,"0")</f>
        <v>236</v>
      </c>
      <c r="Y257" s="42">
        <f>IFERROR(IF(Y253="",0,Y253),"0")+IFERROR(IF(Y254="",0,Y254),"0")+IFERROR(IF(Y255="",0,Y255),"0")+IFERROR(IF(Y256="",0,Y256),"0")</f>
        <v>1.65158</v>
      </c>
      <c r="Z257" s="65"/>
      <c r="AA257" s="65"/>
    </row>
    <row r="258" spans="1:67" x14ac:dyDescent="0.2">
      <c r="A258" s="408"/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9"/>
      <c r="O258" s="405" t="s">
        <v>43</v>
      </c>
      <c r="P258" s="406"/>
      <c r="Q258" s="406"/>
      <c r="R258" s="406"/>
      <c r="S258" s="406"/>
      <c r="T258" s="406"/>
      <c r="U258" s="407"/>
      <c r="V258" s="41" t="s">
        <v>0</v>
      </c>
      <c r="W258" s="42">
        <f>IFERROR(SUM(W253:W256),"0")</f>
        <v>885</v>
      </c>
      <c r="X258" s="42">
        <f>IFERROR(SUM(X253:X256),"0")</f>
        <v>886.2</v>
      </c>
      <c r="Y258" s="41"/>
      <c r="Z258" s="65"/>
      <c r="AA258" s="65"/>
    </row>
    <row r="259" spans="1:67" ht="14.25" hidden="1" customHeight="1" x14ac:dyDescent="0.25">
      <c r="A259" s="398" t="s">
        <v>85</v>
      </c>
      <c r="B259" s="398"/>
      <c r="C259" s="398"/>
      <c r="D259" s="398"/>
      <c r="E259" s="398"/>
      <c r="F259" s="398"/>
      <c r="G259" s="398"/>
      <c r="H259" s="398"/>
      <c r="I259" s="398"/>
      <c r="J259" s="398"/>
      <c r="K259" s="398"/>
      <c r="L259" s="398"/>
      <c r="M259" s="398"/>
      <c r="N259" s="398"/>
      <c r="O259" s="398"/>
      <c r="P259" s="398"/>
      <c r="Q259" s="398"/>
      <c r="R259" s="398"/>
      <c r="S259" s="398"/>
      <c r="T259" s="398"/>
      <c r="U259" s="398"/>
      <c r="V259" s="398"/>
      <c r="W259" s="398"/>
      <c r="X259" s="398"/>
      <c r="Y259" s="398"/>
      <c r="Z259" s="64"/>
      <c r="AA259" s="64"/>
    </row>
    <row r="260" spans="1:67" ht="16.5" hidden="1" customHeight="1" x14ac:dyDescent="0.25">
      <c r="A260" s="61" t="s">
        <v>426</v>
      </c>
      <c r="B260" s="61" t="s">
        <v>427</v>
      </c>
      <c r="C260" s="35">
        <v>4301051100</v>
      </c>
      <c r="D260" s="399">
        <v>4607091387766</v>
      </c>
      <c r="E260" s="399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1"/>
      <c r="Q260" s="401"/>
      <c r="R260" s="401"/>
      <c r="S260" s="402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ref="X260:X269" si="65">IFERROR(IF(W260="",0,CEILING((W260/$H260),1)*$H260),"")</f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0</v>
      </c>
      <c r="BM260" s="77">
        <f t="shared" ref="BM260:BM269" si="67">IFERROR(X260*I260/H260,"0")</f>
        <v>0</v>
      </c>
      <c r="BN260" s="77">
        <f t="shared" ref="BN260:BN269" si="68">IFERROR(1/J260*(W260/H260),"0")</f>
        <v>0</v>
      </c>
      <c r="BO260" s="77">
        <f t="shared" ref="BO260:BO269" si="69">IFERROR(1/J260*(X260/H260),"0")</f>
        <v>0</v>
      </c>
    </row>
    <row r="261" spans="1:67" ht="27" hidden="1" customHeight="1" x14ac:dyDescent="0.25">
      <c r="A261" s="61" t="s">
        <v>428</v>
      </c>
      <c r="B261" s="61" t="s">
        <v>429</v>
      </c>
      <c r="C261" s="35">
        <v>4301051116</v>
      </c>
      <c r="D261" s="399">
        <v>4607091387957</v>
      </c>
      <c r="E261" s="399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1"/>
      <c r="Q261" s="401"/>
      <c r="R261" s="401"/>
      <c r="S261" s="402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hidden="1" customHeight="1" x14ac:dyDescent="0.25">
      <c r="A262" s="61" t="s">
        <v>430</v>
      </c>
      <c r="B262" s="61" t="s">
        <v>431</v>
      </c>
      <c r="C262" s="35">
        <v>4301051115</v>
      </c>
      <c r="D262" s="399">
        <v>4607091387964</v>
      </c>
      <c r="E262" s="399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5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1"/>
      <c r="Q262" s="401"/>
      <c r="R262" s="401"/>
      <c r="S262" s="402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hidden="1" customHeight="1" x14ac:dyDescent="0.25">
      <c r="A263" s="61" t="s">
        <v>432</v>
      </c>
      <c r="B263" s="61" t="s">
        <v>433</v>
      </c>
      <c r="C263" s="35">
        <v>4301051731</v>
      </c>
      <c r="D263" s="399">
        <v>4680115884618</v>
      </c>
      <c r="E263" s="399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1"/>
      <c r="Q263" s="401"/>
      <c r="R263" s="401"/>
      <c r="S263" s="402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hidden="1" customHeight="1" x14ac:dyDescent="0.25">
      <c r="A264" s="61" t="s">
        <v>434</v>
      </c>
      <c r="B264" s="61" t="s">
        <v>435</v>
      </c>
      <c r="C264" s="35">
        <v>4301051705</v>
      </c>
      <c r="D264" s="399">
        <v>4680115884588</v>
      </c>
      <c r="E264" s="399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57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1"/>
      <c r="Q264" s="401"/>
      <c r="R264" s="401"/>
      <c r="S264" s="402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customHeight="1" x14ac:dyDescent="0.25">
      <c r="A265" s="61" t="s">
        <v>436</v>
      </c>
      <c r="B265" s="61" t="s">
        <v>437</v>
      </c>
      <c r="C265" s="35">
        <v>4301051134</v>
      </c>
      <c r="D265" s="399">
        <v>4607091381672</v>
      </c>
      <c r="E265" s="399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1"/>
      <c r="Q265" s="401"/>
      <c r="R265" s="401"/>
      <c r="S265" s="402"/>
      <c r="T265" s="38" t="s">
        <v>48</v>
      </c>
      <c r="U265" s="38" t="s">
        <v>48</v>
      </c>
      <c r="V265" s="39" t="s">
        <v>0</v>
      </c>
      <c r="W265" s="57">
        <v>360</v>
      </c>
      <c r="X265" s="54">
        <f t="shared" si="65"/>
        <v>360</v>
      </c>
      <c r="Y265" s="40">
        <f>IFERROR(IF(X265=0,"",ROUNDUP(X265/H265,0)*0.00937),"")</f>
        <v>0.93699999999999994</v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387.59999999999997</v>
      </c>
      <c r="BM265" s="77">
        <f t="shared" si="67"/>
        <v>387.59999999999997</v>
      </c>
      <c r="BN265" s="77">
        <f t="shared" si="68"/>
        <v>0.83333333333333337</v>
      </c>
      <c r="BO265" s="77">
        <f t="shared" si="69"/>
        <v>0.83333333333333337</v>
      </c>
    </row>
    <row r="266" spans="1:67" ht="27" hidden="1" customHeight="1" x14ac:dyDescent="0.25">
      <c r="A266" s="61" t="s">
        <v>438</v>
      </c>
      <c r="B266" s="61" t="s">
        <v>439</v>
      </c>
      <c r="C266" s="35">
        <v>4301051130</v>
      </c>
      <c r="D266" s="399">
        <v>4607091387537</v>
      </c>
      <c r="E266" s="399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1"/>
      <c r="Q266" s="401"/>
      <c r="R266" s="401"/>
      <c r="S266" s="402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hidden="1" customHeight="1" x14ac:dyDescent="0.25">
      <c r="A267" s="61" t="s">
        <v>440</v>
      </c>
      <c r="B267" s="61" t="s">
        <v>441</v>
      </c>
      <c r="C267" s="35">
        <v>4301051132</v>
      </c>
      <c r="D267" s="399">
        <v>4607091387513</v>
      </c>
      <c r="E267" s="399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1"/>
      <c r="Q267" s="401"/>
      <c r="R267" s="401"/>
      <c r="S267" s="402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hidden="1" customHeight="1" x14ac:dyDescent="0.25">
      <c r="A268" s="61" t="s">
        <v>442</v>
      </c>
      <c r="B268" s="61" t="s">
        <v>443</v>
      </c>
      <c r="C268" s="35">
        <v>4301051277</v>
      </c>
      <c r="D268" s="399">
        <v>4680115880511</v>
      </c>
      <c r="E268" s="399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5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1"/>
      <c r="Q268" s="401"/>
      <c r="R268" s="401"/>
      <c r="S268" s="402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hidden="1" customHeight="1" x14ac:dyDescent="0.25">
      <c r="A269" s="61" t="s">
        <v>444</v>
      </c>
      <c r="B269" s="61" t="s">
        <v>445</v>
      </c>
      <c r="C269" s="35">
        <v>4301051344</v>
      </c>
      <c r="D269" s="399">
        <v>4680115880412</v>
      </c>
      <c r="E269" s="399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56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1"/>
      <c r="Q269" s="401"/>
      <c r="R269" s="401"/>
      <c r="S269" s="402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40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9"/>
      <c r="O270" s="405" t="s">
        <v>43</v>
      </c>
      <c r="P270" s="406"/>
      <c r="Q270" s="406"/>
      <c r="R270" s="406"/>
      <c r="S270" s="406"/>
      <c r="T270" s="406"/>
      <c r="U270" s="407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100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100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0.93699999999999994</v>
      </c>
      <c r="Z270" s="65"/>
      <c r="AA270" s="65"/>
    </row>
    <row r="271" spans="1:67" x14ac:dyDescent="0.2">
      <c r="A271" s="408"/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9"/>
      <c r="O271" s="405" t="s">
        <v>43</v>
      </c>
      <c r="P271" s="406"/>
      <c r="Q271" s="406"/>
      <c r="R271" s="406"/>
      <c r="S271" s="406"/>
      <c r="T271" s="406"/>
      <c r="U271" s="407"/>
      <c r="V271" s="41" t="s">
        <v>0</v>
      </c>
      <c r="W271" s="42">
        <f>IFERROR(SUM(W260:W269),"0")</f>
        <v>360</v>
      </c>
      <c r="X271" s="42">
        <f>IFERROR(SUM(X260:X269),"0")</f>
        <v>360</v>
      </c>
      <c r="Y271" s="41"/>
      <c r="Z271" s="65"/>
      <c r="AA271" s="65"/>
    </row>
    <row r="272" spans="1:67" ht="14.25" hidden="1" customHeight="1" x14ac:dyDescent="0.25">
      <c r="A272" s="398" t="s">
        <v>219</v>
      </c>
      <c r="B272" s="398"/>
      <c r="C272" s="398"/>
      <c r="D272" s="398"/>
      <c r="E272" s="398"/>
      <c r="F272" s="398"/>
      <c r="G272" s="398"/>
      <c r="H272" s="398"/>
      <c r="I272" s="398"/>
      <c r="J272" s="398"/>
      <c r="K272" s="398"/>
      <c r="L272" s="398"/>
      <c r="M272" s="398"/>
      <c r="N272" s="398"/>
      <c r="O272" s="398"/>
      <c r="P272" s="398"/>
      <c r="Q272" s="398"/>
      <c r="R272" s="398"/>
      <c r="S272" s="398"/>
      <c r="T272" s="398"/>
      <c r="U272" s="398"/>
      <c r="V272" s="398"/>
      <c r="W272" s="398"/>
      <c r="X272" s="398"/>
      <c r="Y272" s="398"/>
      <c r="Z272" s="64"/>
      <c r="AA272" s="64"/>
    </row>
    <row r="273" spans="1:67" ht="16.5" hidden="1" customHeight="1" x14ac:dyDescent="0.25">
      <c r="A273" s="61" t="s">
        <v>446</v>
      </c>
      <c r="B273" s="61" t="s">
        <v>447</v>
      </c>
      <c r="C273" s="35">
        <v>4301060379</v>
      </c>
      <c r="D273" s="399">
        <v>4607091380880</v>
      </c>
      <c r="E273" s="399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563" t="s">
        <v>448</v>
      </c>
      <c r="P273" s="401"/>
      <c r="Q273" s="401"/>
      <c r="R273" s="401"/>
      <c r="S273" s="402"/>
      <c r="T273" s="38" t="s">
        <v>48</v>
      </c>
      <c r="U273" s="38" t="s">
        <v>48</v>
      </c>
      <c r="V273" s="39" t="s">
        <v>0</v>
      </c>
      <c r="W273" s="57">
        <v>0</v>
      </c>
      <c r="X273" s="54">
        <f>IFERROR(IF(W273="",0,CEILING((W273/$H273),1)*$H273),"")</f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0</v>
      </c>
      <c r="BM273" s="77">
        <f>IFERROR(X273*I273/H273,"0")</f>
        <v>0</v>
      </c>
      <c r="BN273" s="77">
        <f>IFERROR(1/J273*(W273/H273),"0")</f>
        <v>0</v>
      </c>
      <c r="BO273" s="77">
        <f>IFERROR(1/J273*(X273/H273),"0")</f>
        <v>0</v>
      </c>
    </row>
    <row r="274" spans="1:67" ht="16.5" hidden="1" customHeight="1" x14ac:dyDescent="0.25">
      <c r="A274" s="61" t="s">
        <v>446</v>
      </c>
      <c r="B274" s="61" t="s">
        <v>449</v>
      </c>
      <c r="C274" s="35">
        <v>4301060326</v>
      </c>
      <c r="D274" s="399">
        <v>4607091380880</v>
      </c>
      <c r="E274" s="399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1"/>
      <c r="Q274" s="401"/>
      <c r="R274" s="401"/>
      <c r="S274" s="402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450</v>
      </c>
      <c r="B275" s="61" t="s">
        <v>451</v>
      </c>
      <c r="C275" s="35">
        <v>4301060308</v>
      </c>
      <c r="D275" s="399">
        <v>4607091384482</v>
      </c>
      <c r="E275" s="399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1"/>
      <c r="Q275" s="401"/>
      <c r="R275" s="401"/>
      <c r="S275" s="402"/>
      <c r="T275" s="38" t="s">
        <v>48</v>
      </c>
      <c r="U275" s="38" t="s">
        <v>48</v>
      </c>
      <c r="V275" s="39" t="s">
        <v>0</v>
      </c>
      <c r="W275" s="57">
        <v>600</v>
      </c>
      <c r="X275" s="54">
        <f>IFERROR(IF(W275="",0,CEILING((W275/$H275),1)*$H275),"")</f>
        <v>600.6</v>
      </c>
      <c r="Y275" s="40">
        <f>IFERROR(IF(X275=0,"",ROUNDUP(X275/H275,0)*0.02175),"")</f>
        <v>1.67475</v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643.38461538461547</v>
      </c>
      <c r="BM275" s="77">
        <f>IFERROR(X275*I275/H275,"0")</f>
        <v>644.02800000000002</v>
      </c>
      <c r="BN275" s="77">
        <f>IFERROR(1/J275*(W275/H275),"0")</f>
        <v>1.3736263736263734</v>
      </c>
      <c r="BO275" s="77">
        <f>IFERROR(1/J275*(X275/H275),"0")</f>
        <v>1.375</v>
      </c>
    </row>
    <row r="276" spans="1:67" ht="16.5" customHeight="1" x14ac:dyDescent="0.25">
      <c r="A276" s="61" t="s">
        <v>452</v>
      </c>
      <c r="B276" s="61" t="s">
        <v>453</v>
      </c>
      <c r="C276" s="35">
        <v>4301060325</v>
      </c>
      <c r="D276" s="399">
        <v>4607091380897</v>
      </c>
      <c r="E276" s="399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1"/>
      <c r="Q276" s="401"/>
      <c r="R276" s="401"/>
      <c r="S276" s="402"/>
      <c r="T276" s="38" t="s">
        <v>48</v>
      </c>
      <c r="U276" s="38" t="s">
        <v>48</v>
      </c>
      <c r="V276" s="39" t="s">
        <v>0</v>
      </c>
      <c r="W276" s="57">
        <v>80</v>
      </c>
      <c r="X276" s="54">
        <f>IFERROR(IF(W276="",0,CEILING((W276/$H276),1)*$H276),"")</f>
        <v>84</v>
      </c>
      <c r="Y276" s="40">
        <f>IFERROR(IF(X276=0,"",ROUNDUP(X276/H276,0)*0.02175),"")</f>
        <v>0.21749999999999997</v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85.371428571428567</v>
      </c>
      <c r="BM276" s="77">
        <f>IFERROR(X276*I276/H276,"0")</f>
        <v>89.64</v>
      </c>
      <c r="BN276" s="77">
        <f>IFERROR(1/J276*(W276/H276),"0")</f>
        <v>0.17006802721088435</v>
      </c>
      <c r="BO276" s="77">
        <f>IFERROR(1/J276*(X276/H276),"0")</f>
        <v>0.17857142857142855</v>
      </c>
    </row>
    <row r="277" spans="1:67" x14ac:dyDescent="0.2">
      <c r="A277" s="408"/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09"/>
      <c r="O277" s="405" t="s">
        <v>43</v>
      </c>
      <c r="P277" s="406"/>
      <c r="Q277" s="406"/>
      <c r="R277" s="406"/>
      <c r="S277" s="406"/>
      <c r="T277" s="406"/>
      <c r="U277" s="407"/>
      <c r="V277" s="41" t="s">
        <v>42</v>
      </c>
      <c r="W277" s="42">
        <f>IFERROR(W273/H273,"0")+IFERROR(W274/H274,"0")+IFERROR(W275/H275,"0")+IFERROR(W276/H276,"0")</f>
        <v>86.446886446886438</v>
      </c>
      <c r="X277" s="42">
        <f>IFERROR(X273/H273,"0")+IFERROR(X274/H274,"0")+IFERROR(X275/H275,"0")+IFERROR(X276/H276,"0")</f>
        <v>87</v>
      </c>
      <c r="Y277" s="42">
        <f>IFERROR(IF(Y273="",0,Y273),"0")+IFERROR(IF(Y274="",0,Y274),"0")+IFERROR(IF(Y275="",0,Y275),"0")+IFERROR(IF(Y276="",0,Y276),"0")</f>
        <v>1.89225</v>
      </c>
      <c r="Z277" s="65"/>
      <c r="AA277" s="65"/>
    </row>
    <row r="278" spans="1:67" x14ac:dyDescent="0.2">
      <c r="A278" s="408"/>
      <c r="B278" s="408"/>
      <c r="C278" s="408"/>
      <c r="D278" s="408"/>
      <c r="E278" s="408"/>
      <c r="F278" s="408"/>
      <c r="G278" s="408"/>
      <c r="H278" s="408"/>
      <c r="I278" s="408"/>
      <c r="J278" s="408"/>
      <c r="K278" s="408"/>
      <c r="L278" s="408"/>
      <c r="M278" s="408"/>
      <c r="N278" s="409"/>
      <c r="O278" s="405" t="s">
        <v>43</v>
      </c>
      <c r="P278" s="406"/>
      <c r="Q278" s="406"/>
      <c r="R278" s="406"/>
      <c r="S278" s="406"/>
      <c r="T278" s="406"/>
      <c r="U278" s="407"/>
      <c r="V278" s="41" t="s">
        <v>0</v>
      </c>
      <c r="W278" s="42">
        <f>IFERROR(SUM(W273:W276),"0")</f>
        <v>680</v>
      </c>
      <c r="X278" s="42">
        <f>IFERROR(SUM(X273:X276),"0")</f>
        <v>684.6</v>
      </c>
      <c r="Y278" s="41"/>
      <c r="Z278" s="65"/>
      <c r="AA278" s="65"/>
    </row>
    <row r="279" spans="1:67" ht="14.25" hidden="1" customHeight="1" x14ac:dyDescent="0.25">
      <c r="A279" s="398" t="s">
        <v>99</v>
      </c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398"/>
      <c r="P279" s="398"/>
      <c r="Q279" s="398"/>
      <c r="R279" s="398"/>
      <c r="S279" s="398"/>
      <c r="T279" s="398"/>
      <c r="U279" s="398"/>
      <c r="V279" s="398"/>
      <c r="W279" s="398"/>
      <c r="X279" s="398"/>
      <c r="Y279" s="398"/>
      <c r="Z279" s="64"/>
      <c r="AA279" s="64"/>
    </row>
    <row r="280" spans="1:67" ht="16.5" hidden="1" customHeight="1" x14ac:dyDescent="0.25">
      <c r="A280" s="61" t="s">
        <v>454</v>
      </c>
      <c r="B280" s="61" t="s">
        <v>455</v>
      </c>
      <c r="C280" s="35">
        <v>4301030232</v>
      </c>
      <c r="D280" s="399">
        <v>4607091388374</v>
      </c>
      <c r="E280" s="399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555" t="s">
        <v>456</v>
      </c>
      <c r="P280" s="401"/>
      <c r="Q280" s="401"/>
      <c r="R280" s="401"/>
      <c r="S280" s="402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457</v>
      </c>
      <c r="B281" s="61" t="s">
        <v>458</v>
      </c>
      <c r="C281" s="35">
        <v>4301030235</v>
      </c>
      <c r="D281" s="399">
        <v>4607091388381</v>
      </c>
      <c r="E281" s="399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556" t="s">
        <v>459</v>
      </c>
      <c r="P281" s="401"/>
      <c r="Q281" s="401"/>
      <c r="R281" s="401"/>
      <c r="S281" s="402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460</v>
      </c>
      <c r="B282" s="61" t="s">
        <v>461</v>
      </c>
      <c r="C282" s="35">
        <v>4301030233</v>
      </c>
      <c r="D282" s="399">
        <v>4607091388404</v>
      </c>
      <c r="E282" s="399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1"/>
      <c r="Q282" s="401"/>
      <c r="R282" s="401"/>
      <c r="S282" s="402"/>
      <c r="T282" s="38" t="s">
        <v>48</v>
      </c>
      <c r="U282" s="38" t="s">
        <v>48</v>
      </c>
      <c r="V282" s="39" t="s">
        <v>0</v>
      </c>
      <c r="W282" s="57">
        <v>25</v>
      </c>
      <c r="X282" s="54">
        <f>IFERROR(IF(W282="",0,CEILING((W282/$H282),1)*$H282),"")</f>
        <v>25.5</v>
      </c>
      <c r="Y282" s="40">
        <f>IFERROR(IF(X282=0,"",ROUNDUP(X282/H282,0)*0.00753),"")</f>
        <v>7.5300000000000006E-2</v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28.43137254901961</v>
      </c>
      <c r="BM282" s="77">
        <f>IFERROR(X282*I282/H282,"0")</f>
        <v>29.000000000000004</v>
      </c>
      <c r="BN282" s="77">
        <f>IFERROR(1/J282*(W282/H282),"0")</f>
        <v>6.2845651080945197E-2</v>
      </c>
      <c r="BO282" s="77">
        <f>IFERROR(1/J282*(X282/H282),"0")</f>
        <v>6.4102564102564097E-2</v>
      </c>
    </row>
    <row r="283" spans="1:67" x14ac:dyDescent="0.2">
      <c r="A283" s="408"/>
      <c r="B283" s="408"/>
      <c r="C283" s="408"/>
      <c r="D283" s="408"/>
      <c r="E283" s="408"/>
      <c r="F283" s="408"/>
      <c r="G283" s="408"/>
      <c r="H283" s="408"/>
      <c r="I283" s="408"/>
      <c r="J283" s="408"/>
      <c r="K283" s="408"/>
      <c r="L283" s="408"/>
      <c r="M283" s="408"/>
      <c r="N283" s="409"/>
      <c r="O283" s="405" t="s">
        <v>43</v>
      </c>
      <c r="P283" s="406"/>
      <c r="Q283" s="406"/>
      <c r="R283" s="406"/>
      <c r="S283" s="406"/>
      <c r="T283" s="406"/>
      <c r="U283" s="407"/>
      <c r="V283" s="41" t="s">
        <v>42</v>
      </c>
      <c r="W283" s="42">
        <f>IFERROR(W280/H280,"0")+IFERROR(W281/H281,"0")+IFERROR(W282/H282,"0")</f>
        <v>9.8039215686274517</v>
      </c>
      <c r="X283" s="42">
        <f>IFERROR(X280/H280,"0")+IFERROR(X281/H281,"0")+IFERROR(X282/H282,"0")</f>
        <v>10</v>
      </c>
      <c r="Y283" s="42">
        <f>IFERROR(IF(Y280="",0,Y280),"0")+IFERROR(IF(Y281="",0,Y281),"0")+IFERROR(IF(Y282="",0,Y282),"0")</f>
        <v>7.5300000000000006E-2</v>
      </c>
      <c r="Z283" s="65"/>
      <c r="AA283" s="65"/>
    </row>
    <row r="284" spans="1:67" x14ac:dyDescent="0.2">
      <c r="A284" s="408"/>
      <c r="B284" s="408"/>
      <c r="C284" s="408"/>
      <c r="D284" s="408"/>
      <c r="E284" s="408"/>
      <c r="F284" s="408"/>
      <c r="G284" s="408"/>
      <c r="H284" s="408"/>
      <c r="I284" s="408"/>
      <c r="J284" s="408"/>
      <c r="K284" s="408"/>
      <c r="L284" s="408"/>
      <c r="M284" s="408"/>
      <c r="N284" s="409"/>
      <c r="O284" s="405" t="s">
        <v>43</v>
      </c>
      <c r="P284" s="406"/>
      <c r="Q284" s="406"/>
      <c r="R284" s="406"/>
      <c r="S284" s="406"/>
      <c r="T284" s="406"/>
      <c r="U284" s="407"/>
      <c r="V284" s="41" t="s">
        <v>0</v>
      </c>
      <c r="W284" s="42">
        <f>IFERROR(SUM(W280:W282),"0")</f>
        <v>25</v>
      </c>
      <c r="X284" s="42">
        <f>IFERROR(SUM(X280:X282),"0")</f>
        <v>25.5</v>
      </c>
      <c r="Y284" s="41"/>
      <c r="Z284" s="65"/>
      <c r="AA284" s="65"/>
    </row>
    <row r="285" spans="1:67" ht="14.25" hidden="1" customHeight="1" x14ac:dyDescent="0.25">
      <c r="A285" s="398" t="s">
        <v>462</v>
      </c>
      <c r="B285" s="398"/>
      <c r="C285" s="398"/>
      <c r="D285" s="398"/>
      <c r="E285" s="398"/>
      <c r="F285" s="398"/>
      <c r="G285" s="398"/>
      <c r="H285" s="398"/>
      <c r="I285" s="398"/>
      <c r="J285" s="398"/>
      <c r="K285" s="398"/>
      <c r="L285" s="398"/>
      <c r="M285" s="398"/>
      <c r="N285" s="398"/>
      <c r="O285" s="398"/>
      <c r="P285" s="398"/>
      <c r="Q285" s="398"/>
      <c r="R285" s="398"/>
      <c r="S285" s="398"/>
      <c r="T285" s="398"/>
      <c r="U285" s="398"/>
      <c r="V285" s="398"/>
      <c r="W285" s="398"/>
      <c r="X285" s="398"/>
      <c r="Y285" s="398"/>
      <c r="Z285" s="64"/>
      <c r="AA285" s="64"/>
    </row>
    <row r="286" spans="1:67" ht="16.5" hidden="1" customHeight="1" x14ac:dyDescent="0.25">
      <c r="A286" s="61" t="s">
        <v>463</v>
      </c>
      <c r="B286" s="61" t="s">
        <v>464</v>
      </c>
      <c r="C286" s="35">
        <v>4301180007</v>
      </c>
      <c r="D286" s="399">
        <v>4680115881808</v>
      </c>
      <c r="E286" s="399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5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1"/>
      <c r="Q286" s="401"/>
      <c r="R286" s="401"/>
      <c r="S286" s="402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467</v>
      </c>
      <c r="B287" s="61" t="s">
        <v>468</v>
      </c>
      <c r="C287" s="35">
        <v>4301180006</v>
      </c>
      <c r="D287" s="399">
        <v>4680115881822</v>
      </c>
      <c r="E287" s="399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5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1"/>
      <c r="Q287" s="401"/>
      <c r="R287" s="401"/>
      <c r="S287" s="402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469</v>
      </c>
      <c r="B288" s="61" t="s">
        <v>470</v>
      </c>
      <c r="C288" s="35">
        <v>4301180001</v>
      </c>
      <c r="D288" s="399">
        <v>4680115880016</v>
      </c>
      <c r="E288" s="399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5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1"/>
      <c r="Q288" s="401"/>
      <c r="R288" s="401"/>
      <c r="S288" s="40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408"/>
      <c r="B289" s="408"/>
      <c r="C289" s="408"/>
      <c r="D289" s="408"/>
      <c r="E289" s="408"/>
      <c r="F289" s="408"/>
      <c r="G289" s="408"/>
      <c r="H289" s="408"/>
      <c r="I289" s="408"/>
      <c r="J289" s="408"/>
      <c r="K289" s="408"/>
      <c r="L289" s="408"/>
      <c r="M289" s="408"/>
      <c r="N289" s="409"/>
      <c r="O289" s="405" t="s">
        <v>43</v>
      </c>
      <c r="P289" s="406"/>
      <c r="Q289" s="406"/>
      <c r="R289" s="406"/>
      <c r="S289" s="406"/>
      <c r="T289" s="406"/>
      <c r="U289" s="407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408"/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9"/>
      <c r="O290" s="405" t="s">
        <v>43</v>
      </c>
      <c r="P290" s="406"/>
      <c r="Q290" s="406"/>
      <c r="R290" s="406"/>
      <c r="S290" s="406"/>
      <c r="T290" s="406"/>
      <c r="U290" s="407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31" t="s">
        <v>471</v>
      </c>
      <c r="B291" s="431"/>
      <c r="C291" s="431"/>
      <c r="D291" s="431"/>
      <c r="E291" s="431"/>
      <c r="F291" s="431"/>
      <c r="G291" s="431"/>
      <c r="H291" s="431"/>
      <c r="I291" s="431"/>
      <c r="J291" s="431"/>
      <c r="K291" s="431"/>
      <c r="L291" s="431"/>
      <c r="M291" s="431"/>
      <c r="N291" s="431"/>
      <c r="O291" s="431"/>
      <c r="P291" s="431"/>
      <c r="Q291" s="431"/>
      <c r="R291" s="431"/>
      <c r="S291" s="431"/>
      <c r="T291" s="431"/>
      <c r="U291" s="431"/>
      <c r="V291" s="431"/>
      <c r="W291" s="431"/>
      <c r="X291" s="431"/>
      <c r="Y291" s="431"/>
      <c r="Z291" s="63"/>
      <c r="AA291" s="63"/>
    </row>
    <row r="292" spans="1:67" ht="14.25" hidden="1" customHeight="1" x14ac:dyDescent="0.25">
      <c r="A292" s="398" t="s">
        <v>118</v>
      </c>
      <c r="B292" s="398"/>
      <c r="C292" s="398"/>
      <c r="D292" s="398"/>
      <c r="E292" s="398"/>
      <c r="F292" s="398"/>
      <c r="G292" s="398"/>
      <c r="H292" s="398"/>
      <c r="I292" s="398"/>
      <c r="J292" s="398"/>
      <c r="K292" s="398"/>
      <c r="L292" s="398"/>
      <c r="M292" s="398"/>
      <c r="N292" s="398"/>
      <c r="O292" s="398"/>
      <c r="P292" s="398"/>
      <c r="Q292" s="398"/>
      <c r="R292" s="398"/>
      <c r="S292" s="398"/>
      <c r="T292" s="398"/>
      <c r="U292" s="398"/>
      <c r="V292" s="398"/>
      <c r="W292" s="398"/>
      <c r="X292" s="398"/>
      <c r="Y292" s="398"/>
      <c r="Z292" s="64"/>
      <c r="AA292" s="64"/>
    </row>
    <row r="293" spans="1:67" ht="27" customHeight="1" x14ac:dyDescent="0.25">
      <c r="A293" s="61" t="s">
        <v>472</v>
      </c>
      <c r="B293" s="61" t="s">
        <v>473</v>
      </c>
      <c r="C293" s="35">
        <v>4301011315</v>
      </c>
      <c r="D293" s="399">
        <v>4607091387421</v>
      </c>
      <c r="E293" s="399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1"/>
      <c r="Q293" s="401"/>
      <c r="R293" s="401"/>
      <c r="S293" s="402"/>
      <c r="T293" s="38" t="s">
        <v>48</v>
      </c>
      <c r="U293" s="38" t="s">
        <v>48</v>
      </c>
      <c r="V293" s="39" t="s">
        <v>0</v>
      </c>
      <c r="W293" s="57">
        <v>200</v>
      </c>
      <c r="X293" s="54">
        <f t="shared" ref="X293:X299" si="70">IFERROR(IF(W293="",0,CEILING((W293/$H293),1)*$H293),"")</f>
        <v>205.20000000000002</v>
      </c>
      <c r="Y293" s="40">
        <f>IFERROR(IF(X293=0,"",ROUNDUP(X293/H293,0)*0.02175),"")</f>
        <v>0.41324999999999995</v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208.88888888888889</v>
      </c>
      <c r="BM293" s="77">
        <f t="shared" ref="BM293:BM299" si="72">IFERROR(X293*I293/H293,"0")</f>
        <v>214.32</v>
      </c>
      <c r="BN293" s="77">
        <f t="shared" ref="BN293:BN299" si="73">IFERROR(1/J293*(W293/H293),"0")</f>
        <v>0.3306878306878307</v>
      </c>
      <c r="BO293" s="77">
        <f t="shared" ref="BO293:BO299" si="74">IFERROR(1/J293*(X293/H293),"0")</f>
        <v>0.33928571428571425</v>
      </c>
    </row>
    <row r="294" spans="1:67" ht="27" hidden="1" customHeight="1" x14ac:dyDescent="0.25">
      <c r="A294" s="61" t="s">
        <v>472</v>
      </c>
      <c r="B294" s="61" t="s">
        <v>474</v>
      </c>
      <c r="C294" s="35">
        <v>4301011121</v>
      </c>
      <c r="D294" s="399">
        <v>4607091387421</v>
      </c>
      <c r="E294" s="399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1"/>
      <c r="Q294" s="401"/>
      <c r="R294" s="401"/>
      <c r="S294" s="402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hidden="1" customHeight="1" x14ac:dyDescent="0.25">
      <c r="A295" s="61" t="s">
        <v>475</v>
      </c>
      <c r="B295" s="61" t="s">
        <v>476</v>
      </c>
      <c r="C295" s="35">
        <v>4301011322</v>
      </c>
      <c r="D295" s="399">
        <v>4607091387452</v>
      </c>
      <c r="E295" s="399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5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1"/>
      <c r="Q295" s="401"/>
      <c r="R295" s="401"/>
      <c r="S295" s="402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7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0</v>
      </c>
      <c r="BM295" s="77">
        <f t="shared" si="72"/>
        <v>0</v>
      </c>
      <c r="BN295" s="77">
        <f t="shared" si="73"/>
        <v>0</v>
      </c>
      <c r="BO295" s="77">
        <f t="shared" si="74"/>
        <v>0</v>
      </c>
    </row>
    <row r="296" spans="1:67" ht="27" hidden="1" customHeight="1" x14ac:dyDescent="0.25">
      <c r="A296" s="61" t="s">
        <v>475</v>
      </c>
      <c r="B296" s="61" t="s">
        <v>477</v>
      </c>
      <c r="C296" s="35">
        <v>4301011619</v>
      </c>
      <c r="D296" s="399">
        <v>4607091387452</v>
      </c>
      <c r="E296" s="399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5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1"/>
      <c r="Q296" s="401"/>
      <c r="R296" s="401"/>
      <c r="S296" s="402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hidden="1" customHeight="1" x14ac:dyDescent="0.25">
      <c r="A297" s="61" t="s">
        <v>478</v>
      </c>
      <c r="B297" s="61" t="s">
        <v>479</v>
      </c>
      <c r="C297" s="35">
        <v>4301011313</v>
      </c>
      <c r="D297" s="399">
        <v>4607091385984</v>
      </c>
      <c r="E297" s="399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1"/>
      <c r="Q297" s="401"/>
      <c r="R297" s="401"/>
      <c r="S297" s="402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customHeight="1" x14ac:dyDescent="0.25">
      <c r="A298" s="61" t="s">
        <v>480</v>
      </c>
      <c r="B298" s="61" t="s">
        <v>481</v>
      </c>
      <c r="C298" s="35">
        <v>4301011316</v>
      </c>
      <c r="D298" s="399">
        <v>4607091387438</v>
      </c>
      <c r="E298" s="399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5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1"/>
      <c r="Q298" s="401"/>
      <c r="R298" s="401"/>
      <c r="S298" s="402"/>
      <c r="T298" s="38" t="s">
        <v>48</v>
      </c>
      <c r="U298" s="38" t="s">
        <v>48</v>
      </c>
      <c r="V298" s="39" t="s">
        <v>0</v>
      </c>
      <c r="W298" s="57">
        <v>75</v>
      </c>
      <c r="X298" s="54">
        <f t="shared" si="70"/>
        <v>75</v>
      </c>
      <c r="Y298" s="40">
        <f>IFERROR(IF(X298=0,"",ROUNDUP(X298/H298,0)*0.00937),"")</f>
        <v>0.14055000000000001</v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78.599999999999994</v>
      </c>
      <c r="BM298" s="77">
        <f t="shared" si="72"/>
        <v>78.599999999999994</v>
      </c>
      <c r="BN298" s="77">
        <f t="shared" si="73"/>
        <v>0.125</v>
      </c>
      <c r="BO298" s="77">
        <f t="shared" si="74"/>
        <v>0.125</v>
      </c>
    </row>
    <row r="299" spans="1:67" ht="27" customHeight="1" x14ac:dyDescent="0.25">
      <c r="A299" s="61" t="s">
        <v>482</v>
      </c>
      <c r="B299" s="61" t="s">
        <v>483</v>
      </c>
      <c r="C299" s="35">
        <v>4301011319</v>
      </c>
      <c r="D299" s="399">
        <v>4607091387469</v>
      </c>
      <c r="E299" s="399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5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1"/>
      <c r="Q299" s="401"/>
      <c r="R299" s="401"/>
      <c r="S299" s="402"/>
      <c r="T299" s="38" t="s">
        <v>48</v>
      </c>
      <c r="U299" s="38" t="s">
        <v>48</v>
      </c>
      <c r="V299" s="39" t="s">
        <v>0</v>
      </c>
      <c r="W299" s="57">
        <v>100</v>
      </c>
      <c r="X299" s="54">
        <f t="shared" si="70"/>
        <v>100</v>
      </c>
      <c r="Y299" s="40">
        <f>IFERROR(IF(X299=0,"",ROUNDUP(X299/H299,0)*0.00937),"")</f>
        <v>0.18740000000000001</v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104.8</v>
      </c>
      <c r="BM299" s="77">
        <f t="shared" si="72"/>
        <v>104.8</v>
      </c>
      <c r="BN299" s="77">
        <f t="shared" si="73"/>
        <v>0.16666666666666666</v>
      </c>
      <c r="BO299" s="77">
        <f t="shared" si="74"/>
        <v>0.16666666666666666</v>
      </c>
    </row>
    <row r="300" spans="1:67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9"/>
      <c r="O300" s="405" t="s">
        <v>43</v>
      </c>
      <c r="P300" s="406"/>
      <c r="Q300" s="406"/>
      <c r="R300" s="406"/>
      <c r="S300" s="406"/>
      <c r="T300" s="406"/>
      <c r="U300" s="407"/>
      <c r="V300" s="41" t="s">
        <v>42</v>
      </c>
      <c r="W300" s="42">
        <f>IFERROR(W293/H293,"0")+IFERROR(W294/H294,"0")+IFERROR(W295/H295,"0")+IFERROR(W296/H296,"0")+IFERROR(W297/H297,"0")+IFERROR(W298/H298,"0")+IFERROR(W299/H299,"0")</f>
        <v>53.518518518518519</v>
      </c>
      <c r="X300" s="42">
        <f>IFERROR(X293/H293,"0")+IFERROR(X294/H294,"0")+IFERROR(X295/H295,"0")+IFERROR(X296/H296,"0")+IFERROR(X297/H297,"0")+IFERROR(X298/H298,"0")+IFERROR(X299/H299,"0")</f>
        <v>54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0.74119999999999997</v>
      </c>
      <c r="Z300" s="65"/>
      <c r="AA300" s="65"/>
    </row>
    <row r="301" spans="1:67" x14ac:dyDescent="0.2">
      <c r="A301" s="408"/>
      <c r="B301" s="408"/>
      <c r="C301" s="408"/>
      <c r="D301" s="408"/>
      <c r="E301" s="408"/>
      <c r="F301" s="408"/>
      <c r="G301" s="408"/>
      <c r="H301" s="408"/>
      <c r="I301" s="408"/>
      <c r="J301" s="408"/>
      <c r="K301" s="408"/>
      <c r="L301" s="408"/>
      <c r="M301" s="408"/>
      <c r="N301" s="409"/>
      <c r="O301" s="405" t="s">
        <v>43</v>
      </c>
      <c r="P301" s="406"/>
      <c r="Q301" s="406"/>
      <c r="R301" s="406"/>
      <c r="S301" s="406"/>
      <c r="T301" s="406"/>
      <c r="U301" s="407"/>
      <c r="V301" s="41" t="s">
        <v>0</v>
      </c>
      <c r="W301" s="42">
        <f>IFERROR(SUM(W293:W299),"0")</f>
        <v>375</v>
      </c>
      <c r="X301" s="42">
        <f>IFERROR(SUM(X293:X299),"0")</f>
        <v>380.20000000000005</v>
      </c>
      <c r="Y301" s="41"/>
      <c r="Z301" s="65"/>
      <c r="AA301" s="65"/>
    </row>
    <row r="302" spans="1:67" ht="14.25" hidden="1" customHeight="1" x14ac:dyDescent="0.25">
      <c r="A302" s="398" t="s">
        <v>77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64"/>
      <c r="AA302" s="64"/>
    </row>
    <row r="303" spans="1:67" ht="27" hidden="1" customHeight="1" x14ac:dyDescent="0.25">
      <c r="A303" s="61" t="s">
        <v>484</v>
      </c>
      <c r="B303" s="61" t="s">
        <v>485</v>
      </c>
      <c r="C303" s="35">
        <v>4301031154</v>
      </c>
      <c r="D303" s="399">
        <v>4607091387292</v>
      </c>
      <c r="E303" s="399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1"/>
      <c r="Q303" s="401"/>
      <c r="R303" s="401"/>
      <c r="S303" s="402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486</v>
      </c>
      <c r="B304" s="61" t="s">
        <v>487</v>
      </c>
      <c r="C304" s="35">
        <v>4301031155</v>
      </c>
      <c r="D304" s="399">
        <v>4607091387315</v>
      </c>
      <c r="E304" s="399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5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1"/>
      <c r="Q304" s="401"/>
      <c r="R304" s="401"/>
      <c r="S304" s="402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408"/>
      <c r="B305" s="408"/>
      <c r="C305" s="408"/>
      <c r="D305" s="408"/>
      <c r="E305" s="408"/>
      <c r="F305" s="408"/>
      <c r="G305" s="408"/>
      <c r="H305" s="408"/>
      <c r="I305" s="408"/>
      <c r="J305" s="408"/>
      <c r="K305" s="408"/>
      <c r="L305" s="408"/>
      <c r="M305" s="408"/>
      <c r="N305" s="409"/>
      <c r="O305" s="405" t="s">
        <v>43</v>
      </c>
      <c r="P305" s="406"/>
      <c r="Q305" s="406"/>
      <c r="R305" s="406"/>
      <c r="S305" s="406"/>
      <c r="T305" s="406"/>
      <c r="U305" s="407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408"/>
      <c r="B306" s="408"/>
      <c r="C306" s="408"/>
      <c r="D306" s="408"/>
      <c r="E306" s="408"/>
      <c r="F306" s="408"/>
      <c r="G306" s="408"/>
      <c r="H306" s="408"/>
      <c r="I306" s="408"/>
      <c r="J306" s="408"/>
      <c r="K306" s="408"/>
      <c r="L306" s="408"/>
      <c r="M306" s="408"/>
      <c r="N306" s="409"/>
      <c r="O306" s="405" t="s">
        <v>43</v>
      </c>
      <c r="P306" s="406"/>
      <c r="Q306" s="406"/>
      <c r="R306" s="406"/>
      <c r="S306" s="406"/>
      <c r="T306" s="406"/>
      <c r="U306" s="407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31" t="s">
        <v>488</v>
      </c>
      <c r="B307" s="431"/>
      <c r="C307" s="431"/>
      <c r="D307" s="431"/>
      <c r="E307" s="431"/>
      <c r="F307" s="431"/>
      <c r="G307" s="431"/>
      <c r="H307" s="431"/>
      <c r="I307" s="431"/>
      <c r="J307" s="431"/>
      <c r="K307" s="431"/>
      <c r="L307" s="431"/>
      <c r="M307" s="431"/>
      <c r="N307" s="431"/>
      <c r="O307" s="431"/>
      <c r="P307" s="431"/>
      <c r="Q307" s="431"/>
      <c r="R307" s="431"/>
      <c r="S307" s="431"/>
      <c r="T307" s="431"/>
      <c r="U307" s="431"/>
      <c r="V307" s="431"/>
      <c r="W307" s="431"/>
      <c r="X307" s="431"/>
      <c r="Y307" s="431"/>
      <c r="Z307" s="63"/>
      <c r="AA307" s="63"/>
    </row>
    <row r="308" spans="1:67" ht="14.25" hidden="1" customHeight="1" x14ac:dyDescent="0.25">
      <c r="A308" s="398" t="s">
        <v>77</v>
      </c>
      <c r="B308" s="398"/>
      <c r="C308" s="398"/>
      <c r="D308" s="398"/>
      <c r="E308" s="398"/>
      <c r="F308" s="398"/>
      <c r="G308" s="398"/>
      <c r="H308" s="398"/>
      <c r="I308" s="398"/>
      <c r="J308" s="398"/>
      <c r="K308" s="398"/>
      <c r="L308" s="398"/>
      <c r="M308" s="398"/>
      <c r="N308" s="398"/>
      <c r="O308" s="398"/>
      <c r="P308" s="398"/>
      <c r="Q308" s="398"/>
      <c r="R308" s="398"/>
      <c r="S308" s="398"/>
      <c r="T308" s="398"/>
      <c r="U308" s="398"/>
      <c r="V308" s="398"/>
      <c r="W308" s="398"/>
      <c r="X308" s="398"/>
      <c r="Y308" s="398"/>
      <c r="Z308" s="64"/>
      <c r="AA308" s="64"/>
    </row>
    <row r="309" spans="1:67" ht="27" hidden="1" customHeight="1" x14ac:dyDescent="0.25">
      <c r="A309" s="61" t="s">
        <v>489</v>
      </c>
      <c r="B309" s="61" t="s">
        <v>490</v>
      </c>
      <c r="C309" s="35">
        <v>4301031066</v>
      </c>
      <c r="D309" s="399">
        <v>4607091383836</v>
      </c>
      <c r="E309" s="399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1"/>
      <c r="Q309" s="401"/>
      <c r="R309" s="401"/>
      <c r="S309" s="402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408"/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09"/>
      <c r="O310" s="405" t="s">
        <v>43</v>
      </c>
      <c r="P310" s="406"/>
      <c r="Q310" s="406"/>
      <c r="R310" s="406"/>
      <c r="S310" s="406"/>
      <c r="T310" s="406"/>
      <c r="U310" s="407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408"/>
      <c r="B311" s="408"/>
      <c r="C311" s="408"/>
      <c r="D311" s="408"/>
      <c r="E311" s="408"/>
      <c r="F311" s="408"/>
      <c r="G311" s="408"/>
      <c r="H311" s="408"/>
      <c r="I311" s="408"/>
      <c r="J311" s="408"/>
      <c r="K311" s="408"/>
      <c r="L311" s="408"/>
      <c r="M311" s="408"/>
      <c r="N311" s="409"/>
      <c r="O311" s="405" t="s">
        <v>43</v>
      </c>
      <c r="P311" s="406"/>
      <c r="Q311" s="406"/>
      <c r="R311" s="406"/>
      <c r="S311" s="406"/>
      <c r="T311" s="406"/>
      <c r="U311" s="407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398" t="s">
        <v>85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64"/>
      <c r="AA312" s="64"/>
    </row>
    <row r="313" spans="1:67" ht="27" customHeight="1" x14ac:dyDescent="0.25">
      <c r="A313" s="61" t="s">
        <v>491</v>
      </c>
      <c r="B313" s="61" t="s">
        <v>492</v>
      </c>
      <c r="C313" s="35">
        <v>4301051142</v>
      </c>
      <c r="D313" s="399">
        <v>4607091387919</v>
      </c>
      <c r="E313" s="399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5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1"/>
      <c r="Q313" s="401"/>
      <c r="R313" s="401"/>
      <c r="S313" s="402"/>
      <c r="T313" s="38" t="s">
        <v>48</v>
      </c>
      <c r="U313" s="38" t="s">
        <v>48</v>
      </c>
      <c r="V313" s="39" t="s">
        <v>0</v>
      </c>
      <c r="W313" s="57">
        <v>440</v>
      </c>
      <c r="X313" s="54">
        <f>IFERROR(IF(W313="",0,CEILING((W313/$H313),1)*$H313),"")</f>
        <v>445.5</v>
      </c>
      <c r="Y313" s="40">
        <f>IFERROR(IF(X313=0,"",ROUNDUP(X313/H313,0)*0.02175),"")</f>
        <v>1.1962499999999998</v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470.63703703703703</v>
      </c>
      <c r="BM313" s="77">
        <f>IFERROR(X313*I313/H313,"0")</f>
        <v>476.52</v>
      </c>
      <c r="BN313" s="77">
        <f>IFERROR(1/J313*(W313/H313),"0")</f>
        <v>0.9700176366843033</v>
      </c>
      <c r="BO313" s="77">
        <f>IFERROR(1/J313*(X313/H313),"0")</f>
        <v>0.9821428571428571</v>
      </c>
    </row>
    <row r="314" spans="1:67" ht="27" hidden="1" customHeight="1" x14ac:dyDescent="0.25">
      <c r="A314" s="61" t="s">
        <v>493</v>
      </c>
      <c r="B314" s="61" t="s">
        <v>494</v>
      </c>
      <c r="C314" s="35">
        <v>4301051461</v>
      </c>
      <c r="D314" s="399">
        <v>4680115883604</v>
      </c>
      <c r="E314" s="399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1"/>
      <c r="Q314" s="401"/>
      <c r="R314" s="401"/>
      <c r="S314" s="402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495</v>
      </c>
      <c r="B315" s="61" t="s">
        <v>496</v>
      </c>
      <c r="C315" s="35">
        <v>4301051485</v>
      </c>
      <c r="D315" s="399">
        <v>4680115883567</v>
      </c>
      <c r="E315" s="399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1"/>
      <c r="Q315" s="401"/>
      <c r="R315" s="401"/>
      <c r="S315" s="402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08"/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09"/>
      <c r="O316" s="405" t="s">
        <v>43</v>
      </c>
      <c r="P316" s="406"/>
      <c r="Q316" s="406"/>
      <c r="R316" s="406"/>
      <c r="S316" s="406"/>
      <c r="T316" s="406"/>
      <c r="U316" s="407"/>
      <c r="V316" s="41" t="s">
        <v>42</v>
      </c>
      <c r="W316" s="42">
        <f>IFERROR(W313/H313,"0")+IFERROR(W314/H314,"0")+IFERROR(W315/H315,"0")</f>
        <v>54.320987654320987</v>
      </c>
      <c r="X316" s="42">
        <f>IFERROR(X313/H313,"0")+IFERROR(X314/H314,"0")+IFERROR(X315/H315,"0")</f>
        <v>55</v>
      </c>
      <c r="Y316" s="42">
        <f>IFERROR(IF(Y313="",0,Y313),"0")+IFERROR(IF(Y314="",0,Y314),"0")+IFERROR(IF(Y315="",0,Y315),"0")</f>
        <v>1.1962499999999998</v>
      </c>
      <c r="Z316" s="65"/>
      <c r="AA316" s="65"/>
    </row>
    <row r="317" spans="1:67" x14ac:dyDescent="0.2">
      <c r="A317" s="408"/>
      <c r="B317" s="408"/>
      <c r="C317" s="408"/>
      <c r="D317" s="408"/>
      <c r="E317" s="408"/>
      <c r="F317" s="408"/>
      <c r="G317" s="408"/>
      <c r="H317" s="408"/>
      <c r="I317" s="408"/>
      <c r="J317" s="408"/>
      <c r="K317" s="408"/>
      <c r="L317" s="408"/>
      <c r="M317" s="408"/>
      <c r="N317" s="409"/>
      <c r="O317" s="405" t="s">
        <v>43</v>
      </c>
      <c r="P317" s="406"/>
      <c r="Q317" s="406"/>
      <c r="R317" s="406"/>
      <c r="S317" s="406"/>
      <c r="T317" s="406"/>
      <c r="U317" s="407"/>
      <c r="V317" s="41" t="s">
        <v>0</v>
      </c>
      <c r="W317" s="42">
        <f>IFERROR(SUM(W313:W315),"0")</f>
        <v>440</v>
      </c>
      <c r="X317" s="42">
        <f>IFERROR(SUM(X313:X315),"0")</f>
        <v>445.5</v>
      </c>
      <c r="Y317" s="41"/>
      <c r="Z317" s="65"/>
      <c r="AA317" s="65"/>
    </row>
    <row r="318" spans="1:67" ht="14.25" hidden="1" customHeight="1" x14ac:dyDescent="0.25">
      <c r="A318" s="398" t="s">
        <v>219</v>
      </c>
      <c r="B318" s="398"/>
      <c r="C318" s="398"/>
      <c r="D318" s="398"/>
      <c r="E318" s="398"/>
      <c r="F318" s="398"/>
      <c r="G318" s="398"/>
      <c r="H318" s="398"/>
      <c r="I318" s="398"/>
      <c r="J318" s="398"/>
      <c r="K318" s="398"/>
      <c r="L318" s="398"/>
      <c r="M318" s="398"/>
      <c r="N318" s="398"/>
      <c r="O318" s="398"/>
      <c r="P318" s="398"/>
      <c r="Q318" s="398"/>
      <c r="R318" s="398"/>
      <c r="S318" s="398"/>
      <c r="T318" s="398"/>
      <c r="U318" s="398"/>
      <c r="V318" s="398"/>
      <c r="W318" s="398"/>
      <c r="X318" s="398"/>
      <c r="Y318" s="398"/>
      <c r="Z318" s="64"/>
      <c r="AA318" s="64"/>
    </row>
    <row r="319" spans="1:67" ht="27" hidden="1" customHeight="1" x14ac:dyDescent="0.25">
      <c r="A319" s="61" t="s">
        <v>497</v>
      </c>
      <c r="B319" s="61" t="s">
        <v>498</v>
      </c>
      <c r="C319" s="35">
        <v>4301060324</v>
      </c>
      <c r="D319" s="399">
        <v>4607091388831</v>
      </c>
      <c r="E319" s="399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1"/>
      <c r="Q319" s="401"/>
      <c r="R319" s="401"/>
      <c r="S319" s="402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408"/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09"/>
      <c r="O320" s="405" t="s">
        <v>43</v>
      </c>
      <c r="P320" s="406"/>
      <c r="Q320" s="406"/>
      <c r="R320" s="406"/>
      <c r="S320" s="406"/>
      <c r="T320" s="406"/>
      <c r="U320" s="407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408"/>
      <c r="B321" s="408"/>
      <c r="C321" s="408"/>
      <c r="D321" s="408"/>
      <c r="E321" s="408"/>
      <c r="F321" s="408"/>
      <c r="G321" s="408"/>
      <c r="H321" s="408"/>
      <c r="I321" s="408"/>
      <c r="J321" s="408"/>
      <c r="K321" s="408"/>
      <c r="L321" s="408"/>
      <c r="M321" s="408"/>
      <c r="N321" s="409"/>
      <c r="O321" s="405" t="s">
        <v>43</v>
      </c>
      <c r="P321" s="406"/>
      <c r="Q321" s="406"/>
      <c r="R321" s="406"/>
      <c r="S321" s="406"/>
      <c r="T321" s="406"/>
      <c r="U321" s="407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398" t="s">
        <v>99</v>
      </c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398"/>
      <c r="P322" s="398"/>
      <c r="Q322" s="398"/>
      <c r="R322" s="398"/>
      <c r="S322" s="398"/>
      <c r="T322" s="398"/>
      <c r="U322" s="398"/>
      <c r="V322" s="398"/>
      <c r="W322" s="398"/>
      <c r="X322" s="398"/>
      <c r="Y322" s="398"/>
      <c r="Z322" s="64"/>
      <c r="AA322" s="64"/>
    </row>
    <row r="323" spans="1:67" ht="27" hidden="1" customHeight="1" x14ac:dyDescent="0.25">
      <c r="A323" s="61" t="s">
        <v>499</v>
      </c>
      <c r="B323" s="61" t="s">
        <v>500</v>
      </c>
      <c r="C323" s="35">
        <v>4301032015</v>
      </c>
      <c r="D323" s="399">
        <v>4607091383102</v>
      </c>
      <c r="E323" s="399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1"/>
      <c r="Q323" s="401"/>
      <c r="R323" s="401"/>
      <c r="S323" s="402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408"/>
      <c r="B324" s="408"/>
      <c r="C324" s="408"/>
      <c r="D324" s="408"/>
      <c r="E324" s="408"/>
      <c r="F324" s="408"/>
      <c r="G324" s="408"/>
      <c r="H324" s="408"/>
      <c r="I324" s="408"/>
      <c r="J324" s="408"/>
      <c r="K324" s="408"/>
      <c r="L324" s="408"/>
      <c r="M324" s="408"/>
      <c r="N324" s="409"/>
      <c r="O324" s="405" t="s">
        <v>43</v>
      </c>
      <c r="P324" s="406"/>
      <c r="Q324" s="406"/>
      <c r="R324" s="406"/>
      <c r="S324" s="406"/>
      <c r="T324" s="406"/>
      <c r="U324" s="407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408"/>
      <c r="B325" s="408"/>
      <c r="C325" s="408"/>
      <c r="D325" s="408"/>
      <c r="E325" s="408"/>
      <c r="F325" s="408"/>
      <c r="G325" s="408"/>
      <c r="H325" s="408"/>
      <c r="I325" s="408"/>
      <c r="J325" s="408"/>
      <c r="K325" s="408"/>
      <c r="L325" s="408"/>
      <c r="M325" s="408"/>
      <c r="N325" s="409"/>
      <c r="O325" s="405" t="s">
        <v>43</v>
      </c>
      <c r="P325" s="406"/>
      <c r="Q325" s="406"/>
      <c r="R325" s="406"/>
      <c r="S325" s="406"/>
      <c r="T325" s="406"/>
      <c r="U325" s="407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44" t="s">
        <v>501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53"/>
      <c r="AA326" s="53"/>
    </row>
    <row r="327" spans="1:67" ht="16.5" hidden="1" customHeight="1" x14ac:dyDescent="0.25">
      <c r="A327" s="431" t="s">
        <v>502</v>
      </c>
      <c r="B327" s="431"/>
      <c r="C327" s="431"/>
      <c r="D327" s="431"/>
      <c r="E327" s="431"/>
      <c r="F327" s="431"/>
      <c r="G327" s="431"/>
      <c r="H327" s="431"/>
      <c r="I327" s="431"/>
      <c r="J327" s="431"/>
      <c r="K327" s="431"/>
      <c r="L327" s="431"/>
      <c r="M327" s="431"/>
      <c r="N327" s="431"/>
      <c r="O327" s="431"/>
      <c r="P327" s="431"/>
      <c r="Q327" s="431"/>
      <c r="R327" s="431"/>
      <c r="S327" s="431"/>
      <c r="T327" s="431"/>
      <c r="U327" s="431"/>
      <c r="V327" s="431"/>
      <c r="W327" s="431"/>
      <c r="X327" s="431"/>
      <c r="Y327" s="431"/>
      <c r="Z327" s="63"/>
      <c r="AA327" s="63"/>
    </row>
    <row r="328" spans="1:67" ht="14.25" hidden="1" customHeight="1" x14ac:dyDescent="0.25">
      <c r="A328" s="398" t="s">
        <v>118</v>
      </c>
      <c r="B328" s="398"/>
      <c r="C328" s="398"/>
      <c r="D328" s="398"/>
      <c r="E328" s="398"/>
      <c r="F328" s="398"/>
      <c r="G328" s="398"/>
      <c r="H328" s="398"/>
      <c r="I328" s="398"/>
      <c r="J328" s="398"/>
      <c r="K328" s="398"/>
      <c r="L328" s="398"/>
      <c r="M328" s="398"/>
      <c r="N328" s="398"/>
      <c r="O328" s="398"/>
      <c r="P328" s="398"/>
      <c r="Q328" s="398"/>
      <c r="R328" s="398"/>
      <c r="S328" s="398"/>
      <c r="T328" s="398"/>
      <c r="U328" s="398"/>
      <c r="V328" s="398"/>
      <c r="W328" s="398"/>
      <c r="X328" s="398"/>
      <c r="Y328" s="398"/>
      <c r="Z328" s="64"/>
      <c r="AA328" s="64"/>
    </row>
    <row r="329" spans="1:67" ht="27" hidden="1" customHeight="1" x14ac:dyDescent="0.25">
      <c r="A329" s="61" t="s">
        <v>503</v>
      </c>
      <c r="B329" s="61" t="s">
        <v>504</v>
      </c>
      <c r="C329" s="35">
        <v>4301011943</v>
      </c>
      <c r="D329" s="399">
        <v>4680115884830</v>
      </c>
      <c r="E329" s="39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537" t="s">
        <v>505</v>
      </c>
      <c r="P329" s="401"/>
      <c r="Q329" s="401"/>
      <c r="R329" s="401"/>
      <c r="S329" s="402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8" si="75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0</v>
      </c>
      <c r="BM329" s="77">
        <f t="shared" ref="BM329:BM338" si="77">IFERROR(X329*I329/H329,"0")</f>
        <v>0</v>
      </c>
      <c r="BN329" s="77">
        <f t="shared" ref="BN329:BN338" si="78">IFERROR(1/J329*(W329/H329),"0")</f>
        <v>0</v>
      </c>
      <c r="BO329" s="77">
        <f t="shared" ref="BO329:BO338" si="79">IFERROR(1/J329*(X329/H329),"0")</f>
        <v>0</v>
      </c>
    </row>
    <row r="330" spans="1:67" ht="27" hidden="1" customHeight="1" x14ac:dyDescent="0.25">
      <c r="A330" s="61" t="s">
        <v>503</v>
      </c>
      <c r="B330" s="61" t="s">
        <v>506</v>
      </c>
      <c r="C330" s="35">
        <v>4301011867</v>
      </c>
      <c r="D330" s="399">
        <v>4680115884830</v>
      </c>
      <c r="E330" s="399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538" t="s">
        <v>505</v>
      </c>
      <c r="P330" s="401"/>
      <c r="Q330" s="401"/>
      <c r="R330" s="401"/>
      <c r="S330" s="402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hidden="1" customHeight="1" x14ac:dyDescent="0.25">
      <c r="A331" s="61" t="s">
        <v>507</v>
      </c>
      <c r="B331" s="61" t="s">
        <v>508</v>
      </c>
      <c r="C331" s="35">
        <v>4301011946</v>
      </c>
      <c r="D331" s="399">
        <v>4680115884847</v>
      </c>
      <c r="E331" s="39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539" t="s">
        <v>509</v>
      </c>
      <c r="P331" s="401"/>
      <c r="Q331" s="401"/>
      <c r="R331" s="401"/>
      <c r="S331" s="402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5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0</v>
      </c>
      <c r="BM331" s="77">
        <f t="shared" si="77"/>
        <v>0</v>
      </c>
      <c r="BN331" s="77">
        <f t="shared" si="78"/>
        <v>0</v>
      </c>
      <c r="BO331" s="77">
        <f t="shared" si="79"/>
        <v>0</v>
      </c>
    </row>
    <row r="332" spans="1:67" ht="27" hidden="1" customHeight="1" x14ac:dyDescent="0.25">
      <c r="A332" s="61" t="s">
        <v>507</v>
      </c>
      <c r="B332" s="61" t="s">
        <v>510</v>
      </c>
      <c r="C332" s="35">
        <v>4301011869</v>
      </c>
      <c r="D332" s="399">
        <v>4680115884847</v>
      </c>
      <c r="E332" s="39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540" t="s">
        <v>509</v>
      </c>
      <c r="P332" s="401"/>
      <c r="Q332" s="401"/>
      <c r="R332" s="401"/>
      <c r="S332" s="402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5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0</v>
      </c>
      <c r="BM332" s="77">
        <f t="shared" si="77"/>
        <v>0</v>
      </c>
      <c r="BN332" s="77">
        <f t="shared" si="78"/>
        <v>0</v>
      </c>
      <c r="BO332" s="77">
        <f t="shared" si="79"/>
        <v>0</v>
      </c>
    </row>
    <row r="333" spans="1:67" ht="27" hidden="1" customHeight="1" x14ac:dyDescent="0.25">
      <c r="A333" s="61" t="s">
        <v>511</v>
      </c>
      <c r="B333" s="61" t="s">
        <v>512</v>
      </c>
      <c r="C333" s="35">
        <v>4301011947</v>
      </c>
      <c r="D333" s="399">
        <v>4680115884854</v>
      </c>
      <c r="E333" s="39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5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1"/>
      <c r="Q333" s="401"/>
      <c r="R333" s="401"/>
      <c r="S333" s="40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5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0</v>
      </c>
      <c r="BM333" s="77">
        <f t="shared" si="77"/>
        <v>0</v>
      </c>
      <c r="BN333" s="77">
        <f t="shared" si="78"/>
        <v>0</v>
      </c>
      <c r="BO333" s="77">
        <f t="shared" si="79"/>
        <v>0</v>
      </c>
    </row>
    <row r="334" spans="1:67" ht="27" hidden="1" customHeight="1" x14ac:dyDescent="0.25">
      <c r="A334" s="61" t="s">
        <v>511</v>
      </c>
      <c r="B334" s="61" t="s">
        <v>513</v>
      </c>
      <c r="C334" s="35">
        <v>4301011870</v>
      </c>
      <c r="D334" s="399">
        <v>4680115884854</v>
      </c>
      <c r="E334" s="399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530" t="s">
        <v>514</v>
      </c>
      <c r="P334" s="401"/>
      <c r="Q334" s="401"/>
      <c r="R334" s="401"/>
      <c r="S334" s="40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hidden="1" customHeight="1" x14ac:dyDescent="0.25">
      <c r="A335" s="61" t="s">
        <v>515</v>
      </c>
      <c r="B335" s="61" t="s">
        <v>516</v>
      </c>
      <c r="C335" s="35">
        <v>4301011871</v>
      </c>
      <c r="D335" s="399">
        <v>4680115884908</v>
      </c>
      <c r="E335" s="399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531" t="s">
        <v>517</v>
      </c>
      <c r="P335" s="401"/>
      <c r="Q335" s="401"/>
      <c r="R335" s="401"/>
      <c r="S335" s="40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customHeight="1" x14ac:dyDescent="0.25">
      <c r="A336" s="61" t="s">
        <v>518</v>
      </c>
      <c r="B336" s="61" t="s">
        <v>519</v>
      </c>
      <c r="C336" s="35">
        <v>4301011866</v>
      </c>
      <c r="D336" s="399">
        <v>4680115884878</v>
      </c>
      <c r="E336" s="399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532" t="s">
        <v>520</v>
      </c>
      <c r="P336" s="401"/>
      <c r="Q336" s="401"/>
      <c r="R336" s="401"/>
      <c r="S336" s="402"/>
      <c r="T336" s="38" t="s">
        <v>48</v>
      </c>
      <c r="U336" s="38" t="s">
        <v>48</v>
      </c>
      <c r="V336" s="39" t="s">
        <v>0</v>
      </c>
      <c r="W336" s="57">
        <v>75</v>
      </c>
      <c r="X336" s="54">
        <f t="shared" si="75"/>
        <v>75</v>
      </c>
      <c r="Y336" s="40">
        <f>IFERROR(IF(X336=0,"",ROUNDUP(X336/H336,0)*0.00937),"")</f>
        <v>0.14055000000000001</v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78.150000000000006</v>
      </c>
      <c r="BM336" s="77">
        <f t="shared" si="77"/>
        <v>78.150000000000006</v>
      </c>
      <c r="BN336" s="77">
        <f t="shared" si="78"/>
        <v>0.125</v>
      </c>
      <c r="BO336" s="77">
        <f t="shared" si="79"/>
        <v>0.125</v>
      </c>
    </row>
    <row r="337" spans="1:67" ht="27" hidden="1" customHeight="1" x14ac:dyDescent="0.25">
      <c r="A337" s="61" t="s">
        <v>521</v>
      </c>
      <c r="B337" s="61" t="s">
        <v>522</v>
      </c>
      <c r="C337" s="35">
        <v>4301011952</v>
      </c>
      <c r="D337" s="399">
        <v>4680115884922</v>
      </c>
      <c r="E337" s="399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533" t="s">
        <v>523</v>
      </c>
      <c r="P337" s="401"/>
      <c r="Q337" s="401"/>
      <c r="R337" s="401"/>
      <c r="S337" s="40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hidden="1" customHeight="1" x14ac:dyDescent="0.25">
      <c r="A338" s="61" t="s">
        <v>524</v>
      </c>
      <c r="B338" s="61" t="s">
        <v>525</v>
      </c>
      <c r="C338" s="35">
        <v>4301011433</v>
      </c>
      <c r="D338" s="399">
        <v>4680115882638</v>
      </c>
      <c r="E338" s="399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1"/>
      <c r="Q338" s="401"/>
      <c r="R338" s="401"/>
      <c r="S338" s="402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408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9"/>
      <c r="O339" s="405" t="s">
        <v>43</v>
      </c>
      <c r="P339" s="406"/>
      <c r="Q339" s="406"/>
      <c r="R339" s="406"/>
      <c r="S339" s="406"/>
      <c r="T339" s="406"/>
      <c r="U339" s="407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15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15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0.14055000000000001</v>
      </c>
      <c r="Z339" s="65"/>
      <c r="AA339" s="65"/>
    </row>
    <row r="340" spans="1:67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09"/>
      <c r="O340" s="405" t="s">
        <v>43</v>
      </c>
      <c r="P340" s="406"/>
      <c r="Q340" s="406"/>
      <c r="R340" s="406"/>
      <c r="S340" s="406"/>
      <c r="T340" s="406"/>
      <c r="U340" s="407"/>
      <c r="V340" s="41" t="s">
        <v>0</v>
      </c>
      <c r="W340" s="42">
        <f>IFERROR(SUM(W329:W338),"0")</f>
        <v>75</v>
      </c>
      <c r="X340" s="42">
        <f>IFERROR(SUM(X329:X338),"0")</f>
        <v>75</v>
      </c>
      <c r="Y340" s="41"/>
      <c r="Z340" s="65"/>
      <c r="AA340" s="65"/>
    </row>
    <row r="341" spans="1:67" ht="14.25" hidden="1" customHeight="1" x14ac:dyDescent="0.25">
      <c r="A341" s="398" t="s">
        <v>110</v>
      </c>
      <c r="B341" s="398"/>
      <c r="C341" s="398"/>
      <c r="D341" s="398"/>
      <c r="E341" s="398"/>
      <c r="F341" s="398"/>
      <c r="G341" s="398"/>
      <c r="H341" s="398"/>
      <c r="I341" s="398"/>
      <c r="J341" s="398"/>
      <c r="K341" s="398"/>
      <c r="L341" s="398"/>
      <c r="M341" s="398"/>
      <c r="N341" s="398"/>
      <c r="O341" s="398"/>
      <c r="P341" s="398"/>
      <c r="Q341" s="398"/>
      <c r="R341" s="398"/>
      <c r="S341" s="398"/>
      <c r="T341" s="398"/>
      <c r="U341" s="398"/>
      <c r="V341" s="398"/>
      <c r="W341" s="398"/>
      <c r="X341" s="398"/>
      <c r="Y341" s="398"/>
      <c r="Z341" s="64"/>
      <c r="AA341" s="64"/>
    </row>
    <row r="342" spans="1:67" ht="27" hidden="1" customHeight="1" x14ac:dyDescent="0.25">
      <c r="A342" s="61" t="s">
        <v>526</v>
      </c>
      <c r="B342" s="61" t="s">
        <v>527</v>
      </c>
      <c r="C342" s="35">
        <v>4301020178</v>
      </c>
      <c r="D342" s="399">
        <v>4607091383980</v>
      </c>
      <c r="E342" s="399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1"/>
      <c r="Q342" s="401"/>
      <c r="R342" s="401"/>
      <c r="S342" s="402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16.5" hidden="1" customHeight="1" x14ac:dyDescent="0.25">
      <c r="A343" s="61" t="s">
        <v>528</v>
      </c>
      <c r="B343" s="61" t="s">
        <v>529</v>
      </c>
      <c r="C343" s="35">
        <v>4301020270</v>
      </c>
      <c r="D343" s="399">
        <v>4680115883314</v>
      </c>
      <c r="E343" s="399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5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1"/>
      <c r="Q343" s="401"/>
      <c r="R343" s="401"/>
      <c r="S343" s="402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530</v>
      </c>
      <c r="B344" s="61" t="s">
        <v>531</v>
      </c>
      <c r="C344" s="35">
        <v>4301020179</v>
      </c>
      <c r="D344" s="399">
        <v>4607091384178</v>
      </c>
      <c r="E344" s="399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5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1"/>
      <c r="Q344" s="401"/>
      <c r="R344" s="401"/>
      <c r="S344" s="402"/>
      <c r="T344" s="38" t="s">
        <v>48</v>
      </c>
      <c r="U344" s="38" t="s">
        <v>48</v>
      </c>
      <c r="V344" s="39" t="s">
        <v>0</v>
      </c>
      <c r="W344" s="57">
        <v>60</v>
      </c>
      <c r="X344" s="54">
        <f>IFERROR(IF(W344="",0,CEILING((W344/$H344),1)*$H344),"")</f>
        <v>60</v>
      </c>
      <c r="Y344" s="40">
        <f>IFERROR(IF(X344=0,"",ROUNDUP(X344/H344,0)*0.00937),"")</f>
        <v>0.14055000000000001</v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63.6</v>
      </c>
      <c r="BM344" s="77">
        <f>IFERROR(X344*I344/H344,"0")</f>
        <v>63.6</v>
      </c>
      <c r="BN344" s="77">
        <f>IFERROR(1/J344*(W344/H344),"0")</f>
        <v>0.125</v>
      </c>
      <c r="BO344" s="77">
        <f>IFERROR(1/J344*(X344/H344),"0")</f>
        <v>0.125</v>
      </c>
    </row>
    <row r="345" spans="1:67" ht="27" hidden="1" customHeight="1" x14ac:dyDescent="0.25">
      <c r="A345" s="61" t="s">
        <v>532</v>
      </c>
      <c r="B345" s="61" t="s">
        <v>533</v>
      </c>
      <c r="C345" s="35">
        <v>4301020254</v>
      </c>
      <c r="D345" s="399">
        <v>4680115881914</v>
      </c>
      <c r="E345" s="399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5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1"/>
      <c r="Q345" s="401"/>
      <c r="R345" s="401"/>
      <c r="S345" s="402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408"/>
      <c r="B346" s="408"/>
      <c r="C346" s="408"/>
      <c r="D346" s="408"/>
      <c r="E346" s="408"/>
      <c r="F346" s="408"/>
      <c r="G346" s="408"/>
      <c r="H346" s="408"/>
      <c r="I346" s="408"/>
      <c r="J346" s="408"/>
      <c r="K346" s="408"/>
      <c r="L346" s="408"/>
      <c r="M346" s="408"/>
      <c r="N346" s="409"/>
      <c r="O346" s="405" t="s">
        <v>43</v>
      </c>
      <c r="P346" s="406"/>
      <c r="Q346" s="406"/>
      <c r="R346" s="406"/>
      <c r="S346" s="406"/>
      <c r="T346" s="406"/>
      <c r="U346" s="407"/>
      <c r="V346" s="41" t="s">
        <v>42</v>
      </c>
      <c r="W346" s="42">
        <f>IFERROR(W342/H342,"0")+IFERROR(W343/H343,"0")+IFERROR(W344/H344,"0")+IFERROR(W345/H345,"0")</f>
        <v>15</v>
      </c>
      <c r="X346" s="42">
        <f>IFERROR(X342/H342,"0")+IFERROR(X343/H343,"0")+IFERROR(X344/H344,"0")+IFERROR(X345/H345,"0")</f>
        <v>15</v>
      </c>
      <c r="Y346" s="42">
        <f>IFERROR(IF(Y342="",0,Y342),"0")+IFERROR(IF(Y343="",0,Y343),"0")+IFERROR(IF(Y344="",0,Y344),"0")+IFERROR(IF(Y345="",0,Y345),"0")</f>
        <v>0.14055000000000001</v>
      </c>
      <c r="Z346" s="65"/>
      <c r="AA346" s="65"/>
    </row>
    <row r="347" spans="1:67" x14ac:dyDescent="0.2">
      <c r="A347" s="408"/>
      <c r="B347" s="408"/>
      <c r="C347" s="408"/>
      <c r="D347" s="408"/>
      <c r="E347" s="408"/>
      <c r="F347" s="408"/>
      <c r="G347" s="408"/>
      <c r="H347" s="408"/>
      <c r="I347" s="408"/>
      <c r="J347" s="408"/>
      <c r="K347" s="408"/>
      <c r="L347" s="408"/>
      <c r="M347" s="408"/>
      <c r="N347" s="409"/>
      <c r="O347" s="405" t="s">
        <v>43</v>
      </c>
      <c r="P347" s="406"/>
      <c r="Q347" s="406"/>
      <c r="R347" s="406"/>
      <c r="S347" s="406"/>
      <c r="T347" s="406"/>
      <c r="U347" s="407"/>
      <c r="V347" s="41" t="s">
        <v>0</v>
      </c>
      <c r="W347" s="42">
        <f>IFERROR(SUM(W342:W345),"0")</f>
        <v>60</v>
      </c>
      <c r="X347" s="42">
        <f>IFERROR(SUM(X342:X345),"0")</f>
        <v>60</v>
      </c>
      <c r="Y347" s="41"/>
      <c r="Z347" s="65"/>
      <c r="AA347" s="65"/>
    </row>
    <row r="348" spans="1:67" ht="14.25" hidden="1" customHeight="1" x14ac:dyDescent="0.25">
      <c r="A348" s="398" t="s">
        <v>85</v>
      </c>
      <c r="B348" s="398"/>
      <c r="C348" s="398"/>
      <c r="D348" s="398"/>
      <c r="E348" s="398"/>
      <c r="F348" s="398"/>
      <c r="G348" s="398"/>
      <c r="H348" s="398"/>
      <c r="I348" s="398"/>
      <c r="J348" s="398"/>
      <c r="K348" s="398"/>
      <c r="L348" s="398"/>
      <c r="M348" s="398"/>
      <c r="N348" s="398"/>
      <c r="O348" s="398"/>
      <c r="P348" s="398"/>
      <c r="Q348" s="398"/>
      <c r="R348" s="398"/>
      <c r="S348" s="398"/>
      <c r="T348" s="398"/>
      <c r="U348" s="398"/>
      <c r="V348" s="398"/>
      <c r="W348" s="398"/>
      <c r="X348" s="398"/>
      <c r="Y348" s="398"/>
      <c r="Z348" s="64"/>
      <c r="AA348" s="64"/>
    </row>
    <row r="349" spans="1:67" ht="27" hidden="1" customHeight="1" x14ac:dyDescent="0.25">
      <c r="A349" s="61" t="s">
        <v>534</v>
      </c>
      <c r="B349" s="61" t="s">
        <v>535</v>
      </c>
      <c r="C349" s="35">
        <v>4301051639</v>
      </c>
      <c r="D349" s="399">
        <v>4607091383928</v>
      </c>
      <c r="E349" s="399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525" t="s">
        <v>536</v>
      </c>
      <c r="P349" s="401"/>
      <c r="Q349" s="401"/>
      <c r="R349" s="401"/>
      <c r="S349" s="402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534</v>
      </c>
      <c r="B350" s="61" t="s">
        <v>537</v>
      </c>
      <c r="C350" s="35">
        <v>4301051560</v>
      </c>
      <c r="D350" s="399">
        <v>4607091383928</v>
      </c>
      <c r="E350" s="399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1"/>
      <c r="Q350" s="401"/>
      <c r="R350" s="401"/>
      <c r="S350" s="402"/>
      <c r="T350" s="38" t="s">
        <v>48</v>
      </c>
      <c r="U350" s="38" t="s">
        <v>48</v>
      </c>
      <c r="V350" s="39" t="s">
        <v>0</v>
      </c>
      <c r="W350" s="57">
        <v>1170</v>
      </c>
      <c r="X350" s="54">
        <f>IFERROR(IF(W350="",0,CEILING((W350/$H350),1)*$H350),"")</f>
        <v>1170</v>
      </c>
      <c r="Y350" s="40">
        <f>IFERROR(IF(X350=0,"",ROUNDUP(X350/H350,0)*0.02175),"")</f>
        <v>3.2624999999999997</v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1255.5</v>
      </c>
      <c r="BM350" s="77">
        <f>IFERROR(X350*I350/H350,"0")</f>
        <v>1255.5</v>
      </c>
      <c r="BN350" s="77">
        <f>IFERROR(1/J350*(W350/H350),"0")</f>
        <v>2.6785714285714284</v>
      </c>
      <c r="BO350" s="77">
        <f>IFERROR(1/J350*(X350/H350),"0")</f>
        <v>2.6785714285714284</v>
      </c>
    </row>
    <row r="351" spans="1:67" ht="27" hidden="1" customHeight="1" x14ac:dyDescent="0.25">
      <c r="A351" s="61" t="s">
        <v>538</v>
      </c>
      <c r="B351" s="61" t="s">
        <v>539</v>
      </c>
      <c r="C351" s="35">
        <v>4301051636</v>
      </c>
      <c r="D351" s="399">
        <v>4607091384260</v>
      </c>
      <c r="E351" s="399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527" t="s">
        <v>540</v>
      </c>
      <c r="P351" s="401"/>
      <c r="Q351" s="401"/>
      <c r="R351" s="401"/>
      <c r="S351" s="402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hidden="1" customHeight="1" x14ac:dyDescent="0.25">
      <c r="A352" s="61" t="s">
        <v>538</v>
      </c>
      <c r="B352" s="61" t="s">
        <v>541</v>
      </c>
      <c r="C352" s="35">
        <v>4301051298</v>
      </c>
      <c r="D352" s="399">
        <v>4607091384260</v>
      </c>
      <c r="E352" s="399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01"/>
      <c r="Q352" s="401"/>
      <c r="R352" s="401"/>
      <c r="S352" s="40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x14ac:dyDescent="0.2">
      <c r="A353" s="408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09"/>
      <c r="O353" s="405" t="s">
        <v>43</v>
      </c>
      <c r="P353" s="406"/>
      <c r="Q353" s="406"/>
      <c r="R353" s="406"/>
      <c r="S353" s="406"/>
      <c r="T353" s="406"/>
      <c r="U353" s="407"/>
      <c r="V353" s="41" t="s">
        <v>42</v>
      </c>
      <c r="W353" s="42">
        <f>IFERROR(W349/H349,"0")+IFERROR(W350/H350,"0")+IFERROR(W351/H351,"0")+IFERROR(W352/H352,"0")</f>
        <v>150</v>
      </c>
      <c r="X353" s="42">
        <f>IFERROR(X349/H349,"0")+IFERROR(X350/H350,"0")+IFERROR(X351/H351,"0")+IFERROR(X352/H352,"0")</f>
        <v>150</v>
      </c>
      <c r="Y353" s="42">
        <f>IFERROR(IF(Y349="",0,Y349),"0")+IFERROR(IF(Y350="",0,Y350),"0")+IFERROR(IF(Y351="",0,Y351),"0")+IFERROR(IF(Y352="",0,Y352),"0")</f>
        <v>3.2624999999999997</v>
      </c>
      <c r="Z353" s="65"/>
      <c r="AA353" s="65"/>
    </row>
    <row r="354" spans="1:67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09"/>
      <c r="O354" s="405" t="s">
        <v>43</v>
      </c>
      <c r="P354" s="406"/>
      <c r="Q354" s="406"/>
      <c r="R354" s="406"/>
      <c r="S354" s="406"/>
      <c r="T354" s="406"/>
      <c r="U354" s="407"/>
      <c r="V354" s="41" t="s">
        <v>0</v>
      </c>
      <c r="W354" s="42">
        <f>IFERROR(SUM(W349:W352),"0")</f>
        <v>1170</v>
      </c>
      <c r="X354" s="42">
        <f>IFERROR(SUM(X349:X352),"0")</f>
        <v>1170</v>
      </c>
      <c r="Y354" s="41"/>
      <c r="Z354" s="65"/>
      <c r="AA354" s="65"/>
    </row>
    <row r="355" spans="1:67" ht="14.25" hidden="1" customHeight="1" x14ac:dyDescent="0.25">
      <c r="A355" s="398" t="s">
        <v>219</v>
      </c>
      <c r="B355" s="398"/>
      <c r="C355" s="398"/>
      <c r="D355" s="398"/>
      <c r="E355" s="398"/>
      <c r="F355" s="398"/>
      <c r="G355" s="398"/>
      <c r="H355" s="398"/>
      <c r="I355" s="398"/>
      <c r="J355" s="398"/>
      <c r="K355" s="398"/>
      <c r="L355" s="398"/>
      <c r="M355" s="398"/>
      <c r="N355" s="398"/>
      <c r="O355" s="398"/>
      <c r="P355" s="398"/>
      <c r="Q355" s="398"/>
      <c r="R355" s="398"/>
      <c r="S355" s="398"/>
      <c r="T355" s="398"/>
      <c r="U355" s="398"/>
      <c r="V355" s="398"/>
      <c r="W355" s="398"/>
      <c r="X355" s="398"/>
      <c r="Y355" s="398"/>
      <c r="Z355" s="64"/>
      <c r="AA355" s="64"/>
    </row>
    <row r="356" spans="1:67" ht="16.5" hidden="1" customHeight="1" x14ac:dyDescent="0.25">
      <c r="A356" s="61" t="s">
        <v>542</v>
      </c>
      <c r="B356" s="61" t="s">
        <v>543</v>
      </c>
      <c r="C356" s="35">
        <v>4301060314</v>
      </c>
      <c r="D356" s="399">
        <v>4607091384673</v>
      </c>
      <c r="E356" s="399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01"/>
      <c r="Q356" s="401"/>
      <c r="R356" s="401"/>
      <c r="S356" s="402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16.5" hidden="1" customHeight="1" x14ac:dyDescent="0.25">
      <c r="A357" s="61" t="s">
        <v>542</v>
      </c>
      <c r="B357" s="61" t="s">
        <v>544</v>
      </c>
      <c r="C357" s="35">
        <v>4301060345</v>
      </c>
      <c r="D357" s="399">
        <v>4607091384673</v>
      </c>
      <c r="E357" s="399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519" t="s">
        <v>545</v>
      </c>
      <c r="P357" s="401"/>
      <c r="Q357" s="401"/>
      <c r="R357" s="401"/>
      <c r="S357" s="402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hidden="1" x14ac:dyDescent="0.2">
      <c r="A358" s="408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09"/>
      <c r="O358" s="405" t="s">
        <v>43</v>
      </c>
      <c r="P358" s="406"/>
      <c r="Q358" s="406"/>
      <c r="R358" s="406"/>
      <c r="S358" s="406"/>
      <c r="T358" s="406"/>
      <c r="U358" s="407"/>
      <c r="V358" s="41" t="s">
        <v>42</v>
      </c>
      <c r="W358" s="42">
        <f>IFERROR(W356/H356,"0")+IFERROR(W357/H357,"0")</f>
        <v>0</v>
      </c>
      <c r="X358" s="42">
        <f>IFERROR(X356/H356,"0")+IFERROR(X357/H357,"0")</f>
        <v>0</v>
      </c>
      <c r="Y358" s="42">
        <f>IFERROR(IF(Y356="",0,Y356),"0")+IFERROR(IF(Y357="",0,Y357),"0")</f>
        <v>0</v>
      </c>
      <c r="Z358" s="65"/>
      <c r="AA358" s="65"/>
    </row>
    <row r="359" spans="1:67" hidden="1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9"/>
      <c r="O359" s="405" t="s">
        <v>43</v>
      </c>
      <c r="P359" s="406"/>
      <c r="Q359" s="406"/>
      <c r="R359" s="406"/>
      <c r="S359" s="406"/>
      <c r="T359" s="406"/>
      <c r="U359" s="407"/>
      <c r="V359" s="41" t="s">
        <v>0</v>
      </c>
      <c r="W359" s="42">
        <f>IFERROR(SUM(W356:W357),"0")</f>
        <v>0</v>
      </c>
      <c r="X359" s="42">
        <f>IFERROR(SUM(X356:X357),"0")</f>
        <v>0</v>
      </c>
      <c r="Y359" s="41"/>
      <c r="Z359" s="65"/>
      <c r="AA359" s="65"/>
    </row>
    <row r="360" spans="1:67" ht="16.5" hidden="1" customHeight="1" x14ac:dyDescent="0.25">
      <c r="A360" s="431" t="s">
        <v>546</v>
      </c>
      <c r="B360" s="431"/>
      <c r="C360" s="431"/>
      <c r="D360" s="431"/>
      <c r="E360" s="431"/>
      <c r="F360" s="431"/>
      <c r="G360" s="431"/>
      <c r="H360" s="431"/>
      <c r="I360" s="431"/>
      <c r="J360" s="431"/>
      <c r="K360" s="431"/>
      <c r="L360" s="431"/>
      <c r="M360" s="431"/>
      <c r="N360" s="431"/>
      <c r="O360" s="431"/>
      <c r="P360" s="431"/>
      <c r="Q360" s="431"/>
      <c r="R360" s="431"/>
      <c r="S360" s="431"/>
      <c r="T360" s="431"/>
      <c r="U360" s="431"/>
      <c r="V360" s="431"/>
      <c r="W360" s="431"/>
      <c r="X360" s="431"/>
      <c r="Y360" s="431"/>
      <c r="Z360" s="63"/>
      <c r="AA360" s="63"/>
    </row>
    <row r="361" spans="1:67" ht="14.25" hidden="1" customHeight="1" x14ac:dyDescent="0.25">
      <c r="A361" s="398" t="s">
        <v>118</v>
      </c>
      <c r="B361" s="398"/>
      <c r="C361" s="398"/>
      <c r="D361" s="398"/>
      <c r="E361" s="398"/>
      <c r="F361" s="398"/>
      <c r="G361" s="398"/>
      <c r="H361" s="398"/>
      <c r="I361" s="398"/>
      <c r="J361" s="398"/>
      <c r="K361" s="398"/>
      <c r="L361" s="398"/>
      <c r="M361" s="398"/>
      <c r="N361" s="398"/>
      <c r="O361" s="398"/>
      <c r="P361" s="398"/>
      <c r="Q361" s="398"/>
      <c r="R361" s="398"/>
      <c r="S361" s="398"/>
      <c r="T361" s="398"/>
      <c r="U361" s="398"/>
      <c r="V361" s="398"/>
      <c r="W361" s="398"/>
      <c r="X361" s="398"/>
      <c r="Y361" s="398"/>
      <c r="Z361" s="64"/>
      <c r="AA361" s="64"/>
    </row>
    <row r="362" spans="1:67" ht="37.5" hidden="1" customHeight="1" x14ac:dyDescent="0.25">
      <c r="A362" s="61" t="s">
        <v>547</v>
      </c>
      <c r="B362" s="61" t="s">
        <v>548</v>
      </c>
      <c r="C362" s="35">
        <v>4301011324</v>
      </c>
      <c r="D362" s="399">
        <v>4607091384185</v>
      </c>
      <c r="E362" s="399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5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01"/>
      <c r="Q362" s="401"/>
      <c r="R362" s="401"/>
      <c r="S362" s="402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hidden="1" customHeight="1" x14ac:dyDescent="0.25">
      <c r="A363" s="61" t="s">
        <v>549</v>
      </c>
      <c r="B363" s="61" t="s">
        <v>550</v>
      </c>
      <c r="C363" s="35">
        <v>4301011312</v>
      </c>
      <c r="D363" s="399">
        <v>4607091384192</v>
      </c>
      <c r="E363" s="399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5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1"/>
      <c r="Q363" s="401"/>
      <c r="R363" s="401"/>
      <c r="S363" s="40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hidden="1" customHeight="1" x14ac:dyDescent="0.25">
      <c r="A364" s="61" t="s">
        <v>551</v>
      </c>
      <c r="B364" s="61" t="s">
        <v>552</v>
      </c>
      <c r="C364" s="35">
        <v>4301011483</v>
      </c>
      <c r="D364" s="399">
        <v>4680115881907</v>
      </c>
      <c r="E364" s="399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5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1"/>
      <c r="Q364" s="401"/>
      <c r="R364" s="401"/>
      <c r="S364" s="40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hidden="1" customHeight="1" x14ac:dyDescent="0.25">
      <c r="A365" s="61" t="s">
        <v>553</v>
      </c>
      <c r="B365" s="61" t="s">
        <v>554</v>
      </c>
      <c r="C365" s="35">
        <v>4301011655</v>
      </c>
      <c r="D365" s="399">
        <v>4680115883925</v>
      </c>
      <c r="E365" s="399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5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1"/>
      <c r="Q365" s="401"/>
      <c r="R365" s="401"/>
      <c r="S365" s="40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idden="1" x14ac:dyDescent="0.2">
      <c r="A366" s="408"/>
      <c r="B366" s="408"/>
      <c r="C366" s="408"/>
      <c r="D366" s="408"/>
      <c r="E366" s="408"/>
      <c r="F366" s="408"/>
      <c r="G366" s="408"/>
      <c r="H366" s="408"/>
      <c r="I366" s="408"/>
      <c r="J366" s="408"/>
      <c r="K366" s="408"/>
      <c r="L366" s="408"/>
      <c r="M366" s="408"/>
      <c r="N366" s="409"/>
      <c r="O366" s="405" t="s">
        <v>43</v>
      </c>
      <c r="P366" s="406"/>
      <c r="Q366" s="406"/>
      <c r="R366" s="406"/>
      <c r="S366" s="406"/>
      <c r="T366" s="406"/>
      <c r="U366" s="407"/>
      <c r="V366" s="41" t="s">
        <v>42</v>
      </c>
      <c r="W366" s="42">
        <f>IFERROR(W362/H362,"0")+IFERROR(W363/H363,"0")+IFERROR(W364/H364,"0")+IFERROR(W365/H365,"0")</f>
        <v>0</v>
      </c>
      <c r="X366" s="42">
        <f>IFERROR(X362/H362,"0")+IFERROR(X363/H363,"0")+IFERROR(X364/H364,"0")+IFERROR(X365/H365,"0")</f>
        <v>0</v>
      </c>
      <c r="Y366" s="42">
        <f>IFERROR(IF(Y362="",0,Y362),"0")+IFERROR(IF(Y363="",0,Y363),"0")+IFERROR(IF(Y364="",0,Y364),"0")+IFERROR(IF(Y365="",0,Y365),"0")</f>
        <v>0</v>
      </c>
      <c r="Z366" s="65"/>
      <c r="AA366" s="65"/>
    </row>
    <row r="367" spans="1:67" hidden="1" x14ac:dyDescent="0.2">
      <c r="A367" s="408"/>
      <c r="B367" s="408"/>
      <c r="C367" s="408"/>
      <c r="D367" s="408"/>
      <c r="E367" s="408"/>
      <c r="F367" s="408"/>
      <c r="G367" s="408"/>
      <c r="H367" s="408"/>
      <c r="I367" s="408"/>
      <c r="J367" s="408"/>
      <c r="K367" s="408"/>
      <c r="L367" s="408"/>
      <c r="M367" s="408"/>
      <c r="N367" s="409"/>
      <c r="O367" s="405" t="s">
        <v>43</v>
      </c>
      <c r="P367" s="406"/>
      <c r="Q367" s="406"/>
      <c r="R367" s="406"/>
      <c r="S367" s="406"/>
      <c r="T367" s="406"/>
      <c r="U367" s="407"/>
      <c r="V367" s="41" t="s">
        <v>0</v>
      </c>
      <c r="W367" s="42">
        <f>IFERROR(SUM(W362:W365),"0")</f>
        <v>0</v>
      </c>
      <c r="X367" s="42">
        <f>IFERROR(SUM(X362:X365),"0")</f>
        <v>0</v>
      </c>
      <c r="Y367" s="41"/>
      <c r="Z367" s="65"/>
      <c r="AA367" s="65"/>
    </row>
    <row r="368" spans="1:67" ht="14.25" hidden="1" customHeight="1" x14ac:dyDescent="0.25">
      <c r="A368" s="398" t="s">
        <v>77</v>
      </c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398"/>
      <c r="P368" s="398"/>
      <c r="Q368" s="398"/>
      <c r="R368" s="398"/>
      <c r="S368" s="398"/>
      <c r="T368" s="398"/>
      <c r="U368" s="398"/>
      <c r="V368" s="398"/>
      <c r="W368" s="398"/>
      <c r="X368" s="398"/>
      <c r="Y368" s="398"/>
      <c r="Z368" s="64"/>
      <c r="AA368" s="64"/>
    </row>
    <row r="369" spans="1:67" ht="27" hidden="1" customHeight="1" x14ac:dyDescent="0.25">
      <c r="A369" s="61" t="s">
        <v>556</v>
      </c>
      <c r="B369" s="61" t="s">
        <v>557</v>
      </c>
      <c r="C369" s="35">
        <v>4301031303</v>
      </c>
      <c r="D369" s="399">
        <v>4607091384802</v>
      </c>
      <c r="E369" s="399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514" t="s">
        <v>558</v>
      </c>
      <c r="P369" s="401"/>
      <c r="Q369" s="401"/>
      <c r="R369" s="401"/>
      <c r="S369" s="402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556</v>
      </c>
      <c r="B370" s="61" t="s">
        <v>559</v>
      </c>
      <c r="C370" s="35">
        <v>4301031139</v>
      </c>
      <c r="D370" s="399">
        <v>4607091384802</v>
      </c>
      <c r="E370" s="399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1"/>
      <c r="Q370" s="401"/>
      <c r="R370" s="401"/>
      <c r="S370" s="402"/>
      <c r="T370" s="38" t="s">
        <v>48</v>
      </c>
      <c r="U370" s="38" t="s">
        <v>48</v>
      </c>
      <c r="V370" s="39" t="s">
        <v>0</v>
      </c>
      <c r="W370" s="57">
        <v>50</v>
      </c>
      <c r="X370" s="54">
        <f>IFERROR(IF(W370="",0,CEILING((W370/$H370),1)*$H370),"")</f>
        <v>52.56</v>
      </c>
      <c r="Y370" s="40">
        <f>IFERROR(IF(X370=0,"",ROUNDUP(X370/H370,0)*0.00753),"")</f>
        <v>9.0359999999999996E-2</v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52.283105022831052</v>
      </c>
      <c r="BM370" s="77">
        <f>IFERROR(X370*I370/H370,"0")</f>
        <v>54.960000000000008</v>
      </c>
      <c r="BN370" s="77">
        <f>IFERROR(1/J370*(W370/H370),"0")</f>
        <v>7.3176443039456737E-2</v>
      </c>
      <c r="BO370" s="77">
        <f>IFERROR(1/J370*(X370/H370),"0")</f>
        <v>7.6923076923076927E-2</v>
      </c>
    </row>
    <row r="371" spans="1:67" ht="27" hidden="1" customHeight="1" x14ac:dyDescent="0.25">
      <c r="A371" s="61" t="s">
        <v>561</v>
      </c>
      <c r="B371" s="61" t="s">
        <v>562</v>
      </c>
      <c r="C371" s="35">
        <v>4301031304</v>
      </c>
      <c r="D371" s="399">
        <v>4607091384826</v>
      </c>
      <c r="E371" s="399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516" t="s">
        <v>563</v>
      </c>
      <c r="P371" s="401"/>
      <c r="Q371" s="401"/>
      <c r="R371" s="401"/>
      <c r="S371" s="402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561</v>
      </c>
      <c r="B372" s="61" t="s">
        <v>564</v>
      </c>
      <c r="C372" s="35">
        <v>4301031140</v>
      </c>
      <c r="D372" s="399">
        <v>4607091384826</v>
      </c>
      <c r="E372" s="399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5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1"/>
      <c r="Q372" s="401"/>
      <c r="R372" s="401"/>
      <c r="S372" s="40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08"/>
      <c r="B373" s="408"/>
      <c r="C373" s="408"/>
      <c r="D373" s="408"/>
      <c r="E373" s="408"/>
      <c r="F373" s="408"/>
      <c r="G373" s="408"/>
      <c r="H373" s="408"/>
      <c r="I373" s="408"/>
      <c r="J373" s="408"/>
      <c r="K373" s="408"/>
      <c r="L373" s="408"/>
      <c r="M373" s="408"/>
      <c r="N373" s="409"/>
      <c r="O373" s="405" t="s">
        <v>43</v>
      </c>
      <c r="P373" s="406"/>
      <c r="Q373" s="406"/>
      <c r="R373" s="406"/>
      <c r="S373" s="406"/>
      <c r="T373" s="406"/>
      <c r="U373" s="407"/>
      <c r="V373" s="41" t="s">
        <v>42</v>
      </c>
      <c r="W373" s="42">
        <f>IFERROR(W369/H369,"0")+IFERROR(W370/H370,"0")+IFERROR(W371/H371,"0")+IFERROR(W372/H372,"0")</f>
        <v>11.415525114155251</v>
      </c>
      <c r="X373" s="42">
        <f>IFERROR(X369/H369,"0")+IFERROR(X370/H370,"0")+IFERROR(X371/H371,"0")+IFERROR(X372/H372,"0")</f>
        <v>12</v>
      </c>
      <c r="Y373" s="42">
        <f>IFERROR(IF(Y369="",0,Y369),"0")+IFERROR(IF(Y370="",0,Y370),"0")+IFERROR(IF(Y371="",0,Y371),"0")+IFERROR(IF(Y372="",0,Y372),"0")</f>
        <v>9.0359999999999996E-2</v>
      </c>
      <c r="Z373" s="65"/>
      <c r="AA373" s="65"/>
    </row>
    <row r="374" spans="1:67" x14ac:dyDescent="0.2">
      <c r="A374" s="408"/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9"/>
      <c r="O374" s="405" t="s">
        <v>43</v>
      </c>
      <c r="P374" s="406"/>
      <c r="Q374" s="406"/>
      <c r="R374" s="406"/>
      <c r="S374" s="406"/>
      <c r="T374" s="406"/>
      <c r="U374" s="407"/>
      <c r="V374" s="41" t="s">
        <v>0</v>
      </c>
      <c r="W374" s="42">
        <f>IFERROR(SUM(W369:W372),"0")</f>
        <v>50</v>
      </c>
      <c r="X374" s="42">
        <f>IFERROR(SUM(X369:X372),"0")</f>
        <v>52.56</v>
      </c>
      <c r="Y374" s="41"/>
      <c r="Z374" s="65"/>
      <c r="AA374" s="65"/>
    </row>
    <row r="375" spans="1:67" ht="14.25" hidden="1" customHeight="1" x14ac:dyDescent="0.25">
      <c r="A375" s="398" t="s">
        <v>85</v>
      </c>
      <c r="B375" s="398"/>
      <c r="C375" s="398"/>
      <c r="D375" s="398"/>
      <c r="E375" s="398"/>
      <c r="F375" s="398"/>
      <c r="G375" s="398"/>
      <c r="H375" s="398"/>
      <c r="I375" s="398"/>
      <c r="J375" s="398"/>
      <c r="K375" s="398"/>
      <c r="L375" s="398"/>
      <c r="M375" s="398"/>
      <c r="N375" s="398"/>
      <c r="O375" s="398"/>
      <c r="P375" s="398"/>
      <c r="Q375" s="398"/>
      <c r="R375" s="398"/>
      <c r="S375" s="398"/>
      <c r="T375" s="398"/>
      <c r="U375" s="398"/>
      <c r="V375" s="398"/>
      <c r="W375" s="398"/>
      <c r="X375" s="398"/>
      <c r="Y375" s="398"/>
      <c r="Z375" s="64"/>
      <c r="AA375" s="64"/>
    </row>
    <row r="376" spans="1:67" ht="27" hidden="1" customHeight="1" x14ac:dyDescent="0.25">
      <c r="A376" s="61" t="s">
        <v>565</v>
      </c>
      <c r="B376" s="61" t="s">
        <v>566</v>
      </c>
      <c r="C376" s="35">
        <v>4301051635</v>
      </c>
      <c r="D376" s="399">
        <v>4607091384246</v>
      </c>
      <c r="E376" s="399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506" t="s">
        <v>567</v>
      </c>
      <c r="P376" s="401"/>
      <c r="Q376" s="401"/>
      <c r="R376" s="401"/>
      <c r="S376" s="402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hidden="1" customHeight="1" x14ac:dyDescent="0.25">
      <c r="A377" s="61" t="s">
        <v>565</v>
      </c>
      <c r="B377" s="61" t="s">
        <v>568</v>
      </c>
      <c r="C377" s="35">
        <v>4301051303</v>
      </c>
      <c r="D377" s="399">
        <v>4607091384246</v>
      </c>
      <c r="E377" s="399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5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1"/>
      <c r="Q377" s="401"/>
      <c r="R377" s="401"/>
      <c r="S377" s="40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hidden="1" customHeight="1" x14ac:dyDescent="0.25">
      <c r="A378" s="61" t="s">
        <v>569</v>
      </c>
      <c r="B378" s="61" t="s">
        <v>570</v>
      </c>
      <c r="C378" s="35">
        <v>4301051445</v>
      </c>
      <c r="D378" s="399">
        <v>4680115881976</v>
      </c>
      <c r="E378" s="399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1"/>
      <c r="Q378" s="401"/>
      <c r="R378" s="401"/>
      <c r="S378" s="40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hidden="1" customHeight="1" x14ac:dyDescent="0.25">
      <c r="A379" s="61" t="s">
        <v>571</v>
      </c>
      <c r="B379" s="61" t="s">
        <v>572</v>
      </c>
      <c r="C379" s="35">
        <v>4301051297</v>
      </c>
      <c r="D379" s="399">
        <v>4607091384253</v>
      </c>
      <c r="E379" s="399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1"/>
      <c r="Q379" s="401"/>
      <c r="R379" s="401"/>
      <c r="S379" s="402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hidden="1" customHeight="1" x14ac:dyDescent="0.25">
      <c r="A380" s="61" t="s">
        <v>573</v>
      </c>
      <c r="B380" s="61" t="s">
        <v>574</v>
      </c>
      <c r="C380" s="35">
        <v>4301051444</v>
      </c>
      <c r="D380" s="399">
        <v>4680115881969</v>
      </c>
      <c r="E380" s="399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1"/>
      <c r="Q380" s="401"/>
      <c r="R380" s="401"/>
      <c r="S380" s="402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idden="1" x14ac:dyDescent="0.2">
      <c r="A381" s="408"/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9"/>
      <c r="O381" s="405" t="s">
        <v>43</v>
      </c>
      <c r="P381" s="406"/>
      <c r="Q381" s="406"/>
      <c r="R381" s="406"/>
      <c r="S381" s="406"/>
      <c r="T381" s="406"/>
      <c r="U381" s="407"/>
      <c r="V381" s="41" t="s">
        <v>42</v>
      </c>
      <c r="W381" s="42">
        <f>IFERROR(W376/H376,"0")+IFERROR(W377/H377,"0")+IFERROR(W378/H378,"0")+IFERROR(W379/H379,"0")+IFERROR(W380/H380,"0")</f>
        <v>0</v>
      </c>
      <c r="X381" s="42">
        <f>IFERROR(X376/H376,"0")+IFERROR(X377/H377,"0")+IFERROR(X378/H378,"0")+IFERROR(X379/H379,"0")+IFERROR(X380/H380,"0")</f>
        <v>0</v>
      </c>
      <c r="Y381" s="42">
        <f>IFERROR(IF(Y376="",0,Y376),"0")+IFERROR(IF(Y377="",0,Y377),"0")+IFERROR(IF(Y378="",0,Y378),"0")+IFERROR(IF(Y379="",0,Y379),"0")+IFERROR(IF(Y380="",0,Y380),"0")</f>
        <v>0</v>
      </c>
      <c r="Z381" s="65"/>
      <c r="AA381" s="65"/>
    </row>
    <row r="382" spans="1:67" hidden="1" x14ac:dyDescent="0.2">
      <c r="A382" s="408"/>
      <c r="B382" s="408"/>
      <c r="C382" s="408"/>
      <c r="D382" s="408"/>
      <c r="E382" s="408"/>
      <c r="F382" s="408"/>
      <c r="G382" s="408"/>
      <c r="H382" s="408"/>
      <c r="I382" s="408"/>
      <c r="J382" s="408"/>
      <c r="K382" s="408"/>
      <c r="L382" s="408"/>
      <c r="M382" s="408"/>
      <c r="N382" s="409"/>
      <c r="O382" s="405" t="s">
        <v>43</v>
      </c>
      <c r="P382" s="406"/>
      <c r="Q382" s="406"/>
      <c r="R382" s="406"/>
      <c r="S382" s="406"/>
      <c r="T382" s="406"/>
      <c r="U382" s="407"/>
      <c r="V382" s="41" t="s">
        <v>0</v>
      </c>
      <c r="W382" s="42">
        <f>IFERROR(SUM(W376:W380),"0")</f>
        <v>0</v>
      </c>
      <c r="X382" s="42">
        <f>IFERROR(SUM(X376:X380),"0")</f>
        <v>0</v>
      </c>
      <c r="Y382" s="41"/>
      <c r="Z382" s="65"/>
      <c r="AA382" s="65"/>
    </row>
    <row r="383" spans="1:67" ht="14.25" hidden="1" customHeight="1" x14ac:dyDescent="0.25">
      <c r="A383" s="398" t="s">
        <v>219</v>
      </c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398"/>
      <c r="P383" s="398"/>
      <c r="Q383" s="398"/>
      <c r="R383" s="398"/>
      <c r="S383" s="398"/>
      <c r="T383" s="398"/>
      <c r="U383" s="398"/>
      <c r="V383" s="398"/>
      <c r="W383" s="398"/>
      <c r="X383" s="398"/>
      <c r="Y383" s="398"/>
      <c r="Z383" s="64"/>
      <c r="AA383" s="64"/>
    </row>
    <row r="384" spans="1:67" ht="27" hidden="1" customHeight="1" x14ac:dyDescent="0.25">
      <c r="A384" s="61" t="s">
        <v>575</v>
      </c>
      <c r="B384" s="61" t="s">
        <v>576</v>
      </c>
      <c r="C384" s="35">
        <v>4301060377</v>
      </c>
      <c r="D384" s="399">
        <v>4607091389357</v>
      </c>
      <c r="E384" s="399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511" t="s">
        <v>577</v>
      </c>
      <c r="P384" s="401"/>
      <c r="Q384" s="401"/>
      <c r="R384" s="401"/>
      <c r="S384" s="402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IFERROR(IF(X384=0,"",ROUNDUP(X384/H384,0)*0.02175),"")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hidden="1" customHeight="1" x14ac:dyDescent="0.25">
      <c r="A385" s="61" t="s">
        <v>575</v>
      </c>
      <c r="B385" s="61" t="s">
        <v>578</v>
      </c>
      <c r="C385" s="35">
        <v>4301060322</v>
      </c>
      <c r="D385" s="399">
        <v>4607091389357</v>
      </c>
      <c r="E385" s="399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5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1"/>
      <c r="Q385" s="401"/>
      <c r="R385" s="401"/>
      <c r="S385" s="402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idden="1" x14ac:dyDescent="0.2">
      <c r="A386" s="408"/>
      <c r="B386" s="408"/>
      <c r="C386" s="408"/>
      <c r="D386" s="408"/>
      <c r="E386" s="408"/>
      <c r="F386" s="408"/>
      <c r="G386" s="408"/>
      <c r="H386" s="408"/>
      <c r="I386" s="408"/>
      <c r="J386" s="408"/>
      <c r="K386" s="408"/>
      <c r="L386" s="408"/>
      <c r="M386" s="408"/>
      <c r="N386" s="409"/>
      <c r="O386" s="405" t="s">
        <v>43</v>
      </c>
      <c r="P386" s="406"/>
      <c r="Q386" s="406"/>
      <c r="R386" s="406"/>
      <c r="S386" s="406"/>
      <c r="T386" s="406"/>
      <c r="U386" s="407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hidden="1" x14ac:dyDescent="0.2">
      <c r="A387" s="408"/>
      <c r="B387" s="408"/>
      <c r="C387" s="408"/>
      <c r="D387" s="408"/>
      <c r="E387" s="408"/>
      <c r="F387" s="408"/>
      <c r="G387" s="408"/>
      <c r="H387" s="408"/>
      <c r="I387" s="408"/>
      <c r="J387" s="408"/>
      <c r="K387" s="408"/>
      <c r="L387" s="408"/>
      <c r="M387" s="408"/>
      <c r="N387" s="409"/>
      <c r="O387" s="405" t="s">
        <v>43</v>
      </c>
      <c r="P387" s="406"/>
      <c r="Q387" s="406"/>
      <c r="R387" s="406"/>
      <c r="S387" s="406"/>
      <c r="T387" s="406"/>
      <c r="U387" s="407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27.75" hidden="1" customHeight="1" x14ac:dyDescent="0.2">
      <c r="A388" s="444" t="s">
        <v>579</v>
      </c>
      <c r="B388" s="444"/>
      <c r="C388" s="444"/>
      <c r="D388" s="444"/>
      <c r="E388" s="444"/>
      <c r="F388" s="444"/>
      <c r="G388" s="444"/>
      <c r="H388" s="444"/>
      <c r="I388" s="444"/>
      <c r="J388" s="444"/>
      <c r="K388" s="444"/>
      <c r="L388" s="444"/>
      <c r="M388" s="444"/>
      <c r="N388" s="444"/>
      <c r="O388" s="444"/>
      <c r="P388" s="444"/>
      <c r="Q388" s="444"/>
      <c r="R388" s="444"/>
      <c r="S388" s="444"/>
      <c r="T388" s="444"/>
      <c r="U388" s="444"/>
      <c r="V388" s="444"/>
      <c r="W388" s="444"/>
      <c r="X388" s="444"/>
      <c r="Y388" s="444"/>
      <c r="Z388" s="53"/>
      <c r="AA388" s="53"/>
    </row>
    <row r="389" spans="1:67" ht="16.5" hidden="1" customHeight="1" x14ac:dyDescent="0.25">
      <c r="A389" s="431" t="s">
        <v>580</v>
      </c>
      <c r="B389" s="431"/>
      <c r="C389" s="431"/>
      <c r="D389" s="431"/>
      <c r="E389" s="431"/>
      <c r="F389" s="431"/>
      <c r="G389" s="431"/>
      <c r="H389" s="431"/>
      <c r="I389" s="431"/>
      <c r="J389" s="431"/>
      <c r="K389" s="431"/>
      <c r="L389" s="431"/>
      <c r="M389" s="431"/>
      <c r="N389" s="431"/>
      <c r="O389" s="431"/>
      <c r="P389" s="431"/>
      <c r="Q389" s="431"/>
      <c r="R389" s="431"/>
      <c r="S389" s="431"/>
      <c r="T389" s="431"/>
      <c r="U389" s="431"/>
      <c r="V389" s="431"/>
      <c r="W389" s="431"/>
      <c r="X389" s="431"/>
      <c r="Y389" s="431"/>
      <c r="Z389" s="63"/>
      <c r="AA389" s="63"/>
    </row>
    <row r="390" spans="1:67" ht="14.25" hidden="1" customHeight="1" x14ac:dyDescent="0.25">
      <c r="A390" s="398" t="s">
        <v>118</v>
      </c>
      <c r="B390" s="398"/>
      <c r="C390" s="398"/>
      <c r="D390" s="398"/>
      <c r="E390" s="398"/>
      <c r="F390" s="398"/>
      <c r="G390" s="398"/>
      <c r="H390" s="398"/>
      <c r="I390" s="398"/>
      <c r="J390" s="398"/>
      <c r="K390" s="398"/>
      <c r="L390" s="398"/>
      <c r="M390" s="398"/>
      <c r="N390" s="398"/>
      <c r="O390" s="398"/>
      <c r="P390" s="398"/>
      <c r="Q390" s="398"/>
      <c r="R390" s="398"/>
      <c r="S390" s="398"/>
      <c r="T390" s="398"/>
      <c r="U390" s="398"/>
      <c r="V390" s="398"/>
      <c r="W390" s="398"/>
      <c r="X390" s="398"/>
      <c r="Y390" s="398"/>
      <c r="Z390" s="64"/>
      <c r="AA390" s="64"/>
    </row>
    <row r="391" spans="1:67" ht="27" hidden="1" customHeight="1" x14ac:dyDescent="0.25">
      <c r="A391" s="61" t="s">
        <v>581</v>
      </c>
      <c r="B391" s="61" t="s">
        <v>582</v>
      </c>
      <c r="C391" s="35">
        <v>4301011428</v>
      </c>
      <c r="D391" s="399">
        <v>4607091389708</v>
      </c>
      <c r="E391" s="399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1"/>
      <c r="Q391" s="401"/>
      <c r="R391" s="401"/>
      <c r="S391" s="402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hidden="1" customHeight="1" x14ac:dyDescent="0.25">
      <c r="A392" s="61" t="s">
        <v>583</v>
      </c>
      <c r="B392" s="61" t="s">
        <v>584</v>
      </c>
      <c r="C392" s="35">
        <v>4301011427</v>
      </c>
      <c r="D392" s="399">
        <v>4607091389692</v>
      </c>
      <c r="E392" s="399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1"/>
      <c r="Q392" s="401"/>
      <c r="R392" s="401"/>
      <c r="S392" s="402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hidden="1" x14ac:dyDescent="0.2">
      <c r="A393" s="408"/>
      <c r="B393" s="408"/>
      <c r="C393" s="408"/>
      <c r="D393" s="408"/>
      <c r="E393" s="408"/>
      <c r="F393" s="408"/>
      <c r="G393" s="408"/>
      <c r="H393" s="408"/>
      <c r="I393" s="408"/>
      <c r="J393" s="408"/>
      <c r="K393" s="408"/>
      <c r="L393" s="408"/>
      <c r="M393" s="408"/>
      <c r="N393" s="409"/>
      <c r="O393" s="405" t="s">
        <v>43</v>
      </c>
      <c r="P393" s="406"/>
      <c r="Q393" s="406"/>
      <c r="R393" s="406"/>
      <c r="S393" s="406"/>
      <c r="T393" s="406"/>
      <c r="U393" s="407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hidden="1" x14ac:dyDescent="0.2">
      <c r="A394" s="408"/>
      <c r="B394" s="408"/>
      <c r="C394" s="408"/>
      <c r="D394" s="408"/>
      <c r="E394" s="408"/>
      <c r="F394" s="408"/>
      <c r="G394" s="408"/>
      <c r="H394" s="408"/>
      <c r="I394" s="408"/>
      <c r="J394" s="408"/>
      <c r="K394" s="408"/>
      <c r="L394" s="408"/>
      <c r="M394" s="408"/>
      <c r="N394" s="409"/>
      <c r="O394" s="405" t="s">
        <v>43</v>
      </c>
      <c r="P394" s="406"/>
      <c r="Q394" s="406"/>
      <c r="R394" s="406"/>
      <c r="S394" s="406"/>
      <c r="T394" s="406"/>
      <c r="U394" s="407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hidden="1" customHeight="1" x14ac:dyDescent="0.25">
      <c r="A395" s="398" t="s">
        <v>77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64"/>
      <c r="AA395" s="64"/>
    </row>
    <row r="396" spans="1:67" ht="27" customHeight="1" x14ac:dyDescent="0.25">
      <c r="A396" s="61" t="s">
        <v>585</v>
      </c>
      <c r="B396" s="61" t="s">
        <v>586</v>
      </c>
      <c r="C396" s="35">
        <v>4301031177</v>
      </c>
      <c r="D396" s="399">
        <v>4607091389753</v>
      </c>
      <c r="E396" s="399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5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1"/>
      <c r="Q396" s="401"/>
      <c r="R396" s="401"/>
      <c r="S396" s="402"/>
      <c r="T396" s="38" t="s">
        <v>48</v>
      </c>
      <c r="U396" s="38" t="s">
        <v>48</v>
      </c>
      <c r="V396" s="39" t="s">
        <v>0</v>
      </c>
      <c r="W396" s="57">
        <v>200</v>
      </c>
      <c r="X396" s="54">
        <f t="shared" ref="X396:X408" si="80">IFERROR(IF(W396="",0,CEILING((W396/$H396),1)*$H396),"")</f>
        <v>201.60000000000002</v>
      </c>
      <c r="Y396" s="40">
        <f>IFERROR(IF(X396=0,"",ROUNDUP(X396/H396,0)*0.00753),"")</f>
        <v>0.36143999999999998</v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210.95238095238093</v>
      </c>
      <c r="BM396" s="77">
        <f t="shared" ref="BM396:BM408" si="82">IFERROR(X396*I396/H396,"0")</f>
        <v>212.64000000000001</v>
      </c>
      <c r="BN396" s="77">
        <f t="shared" ref="BN396:BN408" si="83">IFERROR(1/J396*(W396/H396),"0")</f>
        <v>0.30525030525030528</v>
      </c>
      <c r="BO396" s="77">
        <f t="shared" ref="BO396:BO408" si="84">IFERROR(1/J396*(X396/H396),"0")</f>
        <v>0.30769230769230771</v>
      </c>
    </row>
    <row r="397" spans="1:67" ht="27" hidden="1" customHeight="1" x14ac:dyDescent="0.25">
      <c r="A397" s="61" t="s">
        <v>587</v>
      </c>
      <c r="B397" s="61" t="s">
        <v>588</v>
      </c>
      <c r="C397" s="35">
        <v>4301031174</v>
      </c>
      <c r="D397" s="399">
        <v>4607091389760</v>
      </c>
      <c r="E397" s="399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4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1"/>
      <c r="Q397" s="401"/>
      <c r="R397" s="401"/>
      <c r="S397" s="40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hidden="1" customHeight="1" x14ac:dyDescent="0.25">
      <c r="A398" s="61" t="s">
        <v>589</v>
      </c>
      <c r="B398" s="61" t="s">
        <v>590</v>
      </c>
      <c r="C398" s="35">
        <v>4301031175</v>
      </c>
      <c r="D398" s="399">
        <v>4607091389746</v>
      </c>
      <c r="E398" s="399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4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1"/>
      <c r="Q398" s="401"/>
      <c r="R398" s="401"/>
      <c r="S398" s="40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80"/>
        <v>0</v>
      </c>
      <c r="Y398" s="40" t="str">
        <f>IFERROR(IF(X398=0,"",ROUNDUP(X398/H398,0)*0.00753),"")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0</v>
      </c>
      <c r="BM398" s="77">
        <f t="shared" si="82"/>
        <v>0</v>
      </c>
      <c r="BN398" s="77">
        <f t="shared" si="83"/>
        <v>0</v>
      </c>
      <c r="BO398" s="77">
        <f t="shared" si="84"/>
        <v>0</v>
      </c>
    </row>
    <row r="399" spans="1:67" ht="37.5" hidden="1" customHeight="1" x14ac:dyDescent="0.25">
      <c r="A399" s="61" t="s">
        <v>591</v>
      </c>
      <c r="B399" s="61" t="s">
        <v>592</v>
      </c>
      <c r="C399" s="35">
        <v>4301031236</v>
      </c>
      <c r="D399" s="399">
        <v>4680115882928</v>
      </c>
      <c r="E399" s="399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4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1"/>
      <c r="Q399" s="401"/>
      <c r="R399" s="401"/>
      <c r="S399" s="40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hidden="1" customHeight="1" x14ac:dyDescent="0.25">
      <c r="A400" s="61" t="s">
        <v>593</v>
      </c>
      <c r="B400" s="61" t="s">
        <v>594</v>
      </c>
      <c r="C400" s="35">
        <v>4301031257</v>
      </c>
      <c r="D400" s="399">
        <v>4680115883147</v>
      </c>
      <c r="E400" s="39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1"/>
      <c r="Q400" s="401"/>
      <c r="R400" s="401"/>
      <c r="S400" s="40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hidden="1" customHeight="1" x14ac:dyDescent="0.25">
      <c r="A401" s="61" t="s">
        <v>595</v>
      </c>
      <c r="B401" s="61" t="s">
        <v>596</v>
      </c>
      <c r="C401" s="35">
        <v>4301031178</v>
      </c>
      <c r="D401" s="399">
        <v>4607091384338</v>
      </c>
      <c r="E401" s="39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1"/>
      <c r="Q401" s="401"/>
      <c r="R401" s="401"/>
      <c r="S401" s="40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hidden="1" customHeight="1" x14ac:dyDescent="0.25">
      <c r="A402" s="61" t="s">
        <v>597</v>
      </c>
      <c r="B402" s="61" t="s">
        <v>598</v>
      </c>
      <c r="C402" s="35">
        <v>4301031254</v>
      </c>
      <c r="D402" s="399">
        <v>4680115883154</v>
      </c>
      <c r="E402" s="399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1"/>
      <c r="Q402" s="401"/>
      <c r="R402" s="401"/>
      <c r="S402" s="40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hidden="1" customHeight="1" x14ac:dyDescent="0.25">
      <c r="A403" s="61" t="s">
        <v>599</v>
      </c>
      <c r="B403" s="61" t="s">
        <v>600</v>
      </c>
      <c r="C403" s="35">
        <v>4301031171</v>
      </c>
      <c r="D403" s="399">
        <v>4607091389524</v>
      </c>
      <c r="E403" s="39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1"/>
      <c r="Q403" s="401"/>
      <c r="R403" s="401"/>
      <c r="S403" s="40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hidden="1" customHeight="1" x14ac:dyDescent="0.25">
      <c r="A404" s="61" t="s">
        <v>601</v>
      </c>
      <c r="B404" s="61" t="s">
        <v>602</v>
      </c>
      <c r="C404" s="35">
        <v>4301031258</v>
      </c>
      <c r="D404" s="399">
        <v>4680115883161</v>
      </c>
      <c r="E404" s="39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5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1"/>
      <c r="Q404" s="401"/>
      <c r="R404" s="401"/>
      <c r="S404" s="40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hidden="1" customHeight="1" x14ac:dyDescent="0.25">
      <c r="A405" s="61" t="s">
        <v>603</v>
      </c>
      <c r="B405" s="61" t="s">
        <v>604</v>
      </c>
      <c r="C405" s="35">
        <v>4301031170</v>
      </c>
      <c r="D405" s="399">
        <v>4607091384345</v>
      </c>
      <c r="E405" s="399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50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1"/>
      <c r="Q405" s="401"/>
      <c r="R405" s="401"/>
      <c r="S405" s="40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hidden="1" customHeight="1" x14ac:dyDescent="0.25">
      <c r="A406" s="61" t="s">
        <v>605</v>
      </c>
      <c r="B406" s="61" t="s">
        <v>606</v>
      </c>
      <c r="C406" s="35">
        <v>4301031256</v>
      </c>
      <c r="D406" s="399">
        <v>4680115883178</v>
      </c>
      <c r="E406" s="399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1"/>
      <c r="Q406" s="401"/>
      <c r="R406" s="401"/>
      <c r="S406" s="40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hidden="1" customHeight="1" x14ac:dyDescent="0.25">
      <c r="A407" s="61" t="s">
        <v>607</v>
      </c>
      <c r="B407" s="61" t="s">
        <v>608</v>
      </c>
      <c r="C407" s="35">
        <v>4301031172</v>
      </c>
      <c r="D407" s="399">
        <v>4607091389531</v>
      </c>
      <c r="E407" s="399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1"/>
      <c r="Q407" s="401"/>
      <c r="R407" s="401"/>
      <c r="S407" s="402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hidden="1" customHeight="1" x14ac:dyDescent="0.25">
      <c r="A408" s="61" t="s">
        <v>609</v>
      </c>
      <c r="B408" s="61" t="s">
        <v>610</v>
      </c>
      <c r="C408" s="35">
        <v>4301031255</v>
      </c>
      <c r="D408" s="399">
        <v>4680115883185</v>
      </c>
      <c r="E408" s="399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4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1"/>
      <c r="Q408" s="401"/>
      <c r="R408" s="401"/>
      <c r="S408" s="402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x14ac:dyDescent="0.2">
      <c r="A409" s="408"/>
      <c r="B409" s="408"/>
      <c r="C409" s="408"/>
      <c r="D409" s="408"/>
      <c r="E409" s="408"/>
      <c r="F409" s="408"/>
      <c r="G409" s="408"/>
      <c r="H409" s="408"/>
      <c r="I409" s="408"/>
      <c r="J409" s="408"/>
      <c r="K409" s="408"/>
      <c r="L409" s="408"/>
      <c r="M409" s="408"/>
      <c r="N409" s="409"/>
      <c r="O409" s="405" t="s">
        <v>43</v>
      </c>
      <c r="P409" s="406"/>
      <c r="Q409" s="406"/>
      <c r="R409" s="406"/>
      <c r="S409" s="406"/>
      <c r="T409" s="406"/>
      <c r="U409" s="407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47.61904761904762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48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0.36143999999999998</v>
      </c>
      <c r="Z409" s="65"/>
      <c r="AA409" s="65"/>
    </row>
    <row r="410" spans="1:67" x14ac:dyDescent="0.2">
      <c r="A410" s="408"/>
      <c r="B410" s="408"/>
      <c r="C410" s="408"/>
      <c r="D410" s="408"/>
      <c r="E410" s="408"/>
      <c r="F410" s="408"/>
      <c r="G410" s="408"/>
      <c r="H410" s="408"/>
      <c r="I410" s="408"/>
      <c r="J410" s="408"/>
      <c r="K410" s="408"/>
      <c r="L410" s="408"/>
      <c r="M410" s="408"/>
      <c r="N410" s="409"/>
      <c r="O410" s="405" t="s">
        <v>43</v>
      </c>
      <c r="P410" s="406"/>
      <c r="Q410" s="406"/>
      <c r="R410" s="406"/>
      <c r="S410" s="406"/>
      <c r="T410" s="406"/>
      <c r="U410" s="407"/>
      <c r="V410" s="41" t="s">
        <v>0</v>
      </c>
      <c r="W410" s="42">
        <f>IFERROR(SUM(W396:W408),"0")</f>
        <v>200</v>
      </c>
      <c r="X410" s="42">
        <f>IFERROR(SUM(X396:X408),"0")</f>
        <v>201.60000000000002</v>
      </c>
      <c r="Y410" s="41"/>
      <c r="Z410" s="65"/>
      <c r="AA410" s="65"/>
    </row>
    <row r="411" spans="1:67" ht="14.25" hidden="1" customHeight="1" x14ac:dyDescent="0.25">
      <c r="A411" s="398" t="s">
        <v>85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398"/>
      <c r="Z411" s="64"/>
      <c r="AA411" s="64"/>
    </row>
    <row r="412" spans="1:67" ht="27" hidden="1" customHeight="1" x14ac:dyDescent="0.25">
      <c r="A412" s="61" t="s">
        <v>611</v>
      </c>
      <c r="B412" s="61" t="s">
        <v>612</v>
      </c>
      <c r="C412" s="35">
        <v>4301051258</v>
      </c>
      <c r="D412" s="399">
        <v>4607091389685</v>
      </c>
      <c r="E412" s="399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4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1"/>
      <c r="Q412" s="401"/>
      <c r="R412" s="401"/>
      <c r="S412" s="402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IFERROR(IF(X412=0,"",ROUNDUP(X412/H412,0)*0.02175),"")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t="27" hidden="1" customHeight="1" x14ac:dyDescent="0.25">
      <c r="A413" s="61" t="s">
        <v>613</v>
      </c>
      <c r="B413" s="61" t="s">
        <v>614</v>
      </c>
      <c r="C413" s="35">
        <v>4301051431</v>
      </c>
      <c r="D413" s="399">
        <v>4607091389654</v>
      </c>
      <c r="E413" s="399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4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1"/>
      <c r="Q413" s="401"/>
      <c r="R413" s="401"/>
      <c r="S413" s="402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hidden="1" customHeight="1" x14ac:dyDescent="0.25">
      <c r="A414" s="61" t="s">
        <v>615</v>
      </c>
      <c r="B414" s="61" t="s">
        <v>616</v>
      </c>
      <c r="C414" s="35">
        <v>4301051284</v>
      </c>
      <c r="D414" s="399">
        <v>4607091384352</v>
      </c>
      <c r="E414" s="399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1"/>
      <c r="Q414" s="401"/>
      <c r="R414" s="401"/>
      <c r="S414" s="402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hidden="1" x14ac:dyDescent="0.2">
      <c r="A415" s="408"/>
      <c r="B415" s="408"/>
      <c r="C415" s="408"/>
      <c r="D415" s="408"/>
      <c r="E415" s="408"/>
      <c r="F415" s="408"/>
      <c r="G415" s="408"/>
      <c r="H415" s="408"/>
      <c r="I415" s="408"/>
      <c r="J415" s="408"/>
      <c r="K415" s="408"/>
      <c r="L415" s="408"/>
      <c r="M415" s="408"/>
      <c r="N415" s="409"/>
      <c r="O415" s="405" t="s">
        <v>43</v>
      </c>
      <c r="P415" s="406"/>
      <c r="Q415" s="406"/>
      <c r="R415" s="406"/>
      <c r="S415" s="406"/>
      <c r="T415" s="406"/>
      <c r="U415" s="407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67" hidden="1" x14ac:dyDescent="0.2">
      <c r="A416" s="408"/>
      <c r="B416" s="408"/>
      <c r="C416" s="408"/>
      <c r="D416" s="408"/>
      <c r="E416" s="408"/>
      <c r="F416" s="408"/>
      <c r="G416" s="408"/>
      <c r="H416" s="408"/>
      <c r="I416" s="408"/>
      <c r="J416" s="408"/>
      <c r="K416" s="408"/>
      <c r="L416" s="408"/>
      <c r="M416" s="408"/>
      <c r="N416" s="409"/>
      <c r="O416" s="405" t="s">
        <v>43</v>
      </c>
      <c r="P416" s="406"/>
      <c r="Q416" s="406"/>
      <c r="R416" s="406"/>
      <c r="S416" s="406"/>
      <c r="T416" s="406"/>
      <c r="U416" s="407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67" ht="14.25" hidden="1" customHeight="1" x14ac:dyDescent="0.25">
      <c r="A417" s="398" t="s">
        <v>219</v>
      </c>
      <c r="B417" s="398"/>
      <c r="C417" s="398"/>
      <c r="D417" s="398"/>
      <c r="E417" s="398"/>
      <c r="F417" s="398"/>
      <c r="G417" s="398"/>
      <c r="H417" s="398"/>
      <c r="I417" s="398"/>
      <c r="J417" s="398"/>
      <c r="K417" s="398"/>
      <c r="L417" s="398"/>
      <c r="M417" s="398"/>
      <c r="N417" s="398"/>
      <c r="O417" s="398"/>
      <c r="P417" s="398"/>
      <c r="Q417" s="398"/>
      <c r="R417" s="398"/>
      <c r="S417" s="398"/>
      <c r="T417" s="398"/>
      <c r="U417" s="398"/>
      <c r="V417" s="398"/>
      <c r="W417" s="398"/>
      <c r="X417" s="398"/>
      <c r="Y417" s="398"/>
      <c r="Z417" s="64"/>
      <c r="AA417" s="64"/>
    </row>
    <row r="418" spans="1:67" ht="27" hidden="1" customHeight="1" x14ac:dyDescent="0.25">
      <c r="A418" s="61" t="s">
        <v>617</v>
      </c>
      <c r="B418" s="61" t="s">
        <v>618</v>
      </c>
      <c r="C418" s="35">
        <v>4301060352</v>
      </c>
      <c r="D418" s="399">
        <v>4680115881648</v>
      </c>
      <c r="E418" s="399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4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1"/>
      <c r="Q418" s="401"/>
      <c r="R418" s="401"/>
      <c r="S418" s="402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hidden="1" x14ac:dyDescent="0.2">
      <c r="A419" s="408"/>
      <c r="B419" s="408"/>
      <c r="C419" s="408"/>
      <c r="D419" s="408"/>
      <c r="E419" s="408"/>
      <c r="F419" s="408"/>
      <c r="G419" s="408"/>
      <c r="H419" s="408"/>
      <c r="I419" s="408"/>
      <c r="J419" s="408"/>
      <c r="K419" s="408"/>
      <c r="L419" s="408"/>
      <c r="M419" s="408"/>
      <c r="N419" s="409"/>
      <c r="O419" s="405" t="s">
        <v>43</v>
      </c>
      <c r="P419" s="406"/>
      <c r="Q419" s="406"/>
      <c r="R419" s="406"/>
      <c r="S419" s="406"/>
      <c r="T419" s="406"/>
      <c r="U419" s="407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hidden="1" x14ac:dyDescent="0.2">
      <c r="A420" s="408"/>
      <c r="B420" s="408"/>
      <c r="C420" s="408"/>
      <c r="D420" s="408"/>
      <c r="E420" s="408"/>
      <c r="F420" s="408"/>
      <c r="G420" s="408"/>
      <c r="H420" s="408"/>
      <c r="I420" s="408"/>
      <c r="J420" s="408"/>
      <c r="K420" s="408"/>
      <c r="L420" s="408"/>
      <c r="M420" s="408"/>
      <c r="N420" s="409"/>
      <c r="O420" s="405" t="s">
        <v>43</v>
      </c>
      <c r="P420" s="406"/>
      <c r="Q420" s="406"/>
      <c r="R420" s="406"/>
      <c r="S420" s="406"/>
      <c r="T420" s="406"/>
      <c r="U420" s="407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hidden="1" customHeight="1" x14ac:dyDescent="0.25">
      <c r="A421" s="398" t="s">
        <v>99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64"/>
      <c r="AA421" s="64"/>
    </row>
    <row r="422" spans="1:67" ht="27" hidden="1" customHeight="1" x14ac:dyDescent="0.25">
      <c r="A422" s="61" t="s">
        <v>619</v>
      </c>
      <c r="B422" s="61" t="s">
        <v>620</v>
      </c>
      <c r="C422" s="35">
        <v>4301032045</v>
      </c>
      <c r="D422" s="399">
        <v>4680115884335</v>
      </c>
      <c r="E422" s="399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4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1"/>
      <c r="Q422" s="401"/>
      <c r="R422" s="401"/>
      <c r="S422" s="40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hidden="1" customHeight="1" x14ac:dyDescent="0.25">
      <c r="A423" s="61" t="s">
        <v>623</v>
      </c>
      <c r="B423" s="61" t="s">
        <v>624</v>
      </c>
      <c r="C423" s="35">
        <v>4301032047</v>
      </c>
      <c r="D423" s="399">
        <v>4680115884342</v>
      </c>
      <c r="E423" s="399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48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1"/>
      <c r="Q423" s="401"/>
      <c r="R423" s="401"/>
      <c r="S423" s="402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hidden="1" customHeight="1" x14ac:dyDescent="0.25">
      <c r="A424" s="61" t="s">
        <v>625</v>
      </c>
      <c r="B424" s="61" t="s">
        <v>626</v>
      </c>
      <c r="C424" s="35">
        <v>4301170011</v>
      </c>
      <c r="D424" s="399">
        <v>4680115884113</v>
      </c>
      <c r="E424" s="399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4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1"/>
      <c r="Q424" s="401"/>
      <c r="R424" s="401"/>
      <c r="S424" s="402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hidden="1" x14ac:dyDescent="0.2">
      <c r="A425" s="408"/>
      <c r="B425" s="408"/>
      <c r="C425" s="408"/>
      <c r="D425" s="408"/>
      <c r="E425" s="408"/>
      <c r="F425" s="408"/>
      <c r="G425" s="408"/>
      <c r="H425" s="408"/>
      <c r="I425" s="408"/>
      <c r="J425" s="408"/>
      <c r="K425" s="408"/>
      <c r="L425" s="408"/>
      <c r="M425" s="408"/>
      <c r="N425" s="409"/>
      <c r="O425" s="405" t="s">
        <v>43</v>
      </c>
      <c r="P425" s="406"/>
      <c r="Q425" s="406"/>
      <c r="R425" s="406"/>
      <c r="S425" s="406"/>
      <c r="T425" s="406"/>
      <c r="U425" s="407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hidden="1" x14ac:dyDescent="0.2">
      <c r="A426" s="408"/>
      <c r="B426" s="408"/>
      <c r="C426" s="408"/>
      <c r="D426" s="408"/>
      <c r="E426" s="408"/>
      <c r="F426" s="408"/>
      <c r="G426" s="408"/>
      <c r="H426" s="408"/>
      <c r="I426" s="408"/>
      <c r="J426" s="408"/>
      <c r="K426" s="408"/>
      <c r="L426" s="408"/>
      <c r="M426" s="408"/>
      <c r="N426" s="409"/>
      <c r="O426" s="405" t="s">
        <v>43</v>
      </c>
      <c r="P426" s="406"/>
      <c r="Q426" s="406"/>
      <c r="R426" s="406"/>
      <c r="S426" s="406"/>
      <c r="T426" s="406"/>
      <c r="U426" s="407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hidden="1" customHeight="1" x14ac:dyDescent="0.25">
      <c r="A427" s="431" t="s">
        <v>627</v>
      </c>
      <c r="B427" s="431"/>
      <c r="C427" s="431"/>
      <c r="D427" s="431"/>
      <c r="E427" s="431"/>
      <c r="F427" s="431"/>
      <c r="G427" s="431"/>
      <c r="H427" s="431"/>
      <c r="I427" s="431"/>
      <c r="J427" s="431"/>
      <c r="K427" s="431"/>
      <c r="L427" s="431"/>
      <c r="M427" s="431"/>
      <c r="N427" s="431"/>
      <c r="O427" s="431"/>
      <c r="P427" s="431"/>
      <c r="Q427" s="431"/>
      <c r="R427" s="431"/>
      <c r="S427" s="431"/>
      <c r="T427" s="431"/>
      <c r="U427" s="431"/>
      <c r="V427" s="431"/>
      <c r="W427" s="431"/>
      <c r="X427" s="431"/>
      <c r="Y427" s="431"/>
      <c r="Z427" s="63"/>
      <c r="AA427" s="63"/>
    </row>
    <row r="428" spans="1:67" ht="14.25" hidden="1" customHeight="1" x14ac:dyDescent="0.25">
      <c r="A428" s="398" t="s">
        <v>110</v>
      </c>
      <c r="B428" s="398"/>
      <c r="C428" s="398"/>
      <c r="D428" s="398"/>
      <c r="E428" s="398"/>
      <c r="F428" s="398"/>
      <c r="G428" s="398"/>
      <c r="H428" s="398"/>
      <c r="I428" s="398"/>
      <c r="J428" s="398"/>
      <c r="K428" s="398"/>
      <c r="L428" s="398"/>
      <c r="M428" s="398"/>
      <c r="N428" s="398"/>
      <c r="O428" s="398"/>
      <c r="P428" s="398"/>
      <c r="Q428" s="398"/>
      <c r="R428" s="398"/>
      <c r="S428" s="398"/>
      <c r="T428" s="398"/>
      <c r="U428" s="398"/>
      <c r="V428" s="398"/>
      <c r="W428" s="398"/>
      <c r="X428" s="398"/>
      <c r="Y428" s="398"/>
      <c r="Z428" s="64"/>
      <c r="AA428" s="64"/>
    </row>
    <row r="429" spans="1:67" ht="27" hidden="1" customHeight="1" x14ac:dyDescent="0.25">
      <c r="A429" s="61" t="s">
        <v>628</v>
      </c>
      <c r="B429" s="61" t="s">
        <v>629</v>
      </c>
      <c r="C429" s="35">
        <v>4301020214</v>
      </c>
      <c r="D429" s="399">
        <v>4607091389388</v>
      </c>
      <c r="E429" s="399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1"/>
      <c r="Q429" s="401"/>
      <c r="R429" s="401"/>
      <c r="S429" s="402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hidden="1" customHeight="1" x14ac:dyDescent="0.25">
      <c r="A430" s="61" t="s">
        <v>630</v>
      </c>
      <c r="B430" s="61" t="s">
        <v>631</v>
      </c>
      <c r="C430" s="35">
        <v>4301020185</v>
      </c>
      <c r="D430" s="399">
        <v>4607091389364</v>
      </c>
      <c r="E430" s="399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1"/>
      <c r="Q430" s="401"/>
      <c r="R430" s="401"/>
      <c r="S430" s="402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hidden="1" x14ac:dyDescent="0.2">
      <c r="A431" s="408"/>
      <c r="B431" s="408"/>
      <c r="C431" s="408"/>
      <c r="D431" s="408"/>
      <c r="E431" s="408"/>
      <c r="F431" s="408"/>
      <c r="G431" s="408"/>
      <c r="H431" s="408"/>
      <c r="I431" s="408"/>
      <c r="J431" s="408"/>
      <c r="K431" s="408"/>
      <c r="L431" s="408"/>
      <c r="M431" s="408"/>
      <c r="N431" s="409"/>
      <c r="O431" s="405" t="s">
        <v>43</v>
      </c>
      <c r="P431" s="406"/>
      <c r="Q431" s="406"/>
      <c r="R431" s="406"/>
      <c r="S431" s="406"/>
      <c r="T431" s="406"/>
      <c r="U431" s="407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hidden="1" x14ac:dyDescent="0.2">
      <c r="A432" s="408"/>
      <c r="B432" s="408"/>
      <c r="C432" s="408"/>
      <c r="D432" s="408"/>
      <c r="E432" s="408"/>
      <c r="F432" s="408"/>
      <c r="G432" s="408"/>
      <c r="H432" s="408"/>
      <c r="I432" s="408"/>
      <c r="J432" s="408"/>
      <c r="K432" s="408"/>
      <c r="L432" s="408"/>
      <c r="M432" s="408"/>
      <c r="N432" s="409"/>
      <c r="O432" s="405" t="s">
        <v>43</v>
      </c>
      <c r="P432" s="406"/>
      <c r="Q432" s="406"/>
      <c r="R432" s="406"/>
      <c r="S432" s="406"/>
      <c r="T432" s="406"/>
      <c r="U432" s="407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hidden="1" customHeight="1" x14ac:dyDescent="0.25">
      <c r="A433" s="398" t="s">
        <v>77</v>
      </c>
      <c r="B433" s="398"/>
      <c r="C433" s="398"/>
      <c r="D433" s="398"/>
      <c r="E433" s="398"/>
      <c r="F433" s="398"/>
      <c r="G433" s="398"/>
      <c r="H433" s="398"/>
      <c r="I433" s="398"/>
      <c r="J433" s="398"/>
      <c r="K433" s="398"/>
      <c r="L433" s="398"/>
      <c r="M433" s="398"/>
      <c r="N433" s="398"/>
      <c r="O433" s="398"/>
      <c r="P433" s="398"/>
      <c r="Q433" s="398"/>
      <c r="R433" s="398"/>
      <c r="S433" s="398"/>
      <c r="T433" s="398"/>
      <c r="U433" s="398"/>
      <c r="V433" s="398"/>
      <c r="W433" s="398"/>
      <c r="X433" s="398"/>
      <c r="Y433" s="398"/>
      <c r="Z433" s="64"/>
      <c r="AA433" s="64"/>
    </row>
    <row r="434" spans="1:67" ht="27" hidden="1" customHeight="1" x14ac:dyDescent="0.25">
      <c r="A434" s="61" t="s">
        <v>632</v>
      </c>
      <c r="B434" s="61" t="s">
        <v>633</v>
      </c>
      <c r="C434" s="35">
        <v>4301031212</v>
      </c>
      <c r="D434" s="399">
        <v>4607091389739</v>
      </c>
      <c r="E434" s="399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1"/>
      <c r="Q434" s="401"/>
      <c r="R434" s="401"/>
      <c r="S434" s="40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ref="X434:X439" si="86">IFERROR(IF(W434="",0,CEILING((W434/$H434),1)*$H434),"")</f>
        <v>0</v>
      </c>
      <c r="Y434" s="40" t="str">
        <f>IFERROR(IF(X434=0,"",ROUNDUP(X434/H434,0)*0.00753),"")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0</v>
      </c>
      <c r="BM434" s="77">
        <f t="shared" ref="BM434:BM439" si="88">IFERROR(X434*I434/H434,"0")</f>
        <v>0</v>
      </c>
      <c r="BN434" s="77">
        <f t="shared" ref="BN434:BN439" si="89">IFERROR(1/J434*(W434/H434),"0")</f>
        <v>0</v>
      </c>
      <c r="BO434" s="77">
        <f t="shared" ref="BO434:BO439" si="90">IFERROR(1/J434*(X434/H434),"0")</f>
        <v>0</v>
      </c>
    </row>
    <row r="435" spans="1:67" ht="27" hidden="1" customHeight="1" x14ac:dyDescent="0.25">
      <c r="A435" s="61" t="s">
        <v>634</v>
      </c>
      <c r="B435" s="61" t="s">
        <v>635</v>
      </c>
      <c r="C435" s="35">
        <v>4301031176</v>
      </c>
      <c r="D435" s="399">
        <v>4607091389425</v>
      </c>
      <c r="E435" s="399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1"/>
      <c r="Q435" s="401"/>
      <c r="R435" s="401"/>
      <c r="S435" s="40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hidden="1" customHeight="1" x14ac:dyDescent="0.25">
      <c r="A436" s="61" t="s">
        <v>636</v>
      </c>
      <c r="B436" s="61" t="s">
        <v>637</v>
      </c>
      <c r="C436" s="35">
        <v>4301031215</v>
      </c>
      <c r="D436" s="399">
        <v>4680115882911</v>
      </c>
      <c r="E436" s="399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1"/>
      <c r="Q436" s="401"/>
      <c r="R436" s="401"/>
      <c r="S436" s="40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hidden="1" customHeight="1" x14ac:dyDescent="0.25">
      <c r="A437" s="61" t="s">
        <v>638</v>
      </c>
      <c r="B437" s="61" t="s">
        <v>639</v>
      </c>
      <c r="C437" s="35">
        <v>4301031167</v>
      </c>
      <c r="D437" s="399">
        <v>4680115880771</v>
      </c>
      <c r="E437" s="399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4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1"/>
      <c r="Q437" s="401"/>
      <c r="R437" s="401"/>
      <c r="S437" s="40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hidden="1" customHeight="1" x14ac:dyDescent="0.25">
      <c r="A438" s="61" t="s">
        <v>640</v>
      </c>
      <c r="B438" s="61" t="s">
        <v>641</v>
      </c>
      <c r="C438" s="35">
        <v>4301031173</v>
      </c>
      <c r="D438" s="399">
        <v>4607091389500</v>
      </c>
      <c r="E438" s="399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1"/>
      <c r="Q438" s="401"/>
      <c r="R438" s="401"/>
      <c r="S438" s="402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hidden="1" customHeight="1" x14ac:dyDescent="0.25">
      <c r="A439" s="61" t="s">
        <v>642</v>
      </c>
      <c r="B439" s="61" t="s">
        <v>643</v>
      </c>
      <c r="C439" s="35">
        <v>4301031103</v>
      </c>
      <c r="D439" s="399">
        <v>4680115881983</v>
      </c>
      <c r="E439" s="399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1"/>
      <c r="Q439" s="401"/>
      <c r="R439" s="401"/>
      <c r="S439" s="402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hidden="1" x14ac:dyDescent="0.2">
      <c r="A440" s="408"/>
      <c r="B440" s="408"/>
      <c r="C440" s="408"/>
      <c r="D440" s="408"/>
      <c r="E440" s="408"/>
      <c r="F440" s="408"/>
      <c r="G440" s="408"/>
      <c r="H440" s="408"/>
      <c r="I440" s="408"/>
      <c r="J440" s="408"/>
      <c r="K440" s="408"/>
      <c r="L440" s="408"/>
      <c r="M440" s="408"/>
      <c r="N440" s="409"/>
      <c r="O440" s="405" t="s">
        <v>43</v>
      </c>
      <c r="P440" s="406"/>
      <c r="Q440" s="406"/>
      <c r="R440" s="406"/>
      <c r="S440" s="406"/>
      <c r="T440" s="406"/>
      <c r="U440" s="407"/>
      <c r="V440" s="41" t="s">
        <v>42</v>
      </c>
      <c r="W440" s="42">
        <f>IFERROR(W434/H434,"0")+IFERROR(W435/H435,"0")+IFERROR(W436/H436,"0")+IFERROR(W437/H437,"0")+IFERROR(W438/H438,"0")+IFERROR(W439/H439,"0")</f>
        <v>0</v>
      </c>
      <c r="X440" s="42">
        <f>IFERROR(X434/H434,"0")+IFERROR(X435/H435,"0")+IFERROR(X436/H436,"0")+IFERROR(X437/H437,"0")+IFERROR(X438/H438,"0")+IFERROR(X439/H439,"0")</f>
        <v>0</v>
      </c>
      <c r="Y440" s="42">
        <f>IFERROR(IF(Y434="",0,Y434),"0")+IFERROR(IF(Y435="",0,Y435),"0")+IFERROR(IF(Y436="",0,Y436),"0")+IFERROR(IF(Y437="",0,Y437),"0")+IFERROR(IF(Y438="",0,Y438),"0")+IFERROR(IF(Y439="",0,Y439),"0")</f>
        <v>0</v>
      </c>
      <c r="Z440" s="65"/>
      <c r="AA440" s="65"/>
    </row>
    <row r="441" spans="1:67" hidden="1" x14ac:dyDescent="0.2">
      <c r="A441" s="408"/>
      <c r="B441" s="408"/>
      <c r="C441" s="408"/>
      <c r="D441" s="408"/>
      <c r="E441" s="408"/>
      <c r="F441" s="408"/>
      <c r="G441" s="408"/>
      <c r="H441" s="408"/>
      <c r="I441" s="408"/>
      <c r="J441" s="408"/>
      <c r="K441" s="408"/>
      <c r="L441" s="408"/>
      <c r="M441" s="408"/>
      <c r="N441" s="409"/>
      <c r="O441" s="405" t="s">
        <v>43</v>
      </c>
      <c r="P441" s="406"/>
      <c r="Q441" s="406"/>
      <c r="R441" s="406"/>
      <c r="S441" s="406"/>
      <c r="T441" s="406"/>
      <c r="U441" s="407"/>
      <c r="V441" s="41" t="s">
        <v>0</v>
      </c>
      <c r="W441" s="42">
        <f>IFERROR(SUM(W434:W439),"0")</f>
        <v>0</v>
      </c>
      <c r="X441" s="42">
        <f>IFERROR(SUM(X434:X439),"0")</f>
        <v>0</v>
      </c>
      <c r="Y441" s="41"/>
      <c r="Z441" s="65"/>
      <c r="AA441" s="65"/>
    </row>
    <row r="442" spans="1:67" ht="14.25" hidden="1" customHeight="1" x14ac:dyDescent="0.25">
      <c r="A442" s="398" t="s">
        <v>99</v>
      </c>
      <c r="B442" s="398"/>
      <c r="C442" s="398"/>
      <c r="D442" s="398"/>
      <c r="E442" s="398"/>
      <c r="F442" s="398"/>
      <c r="G442" s="398"/>
      <c r="H442" s="398"/>
      <c r="I442" s="398"/>
      <c r="J442" s="398"/>
      <c r="K442" s="398"/>
      <c r="L442" s="398"/>
      <c r="M442" s="398"/>
      <c r="N442" s="398"/>
      <c r="O442" s="398"/>
      <c r="P442" s="398"/>
      <c r="Q442" s="398"/>
      <c r="R442" s="398"/>
      <c r="S442" s="398"/>
      <c r="T442" s="398"/>
      <c r="U442" s="398"/>
      <c r="V442" s="398"/>
      <c r="W442" s="398"/>
      <c r="X442" s="398"/>
      <c r="Y442" s="398"/>
      <c r="Z442" s="64"/>
      <c r="AA442" s="64"/>
    </row>
    <row r="443" spans="1:67" ht="27" hidden="1" customHeight="1" x14ac:dyDescent="0.25">
      <c r="A443" s="61" t="s">
        <v>644</v>
      </c>
      <c r="B443" s="61" t="s">
        <v>645</v>
      </c>
      <c r="C443" s="35">
        <v>4301032046</v>
      </c>
      <c r="D443" s="399">
        <v>4680115884359</v>
      </c>
      <c r="E443" s="399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1"/>
      <c r="Q443" s="401"/>
      <c r="R443" s="401"/>
      <c r="S443" s="402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hidden="1" customHeight="1" x14ac:dyDescent="0.25">
      <c r="A444" s="61" t="s">
        <v>646</v>
      </c>
      <c r="B444" s="61" t="s">
        <v>647</v>
      </c>
      <c r="C444" s="35">
        <v>4301040358</v>
      </c>
      <c r="D444" s="399">
        <v>4680115884571</v>
      </c>
      <c r="E444" s="399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47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1"/>
      <c r="Q444" s="401"/>
      <c r="R444" s="401"/>
      <c r="S444" s="402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idden="1" x14ac:dyDescent="0.2">
      <c r="A445" s="408"/>
      <c r="B445" s="408"/>
      <c r="C445" s="408"/>
      <c r="D445" s="408"/>
      <c r="E445" s="408"/>
      <c r="F445" s="408"/>
      <c r="G445" s="408"/>
      <c r="H445" s="408"/>
      <c r="I445" s="408"/>
      <c r="J445" s="408"/>
      <c r="K445" s="408"/>
      <c r="L445" s="408"/>
      <c r="M445" s="408"/>
      <c r="N445" s="409"/>
      <c r="O445" s="405" t="s">
        <v>43</v>
      </c>
      <c r="P445" s="406"/>
      <c r="Q445" s="406"/>
      <c r="R445" s="406"/>
      <c r="S445" s="406"/>
      <c r="T445" s="406"/>
      <c r="U445" s="407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hidden="1" x14ac:dyDescent="0.2">
      <c r="A446" s="408"/>
      <c r="B446" s="408"/>
      <c r="C446" s="408"/>
      <c r="D446" s="408"/>
      <c r="E446" s="408"/>
      <c r="F446" s="408"/>
      <c r="G446" s="408"/>
      <c r="H446" s="408"/>
      <c r="I446" s="408"/>
      <c r="J446" s="408"/>
      <c r="K446" s="408"/>
      <c r="L446" s="408"/>
      <c r="M446" s="408"/>
      <c r="N446" s="409"/>
      <c r="O446" s="405" t="s">
        <v>43</v>
      </c>
      <c r="P446" s="406"/>
      <c r="Q446" s="406"/>
      <c r="R446" s="406"/>
      <c r="S446" s="406"/>
      <c r="T446" s="406"/>
      <c r="U446" s="407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hidden="1" customHeight="1" x14ac:dyDescent="0.25">
      <c r="A447" s="398" t="s">
        <v>648</v>
      </c>
      <c r="B447" s="398"/>
      <c r="C447" s="398"/>
      <c r="D447" s="398"/>
      <c r="E447" s="398"/>
      <c r="F447" s="398"/>
      <c r="G447" s="398"/>
      <c r="H447" s="398"/>
      <c r="I447" s="398"/>
      <c r="J447" s="398"/>
      <c r="K447" s="398"/>
      <c r="L447" s="398"/>
      <c r="M447" s="398"/>
      <c r="N447" s="398"/>
      <c r="O447" s="398"/>
      <c r="P447" s="398"/>
      <c r="Q447" s="398"/>
      <c r="R447" s="398"/>
      <c r="S447" s="398"/>
      <c r="T447" s="398"/>
      <c r="U447" s="398"/>
      <c r="V447" s="398"/>
      <c r="W447" s="398"/>
      <c r="X447" s="398"/>
      <c r="Y447" s="398"/>
      <c r="Z447" s="64"/>
      <c r="AA447" s="64"/>
    </row>
    <row r="448" spans="1:67" ht="27" hidden="1" customHeight="1" x14ac:dyDescent="0.25">
      <c r="A448" s="61" t="s">
        <v>649</v>
      </c>
      <c r="B448" s="61" t="s">
        <v>650</v>
      </c>
      <c r="C448" s="35">
        <v>4301170010</v>
      </c>
      <c r="D448" s="399">
        <v>4680115884090</v>
      </c>
      <c r="E448" s="399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4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1"/>
      <c r="Q448" s="401"/>
      <c r="R448" s="401"/>
      <c r="S448" s="402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idden="1" x14ac:dyDescent="0.2">
      <c r="A449" s="408"/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9"/>
      <c r="O449" s="405" t="s">
        <v>43</v>
      </c>
      <c r="P449" s="406"/>
      <c r="Q449" s="406"/>
      <c r="R449" s="406"/>
      <c r="S449" s="406"/>
      <c r="T449" s="406"/>
      <c r="U449" s="407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hidden="1" x14ac:dyDescent="0.2">
      <c r="A450" s="408"/>
      <c r="B450" s="408"/>
      <c r="C450" s="408"/>
      <c r="D450" s="408"/>
      <c r="E450" s="408"/>
      <c r="F450" s="408"/>
      <c r="G450" s="408"/>
      <c r="H450" s="408"/>
      <c r="I450" s="408"/>
      <c r="J450" s="408"/>
      <c r="K450" s="408"/>
      <c r="L450" s="408"/>
      <c r="M450" s="408"/>
      <c r="N450" s="409"/>
      <c r="O450" s="405" t="s">
        <v>43</v>
      </c>
      <c r="P450" s="406"/>
      <c r="Q450" s="406"/>
      <c r="R450" s="406"/>
      <c r="S450" s="406"/>
      <c r="T450" s="406"/>
      <c r="U450" s="407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hidden="1" customHeight="1" x14ac:dyDescent="0.25">
      <c r="A451" s="398" t="s">
        <v>651</v>
      </c>
      <c r="B451" s="398"/>
      <c r="C451" s="398"/>
      <c r="D451" s="398"/>
      <c r="E451" s="398"/>
      <c r="F451" s="398"/>
      <c r="G451" s="398"/>
      <c r="H451" s="398"/>
      <c r="I451" s="398"/>
      <c r="J451" s="398"/>
      <c r="K451" s="398"/>
      <c r="L451" s="398"/>
      <c r="M451" s="398"/>
      <c r="N451" s="398"/>
      <c r="O451" s="398"/>
      <c r="P451" s="398"/>
      <c r="Q451" s="398"/>
      <c r="R451" s="398"/>
      <c r="S451" s="398"/>
      <c r="T451" s="398"/>
      <c r="U451" s="398"/>
      <c r="V451" s="398"/>
      <c r="W451" s="398"/>
      <c r="X451" s="398"/>
      <c r="Y451" s="398"/>
      <c r="Z451" s="64"/>
      <c r="AA451" s="64"/>
    </row>
    <row r="452" spans="1:67" ht="27" hidden="1" customHeight="1" x14ac:dyDescent="0.25">
      <c r="A452" s="61" t="s">
        <v>652</v>
      </c>
      <c r="B452" s="61" t="s">
        <v>653</v>
      </c>
      <c r="C452" s="35">
        <v>4301040357</v>
      </c>
      <c r="D452" s="399">
        <v>4680115884564</v>
      </c>
      <c r="E452" s="399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4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1"/>
      <c r="Q452" s="401"/>
      <c r="R452" s="401"/>
      <c r="S452" s="402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idden="1" x14ac:dyDescent="0.2">
      <c r="A453" s="408"/>
      <c r="B453" s="408"/>
      <c r="C453" s="408"/>
      <c r="D453" s="408"/>
      <c r="E453" s="408"/>
      <c r="F453" s="408"/>
      <c r="G453" s="408"/>
      <c r="H453" s="408"/>
      <c r="I453" s="408"/>
      <c r="J453" s="408"/>
      <c r="K453" s="408"/>
      <c r="L453" s="408"/>
      <c r="M453" s="408"/>
      <c r="N453" s="409"/>
      <c r="O453" s="405" t="s">
        <v>43</v>
      </c>
      <c r="P453" s="406"/>
      <c r="Q453" s="406"/>
      <c r="R453" s="406"/>
      <c r="S453" s="406"/>
      <c r="T453" s="406"/>
      <c r="U453" s="407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hidden="1" x14ac:dyDescent="0.2">
      <c r="A454" s="408"/>
      <c r="B454" s="408"/>
      <c r="C454" s="408"/>
      <c r="D454" s="408"/>
      <c r="E454" s="408"/>
      <c r="F454" s="408"/>
      <c r="G454" s="408"/>
      <c r="H454" s="408"/>
      <c r="I454" s="408"/>
      <c r="J454" s="408"/>
      <c r="K454" s="408"/>
      <c r="L454" s="408"/>
      <c r="M454" s="408"/>
      <c r="N454" s="409"/>
      <c r="O454" s="405" t="s">
        <v>43</v>
      </c>
      <c r="P454" s="406"/>
      <c r="Q454" s="406"/>
      <c r="R454" s="406"/>
      <c r="S454" s="406"/>
      <c r="T454" s="406"/>
      <c r="U454" s="407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hidden="1" customHeight="1" x14ac:dyDescent="0.25">
      <c r="A455" s="431" t="s">
        <v>654</v>
      </c>
      <c r="B455" s="431"/>
      <c r="C455" s="431"/>
      <c r="D455" s="431"/>
      <c r="E455" s="431"/>
      <c r="F455" s="431"/>
      <c r="G455" s="431"/>
      <c r="H455" s="431"/>
      <c r="I455" s="431"/>
      <c r="J455" s="431"/>
      <c r="K455" s="431"/>
      <c r="L455" s="431"/>
      <c r="M455" s="431"/>
      <c r="N455" s="431"/>
      <c r="O455" s="431"/>
      <c r="P455" s="431"/>
      <c r="Q455" s="431"/>
      <c r="R455" s="431"/>
      <c r="S455" s="431"/>
      <c r="T455" s="431"/>
      <c r="U455" s="431"/>
      <c r="V455" s="431"/>
      <c r="W455" s="431"/>
      <c r="X455" s="431"/>
      <c r="Y455" s="431"/>
      <c r="Z455" s="63"/>
      <c r="AA455" s="63"/>
    </row>
    <row r="456" spans="1:67" ht="14.25" hidden="1" customHeight="1" x14ac:dyDescent="0.25">
      <c r="A456" s="398" t="s">
        <v>77</v>
      </c>
      <c r="B456" s="398"/>
      <c r="C456" s="398"/>
      <c r="D456" s="398"/>
      <c r="E456" s="398"/>
      <c r="F456" s="398"/>
      <c r="G456" s="398"/>
      <c r="H456" s="398"/>
      <c r="I456" s="398"/>
      <c r="J456" s="398"/>
      <c r="K456" s="398"/>
      <c r="L456" s="398"/>
      <c r="M456" s="398"/>
      <c r="N456" s="398"/>
      <c r="O456" s="398"/>
      <c r="P456" s="398"/>
      <c r="Q456" s="398"/>
      <c r="R456" s="398"/>
      <c r="S456" s="398"/>
      <c r="T456" s="398"/>
      <c r="U456" s="398"/>
      <c r="V456" s="398"/>
      <c r="W456" s="398"/>
      <c r="X456" s="398"/>
      <c r="Y456" s="398"/>
      <c r="Z456" s="64"/>
      <c r="AA456" s="64"/>
    </row>
    <row r="457" spans="1:67" ht="27" hidden="1" customHeight="1" x14ac:dyDescent="0.25">
      <c r="A457" s="61" t="s">
        <v>655</v>
      </c>
      <c r="B457" s="61" t="s">
        <v>656</v>
      </c>
      <c r="C457" s="35">
        <v>4301031294</v>
      </c>
      <c r="D457" s="399">
        <v>4680115885189</v>
      </c>
      <c r="E457" s="399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4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1"/>
      <c r="Q457" s="401"/>
      <c r="R457" s="401"/>
      <c r="S457" s="40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hidden="1" customHeight="1" x14ac:dyDescent="0.25">
      <c r="A458" s="61" t="s">
        <v>657</v>
      </c>
      <c r="B458" s="61" t="s">
        <v>658</v>
      </c>
      <c r="C458" s="35">
        <v>4301031293</v>
      </c>
      <c r="D458" s="399">
        <v>4680115885172</v>
      </c>
      <c r="E458" s="399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4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1"/>
      <c r="Q458" s="401"/>
      <c r="R458" s="401"/>
      <c r="S458" s="402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hidden="1" customHeight="1" x14ac:dyDescent="0.25">
      <c r="A459" s="61" t="s">
        <v>659</v>
      </c>
      <c r="B459" s="61" t="s">
        <v>660</v>
      </c>
      <c r="C459" s="35">
        <v>4301031291</v>
      </c>
      <c r="D459" s="399">
        <v>4680115885110</v>
      </c>
      <c r="E459" s="399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4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1"/>
      <c r="Q459" s="401"/>
      <c r="R459" s="401"/>
      <c r="S459" s="402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hidden="1" x14ac:dyDescent="0.2">
      <c r="A460" s="408"/>
      <c r="B460" s="408"/>
      <c r="C460" s="408"/>
      <c r="D460" s="408"/>
      <c r="E460" s="408"/>
      <c r="F460" s="408"/>
      <c r="G460" s="408"/>
      <c r="H460" s="408"/>
      <c r="I460" s="408"/>
      <c r="J460" s="408"/>
      <c r="K460" s="408"/>
      <c r="L460" s="408"/>
      <c r="M460" s="408"/>
      <c r="N460" s="409"/>
      <c r="O460" s="405" t="s">
        <v>43</v>
      </c>
      <c r="P460" s="406"/>
      <c r="Q460" s="406"/>
      <c r="R460" s="406"/>
      <c r="S460" s="406"/>
      <c r="T460" s="406"/>
      <c r="U460" s="407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hidden="1" x14ac:dyDescent="0.2">
      <c r="A461" s="408"/>
      <c r="B461" s="408"/>
      <c r="C461" s="408"/>
      <c r="D461" s="408"/>
      <c r="E461" s="408"/>
      <c r="F461" s="408"/>
      <c r="G461" s="408"/>
      <c r="H461" s="408"/>
      <c r="I461" s="408"/>
      <c r="J461" s="408"/>
      <c r="K461" s="408"/>
      <c r="L461" s="408"/>
      <c r="M461" s="408"/>
      <c r="N461" s="409"/>
      <c r="O461" s="405" t="s">
        <v>43</v>
      </c>
      <c r="P461" s="406"/>
      <c r="Q461" s="406"/>
      <c r="R461" s="406"/>
      <c r="S461" s="406"/>
      <c r="T461" s="406"/>
      <c r="U461" s="407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hidden="1" customHeight="1" x14ac:dyDescent="0.25">
      <c r="A462" s="431" t="s">
        <v>661</v>
      </c>
      <c r="B462" s="431"/>
      <c r="C462" s="431"/>
      <c r="D462" s="431"/>
      <c r="E462" s="431"/>
      <c r="F462" s="431"/>
      <c r="G462" s="431"/>
      <c r="H462" s="431"/>
      <c r="I462" s="431"/>
      <c r="J462" s="431"/>
      <c r="K462" s="431"/>
      <c r="L462" s="431"/>
      <c r="M462" s="431"/>
      <c r="N462" s="431"/>
      <c r="O462" s="431"/>
      <c r="P462" s="431"/>
      <c r="Q462" s="431"/>
      <c r="R462" s="431"/>
      <c r="S462" s="431"/>
      <c r="T462" s="431"/>
      <c r="U462" s="431"/>
      <c r="V462" s="431"/>
      <c r="W462" s="431"/>
      <c r="X462" s="431"/>
      <c r="Y462" s="431"/>
      <c r="Z462" s="63"/>
      <c r="AA462" s="63"/>
    </row>
    <row r="463" spans="1:67" ht="14.25" hidden="1" customHeight="1" x14ac:dyDescent="0.25">
      <c r="A463" s="398" t="s">
        <v>77</v>
      </c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398"/>
      <c r="P463" s="398"/>
      <c r="Q463" s="398"/>
      <c r="R463" s="398"/>
      <c r="S463" s="398"/>
      <c r="T463" s="398"/>
      <c r="U463" s="398"/>
      <c r="V463" s="398"/>
      <c r="W463" s="398"/>
      <c r="X463" s="398"/>
      <c r="Y463" s="398"/>
      <c r="Z463" s="64"/>
      <c r="AA463" s="64"/>
    </row>
    <row r="464" spans="1:67" ht="27" hidden="1" customHeight="1" x14ac:dyDescent="0.25">
      <c r="A464" s="61" t="s">
        <v>662</v>
      </c>
      <c r="B464" s="61" t="s">
        <v>663</v>
      </c>
      <c r="C464" s="35">
        <v>4301031365</v>
      </c>
      <c r="D464" s="399">
        <v>4680115885738</v>
      </c>
      <c r="E464" s="399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465" t="s">
        <v>664</v>
      </c>
      <c r="P464" s="401"/>
      <c r="Q464" s="401"/>
      <c r="R464" s="401"/>
      <c r="S464" s="402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hidden="1" customHeight="1" x14ac:dyDescent="0.25">
      <c r="A465" s="61" t="s">
        <v>665</v>
      </c>
      <c r="B465" s="61" t="s">
        <v>666</v>
      </c>
      <c r="C465" s="35">
        <v>4301031261</v>
      </c>
      <c r="D465" s="399">
        <v>4680115885103</v>
      </c>
      <c r="E465" s="399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01"/>
      <c r="Q465" s="401"/>
      <c r="R465" s="401"/>
      <c r="S465" s="402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hidden="1" x14ac:dyDescent="0.2">
      <c r="A466" s="408"/>
      <c r="B466" s="408"/>
      <c r="C466" s="408"/>
      <c r="D466" s="408"/>
      <c r="E466" s="408"/>
      <c r="F466" s="408"/>
      <c r="G466" s="408"/>
      <c r="H466" s="408"/>
      <c r="I466" s="408"/>
      <c r="J466" s="408"/>
      <c r="K466" s="408"/>
      <c r="L466" s="408"/>
      <c r="M466" s="408"/>
      <c r="N466" s="409"/>
      <c r="O466" s="405" t="s">
        <v>43</v>
      </c>
      <c r="P466" s="406"/>
      <c r="Q466" s="406"/>
      <c r="R466" s="406"/>
      <c r="S466" s="406"/>
      <c r="T466" s="406"/>
      <c r="U466" s="407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hidden="1" x14ac:dyDescent="0.2">
      <c r="A467" s="408"/>
      <c r="B467" s="408"/>
      <c r="C467" s="408"/>
      <c r="D467" s="408"/>
      <c r="E467" s="408"/>
      <c r="F467" s="408"/>
      <c r="G467" s="408"/>
      <c r="H467" s="408"/>
      <c r="I467" s="408"/>
      <c r="J467" s="408"/>
      <c r="K467" s="408"/>
      <c r="L467" s="408"/>
      <c r="M467" s="408"/>
      <c r="N467" s="409"/>
      <c r="O467" s="405" t="s">
        <v>43</v>
      </c>
      <c r="P467" s="406"/>
      <c r="Q467" s="406"/>
      <c r="R467" s="406"/>
      <c r="S467" s="406"/>
      <c r="T467" s="406"/>
      <c r="U467" s="407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hidden="1" customHeight="1" x14ac:dyDescent="0.25">
      <c r="A468" s="398" t="s">
        <v>219</v>
      </c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398"/>
      <c r="P468" s="398"/>
      <c r="Q468" s="398"/>
      <c r="R468" s="398"/>
      <c r="S468" s="398"/>
      <c r="T468" s="398"/>
      <c r="U468" s="398"/>
      <c r="V468" s="398"/>
      <c r="W468" s="398"/>
      <c r="X468" s="398"/>
      <c r="Y468" s="398"/>
      <c r="Z468" s="64"/>
      <c r="AA468" s="64"/>
    </row>
    <row r="469" spans="1:67" ht="27" hidden="1" customHeight="1" x14ac:dyDescent="0.25">
      <c r="A469" s="61" t="s">
        <v>667</v>
      </c>
      <c r="B469" s="61" t="s">
        <v>668</v>
      </c>
      <c r="C469" s="35">
        <v>4301060412</v>
      </c>
      <c r="D469" s="399">
        <v>4680115885509</v>
      </c>
      <c r="E469" s="399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467" t="s">
        <v>669</v>
      </c>
      <c r="P469" s="401"/>
      <c r="Q469" s="401"/>
      <c r="R469" s="401"/>
      <c r="S469" s="402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hidden="1" x14ac:dyDescent="0.2">
      <c r="A470" s="408"/>
      <c r="B470" s="408"/>
      <c r="C470" s="408"/>
      <c r="D470" s="408"/>
      <c r="E470" s="408"/>
      <c r="F470" s="408"/>
      <c r="G470" s="408"/>
      <c r="H470" s="408"/>
      <c r="I470" s="408"/>
      <c r="J470" s="408"/>
      <c r="K470" s="408"/>
      <c r="L470" s="408"/>
      <c r="M470" s="408"/>
      <c r="N470" s="409"/>
      <c r="O470" s="405" t="s">
        <v>43</v>
      </c>
      <c r="P470" s="406"/>
      <c r="Q470" s="406"/>
      <c r="R470" s="406"/>
      <c r="S470" s="406"/>
      <c r="T470" s="406"/>
      <c r="U470" s="407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hidden="1" x14ac:dyDescent="0.2">
      <c r="A471" s="408"/>
      <c r="B471" s="408"/>
      <c r="C471" s="408"/>
      <c r="D471" s="408"/>
      <c r="E471" s="408"/>
      <c r="F471" s="408"/>
      <c r="G471" s="408"/>
      <c r="H471" s="408"/>
      <c r="I471" s="408"/>
      <c r="J471" s="408"/>
      <c r="K471" s="408"/>
      <c r="L471" s="408"/>
      <c r="M471" s="408"/>
      <c r="N471" s="409"/>
      <c r="O471" s="405" t="s">
        <v>43</v>
      </c>
      <c r="P471" s="406"/>
      <c r="Q471" s="406"/>
      <c r="R471" s="406"/>
      <c r="S471" s="406"/>
      <c r="T471" s="406"/>
      <c r="U471" s="407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hidden="1" customHeight="1" x14ac:dyDescent="0.2">
      <c r="A472" s="444" t="s">
        <v>670</v>
      </c>
      <c r="B472" s="444"/>
      <c r="C472" s="444"/>
      <c r="D472" s="444"/>
      <c r="E472" s="444"/>
      <c r="F472" s="444"/>
      <c r="G472" s="444"/>
      <c r="H472" s="444"/>
      <c r="I472" s="444"/>
      <c r="J472" s="444"/>
      <c r="K472" s="444"/>
      <c r="L472" s="444"/>
      <c r="M472" s="444"/>
      <c r="N472" s="444"/>
      <c r="O472" s="444"/>
      <c r="P472" s="444"/>
      <c r="Q472" s="444"/>
      <c r="R472" s="444"/>
      <c r="S472" s="444"/>
      <c r="T472" s="444"/>
      <c r="U472" s="444"/>
      <c r="V472" s="444"/>
      <c r="W472" s="444"/>
      <c r="X472" s="444"/>
      <c r="Y472" s="444"/>
      <c r="Z472" s="53"/>
      <c r="AA472" s="53"/>
    </row>
    <row r="473" spans="1:67" ht="16.5" hidden="1" customHeight="1" x14ac:dyDescent="0.25">
      <c r="A473" s="431" t="s">
        <v>670</v>
      </c>
      <c r="B473" s="431"/>
      <c r="C473" s="431"/>
      <c r="D473" s="431"/>
      <c r="E473" s="431"/>
      <c r="F473" s="431"/>
      <c r="G473" s="431"/>
      <c r="H473" s="431"/>
      <c r="I473" s="431"/>
      <c r="J473" s="431"/>
      <c r="K473" s="431"/>
      <c r="L473" s="431"/>
      <c r="M473" s="431"/>
      <c r="N473" s="431"/>
      <c r="O473" s="431"/>
      <c r="P473" s="431"/>
      <c r="Q473" s="431"/>
      <c r="R473" s="431"/>
      <c r="S473" s="431"/>
      <c r="T473" s="431"/>
      <c r="U473" s="431"/>
      <c r="V473" s="431"/>
      <c r="W473" s="431"/>
      <c r="X473" s="431"/>
      <c r="Y473" s="431"/>
      <c r="Z473" s="63"/>
      <c r="AA473" s="63"/>
    </row>
    <row r="474" spans="1:67" ht="14.25" hidden="1" customHeight="1" x14ac:dyDescent="0.25">
      <c r="A474" s="398" t="s">
        <v>118</v>
      </c>
      <c r="B474" s="398"/>
      <c r="C474" s="398"/>
      <c r="D474" s="398"/>
      <c r="E474" s="398"/>
      <c r="F474" s="398"/>
      <c r="G474" s="398"/>
      <c r="H474" s="398"/>
      <c r="I474" s="398"/>
      <c r="J474" s="398"/>
      <c r="K474" s="398"/>
      <c r="L474" s="398"/>
      <c r="M474" s="398"/>
      <c r="N474" s="398"/>
      <c r="O474" s="398"/>
      <c r="P474" s="398"/>
      <c r="Q474" s="398"/>
      <c r="R474" s="398"/>
      <c r="S474" s="398"/>
      <c r="T474" s="398"/>
      <c r="U474" s="398"/>
      <c r="V474" s="398"/>
      <c r="W474" s="398"/>
      <c r="X474" s="398"/>
      <c r="Y474" s="398"/>
      <c r="Z474" s="64"/>
      <c r="AA474" s="64"/>
    </row>
    <row r="475" spans="1:67" ht="27" hidden="1" customHeight="1" x14ac:dyDescent="0.25">
      <c r="A475" s="61" t="s">
        <v>671</v>
      </c>
      <c r="B475" s="61" t="s">
        <v>672</v>
      </c>
      <c r="C475" s="35">
        <v>4301011795</v>
      </c>
      <c r="D475" s="399">
        <v>4607091389067</v>
      </c>
      <c r="E475" s="39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4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01"/>
      <c r="Q475" s="401"/>
      <c r="R475" s="401"/>
      <c r="S475" s="40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hidden="1" customHeight="1" x14ac:dyDescent="0.25">
      <c r="A476" s="61" t="s">
        <v>673</v>
      </c>
      <c r="B476" s="61" t="s">
        <v>674</v>
      </c>
      <c r="C476" s="35">
        <v>4301011779</v>
      </c>
      <c r="D476" s="399">
        <v>4607091383522</v>
      </c>
      <c r="E476" s="39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45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01"/>
      <c r="Q476" s="401"/>
      <c r="R476" s="401"/>
      <c r="S476" s="40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91"/>
        <v>0</v>
      </c>
      <c r="Y476" s="40" t="str">
        <f t="shared" si="92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0</v>
      </c>
      <c r="BM476" s="77">
        <f t="shared" si="94"/>
        <v>0</v>
      </c>
      <c r="BN476" s="77">
        <f t="shared" si="95"/>
        <v>0</v>
      </c>
      <c r="BO476" s="77">
        <f t="shared" si="96"/>
        <v>0</v>
      </c>
    </row>
    <row r="477" spans="1:67" ht="27" hidden="1" customHeight="1" x14ac:dyDescent="0.25">
      <c r="A477" s="61" t="s">
        <v>675</v>
      </c>
      <c r="B477" s="61" t="s">
        <v>676</v>
      </c>
      <c r="C477" s="35">
        <v>4301011376</v>
      </c>
      <c r="D477" s="399">
        <v>4680115885226</v>
      </c>
      <c r="E477" s="399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01"/>
      <c r="Q477" s="401"/>
      <c r="R477" s="401"/>
      <c r="S477" s="402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hidden="1" customHeight="1" x14ac:dyDescent="0.25">
      <c r="A478" s="61" t="s">
        <v>677</v>
      </c>
      <c r="B478" s="61" t="s">
        <v>678</v>
      </c>
      <c r="C478" s="35">
        <v>4301011785</v>
      </c>
      <c r="D478" s="399">
        <v>4607091384437</v>
      </c>
      <c r="E478" s="39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4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01"/>
      <c r="Q478" s="401"/>
      <c r="R478" s="401"/>
      <c r="S478" s="40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hidden="1" customHeight="1" x14ac:dyDescent="0.25">
      <c r="A479" s="61" t="s">
        <v>679</v>
      </c>
      <c r="B479" s="61" t="s">
        <v>680</v>
      </c>
      <c r="C479" s="35">
        <v>4301011774</v>
      </c>
      <c r="D479" s="399">
        <v>4680115884502</v>
      </c>
      <c r="E479" s="399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4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01"/>
      <c r="Q479" s="401"/>
      <c r="R479" s="401"/>
      <c r="S479" s="40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customHeight="1" x14ac:dyDescent="0.25">
      <c r="A480" s="61" t="s">
        <v>681</v>
      </c>
      <c r="B480" s="61" t="s">
        <v>682</v>
      </c>
      <c r="C480" s="35">
        <v>4301011771</v>
      </c>
      <c r="D480" s="399">
        <v>4607091389104</v>
      </c>
      <c r="E480" s="399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4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01"/>
      <c r="Q480" s="401"/>
      <c r="R480" s="401"/>
      <c r="S480" s="402"/>
      <c r="T480" s="38" t="s">
        <v>48</v>
      </c>
      <c r="U480" s="38" t="s">
        <v>48</v>
      </c>
      <c r="V480" s="39" t="s">
        <v>0</v>
      </c>
      <c r="W480" s="57">
        <v>550</v>
      </c>
      <c r="X480" s="54">
        <f t="shared" si="91"/>
        <v>554.4</v>
      </c>
      <c r="Y480" s="40">
        <f t="shared" si="92"/>
        <v>1.2558</v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587.5</v>
      </c>
      <c r="BM480" s="77">
        <f t="shared" si="94"/>
        <v>592.19999999999993</v>
      </c>
      <c r="BN480" s="77">
        <f t="shared" si="95"/>
        <v>1.0016025641025641</v>
      </c>
      <c r="BO480" s="77">
        <f t="shared" si="96"/>
        <v>1.0096153846153846</v>
      </c>
    </row>
    <row r="481" spans="1:67" ht="16.5" hidden="1" customHeight="1" x14ac:dyDescent="0.25">
      <c r="A481" s="61" t="s">
        <v>683</v>
      </c>
      <c r="B481" s="61" t="s">
        <v>684</v>
      </c>
      <c r="C481" s="35">
        <v>4301011799</v>
      </c>
      <c r="D481" s="399">
        <v>4680115884519</v>
      </c>
      <c r="E481" s="399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4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01"/>
      <c r="Q481" s="401"/>
      <c r="R481" s="401"/>
      <c r="S481" s="40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hidden="1" customHeight="1" x14ac:dyDescent="0.25">
      <c r="A482" s="61" t="s">
        <v>685</v>
      </c>
      <c r="B482" s="61" t="s">
        <v>686</v>
      </c>
      <c r="C482" s="35">
        <v>4301011778</v>
      </c>
      <c r="D482" s="399">
        <v>4680115880603</v>
      </c>
      <c r="E482" s="399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01"/>
      <c r="Q482" s="401"/>
      <c r="R482" s="401"/>
      <c r="S482" s="40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hidden="1" customHeight="1" x14ac:dyDescent="0.25">
      <c r="A483" s="61" t="s">
        <v>687</v>
      </c>
      <c r="B483" s="61" t="s">
        <v>688</v>
      </c>
      <c r="C483" s="35">
        <v>4301011775</v>
      </c>
      <c r="D483" s="399">
        <v>4607091389999</v>
      </c>
      <c r="E483" s="399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45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01"/>
      <c r="Q483" s="401"/>
      <c r="R483" s="401"/>
      <c r="S483" s="402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hidden="1" customHeight="1" x14ac:dyDescent="0.25">
      <c r="A484" s="61" t="s">
        <v>689</v>
      </c>
      <c r="B484" s="61" t="s">
        <v>690</v>
      </c>
      <c r="C484" s="35">
        <v>4301011770</v>
      </c>
      <c r="D484" s="399">
        <v>4680115882782</v>
      </c>
      <c r="E484" s="399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45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01"/>
      <c r="Q484" s="401"/>
      <c r="R484" s="401"/>
      <c r="S484" s="402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hidden="1" customHeight="1" x14ac:dyDescent="0.25">
      <c r="A485" s="61" t="s">
        <v>691</v>
      </c>
      <c r="B485" s="61" t="s">
        <v>692</v>
      </c>
      <c r="C485" s="35">
        <v>4301011190</v>
      </c>
      <c r="D485" s="399">
        <v>4607091389098</v>
      </c>
      <c r="E485" s="399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4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01"/>
      <c r="Q485" s="401"/>
      <c r="R485" s="401"/>
      <c r="S485" s="402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1"/>
        <v>0</v>
      </c>
      <c r="Y485" s="40" t="str">
        <f>IFERROR(IF(X485=0,"",ROUNDUP(X485/H485,0)*0.00753),"")</f>
        <v/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0</v>
      </c>
      <c r="BM485" s="77">
        <f t="shared" si="94"/>
        <v>0</v>
      </c>
      <c r="BN485" s="77">
        <f t="shared" si="95"/>
        <v>0</v>
      </c>
      <c r="BO485" s="77">
        <f t="shared" si="96"/>
        <v>0</v>
      </c>
    </row>
    <row r="486" spans="1:67" ht="27" hidden="1" customHeight="1" x14ac:dyDescent="0.25">
      <c r="A486" s="61" t="s">
        <v>693</v>
      </c>
      <c r="B486" s="61" t="s">
        <v>694</v>
      </c>
      <c r="C486" s="35">
        <v>4301011784</v>
      </c>
      <c r="D486" s="399">
        <v>4607091389982</v>
      </c>
      <c r="E486" s="399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4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01"/>
      <c r="Q486" s="401"/>
      <c r="R486" s="401"/>
      <c r="S486" s="402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408"/>
      <c r="B487" s="408"/>
      <c r="C487" s="408"/>
      <c r="D487" s="408"/>
      <c r="E487" s="408"/>
      <c r="F487" s="408"/>
      <c r="G487" s="408"/>
      <c r="H487" s="408"/>
      <c r="I487" s="408"/>
      <c r="J487" s="408"/>
      <c r="K487" s="408"/>
      <c r="L487" s="408"/>
      <c r="M487" s="408"/>
      <c r="N487" s="409"/>
      <c r="O487" s="405" t="s">
        <v>43</v>
      </c>
      <c r="P487" s="406"/>
      <c r="Q487" s="406"/>
      <c r="R487" s="406"/>
      <c r="S487" s="406"/>
      <c r="T487" s="406"/>
      <c r="U487" s="407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104.16666666666666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104.99999999999999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1.2558</v>
      </c>
      <c r="Z487" s="65"/>
      <c r="AA487" s="65"/>
    </row>
    <row r="488" spans="1:67" x14ac:dyDescent="0.2">
      <c r="A488" s="408"/>
      <c r="B488" s="408"/>
      <c r="C488" s="408"/>
      <c r="D488" s="408"/>
      <c r="E488" s="408"/>
      <c r="F488" s="408"/>
      <c r="G488" s="408"/>
      <c r="H488" s="408"/>
      <c r="I488" s="408"/>
      <c r="J488" s="408"/>
      <c r="K488" s="408"/>
      <c r="L488" s="408"/>
      <c r="M488" s="408"/>
      <c r="N488" s="409"/>
      <c r="O488" s="405" t="s">
        <v>43</v>
      </c>
      <c r="P488" s="406"/>
      <c r="Q488" s="406"/>
      <c r="R488" s="406"/>
      <c r="S488" s="406"/>
      <c r="T488" s="406"/>
      <c r="U488" s="407"/>
      <c r="V488" s="41" t="s">
        <v>0</v>
      </c>
      <c r="W488" s="42">
        <f>IFERROR(SUM(W475:W486),"0")</f>
        <v>550</v>
      </c>
      <c r="X488" s="42">
        <f>IFERROR(SUM(X475:X486),"0")</f>
        <v>554.4</v>
      </c>
      <c r="Y488" s="41"/>
      <c r="Z488" s="65"/>
      <c r="AA488" s="65"/>
    </row>
    <row r="489" spans="1:67" ht="14.25" hidden="1" customHeight="1" x14ac:dyDescent="0.25">
      <c r="A489" s="398" t="s">
        <v>110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64"/>
      <c r="AA489" s="64"/>
    </row>
    <row r="490" spans="1:67" ht="16.5" customHeight="1" x14ac:dyDescent="0.25">
      <c r="A490" s="61" t="s">
        <v>695</v>
      </c>
      <c r="B490" s="61" t="s">
        <v>696</v>
      </c>
      <c r="C490" s="35">
        <v>4301020222</v>
      </c>
      <c r="D490" s="399">
        <v>4607091388930</v>
      </c>
      <c r="E490" s="399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01"/>
      <c r="Q490" s="401"/>
      <c r="R490" s="401"/>
      <c r="S490" s="402"/>
      <c r="T490" s="38" t="s">
        <v>48</v>
      </c>
      <c r="U490" s="38" t="s">
        <v>48</v>
      </c>
      <c r="V490" s="39" t="s">
        <v>0</v>
      </c>
      <c r="W490" s="57">
        <v>1080</v>
      </c>
      <c r="X490" s="54">
        <f>IFERROR(IF(W490="",0,CEILING((W490/$H490),1)*$H490),"")</f>
        <v>1082.4000000000001</v>
      </c>
      <c r="Y490" s="40">
        <f>IFERROR(IF(X490=0,"",ROUNDUP(X490/H490,0)*0.01196),"")</f>
        <v>2.4518</v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1153.6363636363635</v>
      </c>
      <c r="BM490" s="77">
        <f>IFERROR(X490*I490/H490,"0")</f>
        <v>1156.1999999999998</v>
      </c>
      <c r="BN490" s="77">
        <f>IFERROR(1/J490*(W490/H490),"0")</f>
        <v>1.9667832167832167</v>
      </c>
      <c r="BO490" s="77">
        <f>IFERROR(1/J490*(X490/H490),"0")</f>
        <v>1.9711538461538463</v>
      </c>
    </row>
    <row r="491" spans="1:67" ht="16.5" hidden="1" customHeight="1" x14ac:dyDescent="0.25">
      <c r="A491" s="61" t="s">
        <v>697</v>
      </c>
      <c r="B491" s="61" t="s">
        <v>698</v>
      </c>
      <c r="C491" s="35">
        <v>4301020206</v>
      </c>
      <c r="D491" s="399">
        <v>4680115880054</v>
      </c>
      <c r="E491" s="399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01"/>
      <c r="Q491" s="401"/>
      <c r="R491" s="401"/>
      <c r="S491" s="402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x14ac:dyDescent="0.2">
      <c r="A492" s="408"/>
      <c r="B492" s="408"/>
      <c r="C492" s="408"/>
      <c r="D492" s="408"/>
      <c r="E492" s="408"/>
      <c r="F492" s="408"/>
      <c r="G492" s="408"/>
      <c r="H492" s="408"/>
      <c r="I492" s="408"/>
      <c r="J492" s="408"/>
      <c r="K492" s="408"/>
      <c r="L492" s="408"/>
      <c r="M492" s="408"/>
      <c r="N492" s="409"/>
      <c r="O492" s="405" t="s">
        <v>43</v>
      </c>
      <c r="P492" s="406"/>
      <c r="Q492" s="406"/>
      <c r="R492" s="406"/>
      <c r="S492" s="406"/>
      <c r="T492" s="406"/>
      <c r="U492" s="407"/>
      <c r="V492" s="41" t="s">
        <v>42</v>
      </c>
      <c r="W492" s="42">
        <f>IFERROR(W490/H490,"0")+IFERROR(W491/H491,"0")</f>
        <v>204.54545454545453</v>
      </c>
      <c r="X492" s="42">
        <f>IFERROR(X490/H490,"0")+IFERROR(X491/H491,"0")</f>
        <v>205</v>
      </c>
      <c r="Y492" s="42">
        <f>IFERROR(IF(Y490="",0,Y490),"0")+IFERROR(IF(Y491="",0,Y491),"0")</f>
        <v>2.4518</v>
      </c>
      <c r="Z492" s="65"/>
      <c r="AA492" s="65"/>
    </row>
    <row r="493" spans="1:67" x14ac:dyDescent="0.2">
      <c r="A493" s="408"/>
      <c r="B493" s="408"/>
      <c r="C493" s="408"/>
      <c r="D493" s="408"/>
      <c r="E493" s="408"/>
      <c r="F493" s="408"/>
      <c r="G493" s="408"/>
      <c r="H493" s="408"/>
      <c r="I493" s="408"/>
      <c r="J493" s="408"/>
      <c r="K493" s="408"/>
      <c r="L493" s="408"/>
      <c r="M493" s="408"/>
      <c r="N493" s="409"/>
      <c r="O493" s="405" t="s">
        <v>43</v>
      </c>
      <c r="P493" s="406"/>
      <c r="Q493" s="406"/>
      <c r="R493" s="406"/>
      <c r="S493" s="406"/>
      <c r="T493" s="406"/>
      <c r="U493" s="407"/>
      <c r="V493" s="41" t="s">
        <v>0</v>
      </c>
      <c r="W493" s="42">
        <f>IFERROR(SUM(W490:W491),"0")</f>
        <v>1080</v>
      </c>
      <c r="X493" s="42">
        <f>IFERROR(SUM(X490:X491),"0")</f>
        <v>1082.4000000000001</v>
      </c>
      <c r="Y493" s="41"/>
      <c r="Z493" s="65"/>
      <c r="AA493" s="65"/>
    </row>
    <row r="494" spans="1:67" ht="14.25" hidden="1" customHeight="1" x14ac:dyDescent="0.25">
      <c r="A494" s="398" t="s">
        <v>77</v>
      </c>
      <c r="B494" s="398"/>
      <c r="C494" s="398"/>
      <c r="D494" s="398"/>
      <c r="E494" s="398"/>
      <c r="F494" s="398"/>
      <c r="G494" s="398"/>
      <c r="H494" s="398"/>
      <c r="I494" s="398"/>
      <c r="J494" s="398"/>
      <c r="K494" s="398"/>
      <c r="L494" s="398"/>
      <c r="M494" s="398"/>
      <c r="N494" s="398"/>
      <c r="O494" s="398"/>
      <c r="P494" s="398"/>
      <c r="Q494" s="398"/>
      <c r="R494" s="398"/>
      <c r="S494" s="398"/>
      <c r="T494" s="398"/>
      <c r="U494" s="398"/>
      <c r="V494" s="398"/>
      <c r="W494" s="398"/>
      <c r="X494" s="398"/>
      <c r="Y494" s="398"/>
      <c r="Z494" s="64"/>
      <c r="AA494" s="64"/>
    </row>
    <row r="495" spans="1:67" ht="27" hidden="1" customHeight="1" x14ac:dyDescent="0.25">
      <c r="A495" s="61" t="s">
        <v>699</v>
      </c>
      <c r="B495" s="61" t="s">
        <v>700</v>
      </c>
      <c r="C495" s="35">
        <v>4301031252</v>
      </c>
      <c r="D495" s="399">
        <v>4680115883116</v>
      </c>
      <c r="E495" s="399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4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01"/>
      <c r="Q495" s="401"/>
      <c r="R495" s="401"/>
      <c r="S495" s="40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ref="X495:X500" si="97">IFERROR(IF(W495="",0,CEILING((W495/$H495),1)*$H495),"")</f>
        <v>0</v>
      </c>
      <c r="Y495" s="40" t="str">
        <f>IFERROR(IF(X495=0,"",ROUNDUP(X495/H495,0)*0.01196),"")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0</v>
      </c>
      <c r="BM495" s="77">
        <f t="shared" ref="BM495:BM500" si="99">IFERROR(X495*I495/H495,"0")</f>
        <v>0</v>
      </c>
      <c r="BN495" s="77">
        <f t="shared" ref="BN495:BN500" si="100">IFERROR(1/J495*(W495/H495),"0")</f>
        <v>0</v>
      </c>
      <c r="BO495" s="77">
        <f t="shared" ref="BO495:BO500" si="101">IFERROR(1/J495*(X495/H495),"0")</f>
        <v>0</v>
      </c>
    </row>
    <row r="496" spans="1:67" ht="27" hidden="1" customHeight="1" x14ac:dyDescent="0.25">
      <c r="A496" s="61" t="s">
        <v>701</v>
      </c>
      <c r="B496" s="61" t="s">
        <v>702</v>
      </c>
      <c r="C496" s="35">
        <v>4301031248</v>
      </c>
      <c r="D496" s="399">
        <v>4680115883093</v>
      </c>
      <c r="E496" s="399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4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01"/>
      <c r="Q496" s="401"/>
      <c r="R496" s="401"/>
      <c r="S496" s="40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7"/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0</v>
      </c>
      <c r="BM496" s="77">
        <f t="shared" si="99"/>
        <v>0</v>
      </c>
      <c r="BN496" s="77">
        <f t="shared" si="100"/>
        <v>0</v>
      </c>
      <c r="BO496" s="77">
        <f t="shared" si="101"/>
        <v>0</v>
      </c>
    </row>
    <row r="497" spans="1:67" ht="27" hidden="1" customHeight="1" x14ac:dyDescent="0.25">
      <c r="A497" s="61" t="s">
        <v>703</v>
      </c>
      <c r="B497" s="61" t="s">
        <v>704</v>
      </c>
      <c r="C497" s="35">
        <v>4301031250</v>
      </c>
      <c r="D497" s="399">
        <v>4680115883109</v>
      </c>
      <c r="E497" s="399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4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01"/>
      <c r="Q497" s="401"/>
      <c r="R497" s="401"/>
      <c r="S497" s="402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7"/>
        <v>0</v>
      </c>
      <c r="Y497" s="40" t="str">
        <f>IFERROR(IF(X497=0,"",ROUNDUP(X497/H497,0)*0.01196),"")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0</v>
      </c>
      <c r="BM497" s="77">
        <f t="shared" si="99"/>
        <v>0</v>
      </c>
      <c r="BN497" s="77">
        <f t="shared" si="100"/>
        <v>0</v>
      </c>
      <c r="BO497" s="77">
        <f t="shared" si="101"/>
        <v>0</v>
      </c>
    </row>
    <row r="498" spans="1:67" ht="27" hidden="1" customHeight="1" x14ac:dyDescent="0.25">
      <c r="A498" s="61" t="s">
        <v>705</v>
      </c>
      <c r="B498" s="61" t="s">
        <v>706</v>
      </c>
      <c r="C498" s="35">
        <v>4301031249</v>
      </c>
      <c r="D498" s="399">
        <v>4680115882072</v>
      </c>
      <c r="E498" s="399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44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01"/>
      <c r="Q498" s="401"/>
      <c r="R498" s="401"/>
      <c r="S498" s="402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hidden="1" customHeight="1" x14ac:dyDescent="0.25">
      <c r="A499" s="61" t="s">
        <v>707</v>
      </c>
      <c r="B499" s="61" t="s">
        <v>708</v>
      </c>
      <c r="C499" s="35">
        <v>4301031251</v>
      </c>
      <c r="D499" s="399">
        <v>4680115882102</v>
      </c>
      <c r="E499" s="399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44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01"/>
      <c r="Q499" s="401"/>
      <c r="R499" s="401"/>
      <c r="S499" s="402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hidden="1" customHeight="1" x14ac:dyDescent="0.25">
      <c r="A500" s="61" t="s">
        <v>709</v>
      </c>
      <c r="B500" s="61" t="s">
        <v>710</v>
      </c>
      <c r="C500" s="35">
        <v>4301031253</v>
      </c>
      <c r="D500" s="399">
        <v>4680115882096</v>
      </c>
      <c r="E500" s="399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4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01"/>
      <c r="Q500" s="401"/>
      <c r="R500" s="401"/>
      <c r="S500" s="402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hidden="1" x14ac:dyDescent="0.2">
      <c r="A501" s="408"/>
      <c r="B501" s="408"/>
      <c r="C501" s="408"/>
      <c r="D501" s="408"/>
      <c r="E501" s="408"/>
      <c r="F501" s="408"/>
      <c r="G501" s="408"/>
      <c r="H501" s="408"/>
      <c r="I501" s="408"/>
      <c r="J501" s="408"/>
      <c r="K501" s="408"/>
      <c r="L501" s="408"/>
      <c r="M501" s="408"/>
      <c r="N501" s="409"/>
      <c r="O501" s="405" t="s">
        <v>43</v>
      </c>
      <c r="P501" s="406"/>
      <c r="Q501" s="406"/>
      <c r="R501" s="406"/>
      <c r="S501" s="406"/>
      <c r="T501" s="406"/>
      <c r="U501" s="407"/>
      <c r="V501" s="41" t="s">
        <v>42</v>
      </c>
      <c r="W501" s="42">
        <f>IFERROR(W495/H495,"0")+IFERROR(W496/H496,"0")+IFERROR(W497/H497,"0")+IFERROR(W498/H498,"0")+IFERROR(W499/H499,"0")+IFERROR(W500/H500,"0")</f>
        <v>0</v>
      </c>
      <c r="X501" s="42">
        <f>IFERROR(X495/H495,"0")+IFERROR(X496/H496,"0")+IFERROR(X497/H497,"0")+IFERROR(X498/H498,"0")+IFERROR(X499/H499,"0")+IFERROR(X500/H500,"0")</f>
        <v>0</v>
      </c>
      <c r="Y501" s="42">
        <f>IFERROR(IF(Y495="",0,Y495),"0")+IFERROR(IF(Y496="",0,Y496),"0")+IFERROR(IF(Y497="",0,Y497),"0")+IFERROR(IF(Y498="",0,Y498),"0")+IFERROR(IF(Y499="",0,Y499),"0")+IFERROR(IF(Y500="",0,Y500),"0")</f>
        <v>0</v>
      </c>
      <c r="Z501" s="65"/>
      <c r="AA501" s="65"/>
    </row>
    <row r="502" spans="1:67" hidden="1" x14ac:dyDescent="0.2">
      <c r="A502" s="408"/>
      <c r="B502" s="408"/>
      <c r="C502" s="408"/>
      <c r="D502" s="408"/>
      <c r="E502" s="408"/>
      <c r="F502" s="408"/>
      <c r="G502" s="408"/>
      <c r="H502" s="408"/>
      <c r="I502" s="408"/>
      <c r="J502" s="408"/>
      <c r="K502" s="408"/>
      <c r="L502" s="408"/>
      <c r="M502" s="408"/>
      <c r="N502" s="409"/>
      <c r="O502" s="405" t="s">
        <v>43</v>
      </c>
      <c r="P502" s="406"/>
      <c r="Q502" s="406"/>
      <c r="R502" s="406"/>
      <c r="S502" s="406"/>
      <c r="T502" s="406"/>
      <c r="U502" s="407"/>
      <c r="V502" s="41" t="s">
        <v>0</v>
      </c>
      <c r="W502" s="42">
        <f>IFERROR(SUM(W495:W500),"0")</f>
        <v>0</v>
      </c>
      <c r="X502" s="42">
        <f>IFERROR(SUM(X495:X500),"0")</f>
        <v>0</v>
      </c>
      <c r="Y502" s="41"/>
      <c r="Z502" s="65"/>
      <c r="AA502" s="65"/>
    </row>
    <row r="503" spans="1:67" ht="14.25" hidden="1" customHeight="1" x14ac:dyDescent="0.25">
      <c r="A503" s="398" t="s">
        <v>85</v>
      </c>
      <c r="B503" s="398"/>
      <c r="C503" s="398"/>
      <c r="D503" s="398"/>
      <c r="E503" s="398"/>
      <c r="F503" s="398"/>
      <c r="G503" s="398"/>
      <c r="H503" s="398"/>
      <c r="I503" s="398"/>
      <c r="J503" s="398"/>
      <c r="K503" s="398"/>
      <c r="L503" s="398"/>
      <c r="M503" s="398"/>
      <c r="N503" s="398"/>
      <c r="O503" s="398"/>
      <c r="P503" s="398"/>
      <c r="Q503" s="398"/>
      <c r="R503" s="398"/>
      <c r="S503" s="398"/>
      <c r="T503" s="398"/>
      <c r="U503" s="398"/>
      <c r="V503" s="398"/>
      <c r="W503" s="398"/>
      <c r="X503" s="398"/>
      <c r="Y503" s="398"/>
      <c r="Z503" s="64"/>
      <c r="AA503" s="64"/>
    </row>
    <row r="504" spans="1:67" ht="16.5" hidden="1" customHeight="1" x14ac:dyDescent="0.25">
      <c r="A504" s="61" t="s">
        <v>711</v>
      </c>
      <c r="B504" s="61" t="s">
        <v>712</v>
      </c>
      <c r="C504" s="35">
        <v>4301051230</v>
      </c>
      <c r="D504" s="399">
        <v>4607091383409</v>
      </c>
      <c r="E504" s="399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01"/>
      <c r="Q504" s="401"/>
      <c r="R504" s="401"/>
      <c r="S504" s="402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hidden="1" customHeight="1" x14ac:dyDescent="0.25">
      <c r="A505" s="61" t="s">
        <v>713</v>
      </c>
      <c r="B505" s="61" t="s">
        <v>714</v>
      </c>
      <c r="C505" s="35">
        <v>4301051231</v>
      </c>
      <c r="D505" s="399">
        <v>4607091383416</v>
      </c>
      <c r="E505" s="399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01"/>
      <c r="Q505" s="401"/>
      <c r="R505" s="401"/>
      <c r="S505" s="402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hidden="1" customHeight="1" x14ac:dyDescent="0.25">
      <c r="A506" s="61" t="s">
        <v>715</v>
      </c>
      <c r="B506" s="61" t="s">
        <v>716</v>
      </c>
      <c r="C506" s="35">
        <v>4301051058</v>
      </c>
      <c r="D506" s="399">
        <v>4680115883536</v>
      </c>
      <c r="E506" s="399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4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01"/>
      <c r="Q506" s="401"/>
      <c r="R506" s="401"/>
      <c r="S506" s="402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hidden="1" x14ac:dyDescent="0.2">
      <c r="A507" s="408"/>
      <c r="B507" s="408"/>
      <c r="C507" s="408"/>
      <c r="D507" s="408"/>
      <c r="E507" s="408"/>
      <c r="F507" s="408"/>
      <c r="G507" s="408"/>
      <c r="H507" s="408"/>
      <c r="I507" s="408"/>
      <c r="J507" s="408"/>
      <c r="K507" s="408"/>
      <c r="L507" s="408"/>
      <c r="M507" s="408"/>
      <c r="N507" s="409"/>
      <c r="O507" s="405" t="s">
        <v>43</v>
      </c>
      <c r="P507" s="406"/>
      <c r="Q507" s="406"/>
      <c r="R507" s="406"/>
      <c r="S507" s="406"/>
      <c r="T507" s="406"/>
      <c r="U507" s="407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hidden="1" x14ac:dyDescent="0.2">
      <c r="A508" s="408"/>
      <c r="B508" s="408"/>
      <c r="C508" s="408"/>
      <c r="D508" s="408"/>
      <c r="E508" s="408"/>
      <c r="F508" s="408"/>
      <c r="G508" s="408"/>
      <c r="H508" s="408"/>
      <c r="I508" s="408"/>
      <c r="J508" s="408"/>
      <c r="K508" s="408"/>
      <c r="L508" s="408"/>
      <c r="M508" s="408"/>
      <c r="N508" s="409"/>
      <c r="O508" s="405" t="s">
        <v>43</v>
      </c>
      <c r="P508" s="406"/>
      <c r="Q508" s="406"/>
      <c r="R508" s="406"/>
      <c r="S508" s="406"/>
      <c r="T508" s="406"/>
      <c r="U508" s="407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hidden="1" customHeight="1" x14ac:dyDescent="0.25">
      <c r="A509" s="398" t="s">
        <v>219</v>
      </c>
      <c r="B509" s="398"/>
      <c r="C509" s="398"/>
      <c r="D509" s="398"/>
      <c r="E509" s="398"/>
      <c r="F509" s="398"/>
      <c r="G509" s="398"/>
      <c r="H509" s="398"/>
      <c r="I509" s="398"/>
      <c r="J509" s="398"/>
      <c r="K509" s="398"/>
      <c r="L509" s="398"/>
      <c r="M509" s="398"/>
      <c r="N509" s="398"/>
      <c r="O509" s="398"/>
      <c r="P509" s="398"/>
      <c r="Q509" s="398"/>
      <c r="R509" s="398"/>
      <c r="S509" s="398"/>
      <c r="T509" s="398"/>
      <c r="U509" s="398"/>
      <c r="V509" s="398"/>
      <c r="W509" s="398"/>
      <c r="X509" s="398"/>
      <c r="Y509" s="398"/>
      <c r="Z509" s="64"/>
      <c r="AA509" s="64"/>
    </row>
    <row r="510" spans="1:67" ht="16.5" hidden="1" customHeight="1" x14ac:dyDescent="0.25">
      <c r="A510" s="61" t="s">
        <v>717</v>
      </c>
      <c r="B510" s="61" t="s">
        <v>718</v>
      </c>
      <c r="C510" s="35">
        <v>4301060363</v>
      </c>
      <c r="D510" s="399">
        <v>4680115885035</v>
      </c>
      <c r="E510" s="399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4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01"/>
      <c r="Q510" s="401"/>
      <c r="R510" s="401"/>
      <c r="S510" s="402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idden="1" x14ac:dyDescent="0.2">
      <c r="A511" s="408"/>
      <c r="B511" s="408"/>
      <c r="C511" s="408"/>
      <c r="D511" s="408"/>
      <c r="E511" s="408"/>
      <c r="F511" s="408"/>
      <c r="G511" s="408"/>
      <c r="H511" s="408"/>
      <c r="I511" s="408"/>
      <c r="J511" s="408"/>
      <c r="K511" s="408"/>
      <c r="L511" s="408"/>
      <c r="M511" s="408"/>
      <c r="N511" s="409"/>
      <c r="O511" s="405" t="s">
        <v>43</v>
      </c>
      <c r="P511" s="406"/>
      <c r="Q511" s="406"/>
      <c r="R511" s="406"/>
      <c r="S511" s="406"/>
      <c r="T511" s="406"/>
      <c r="U511" s="407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hidden="1" x14ac:dyDescent="0.2">
      <c r="A512" s="408"/>
      <c r="B512" s="408"/>
      <c r="C512" s="408"/>
      <c r="D512" s="408"/>
      <c r="E512" s="408"/>
      <c r="F512" s="408"/>
      <c r="G512" s="408"/>
      <c r="H512" s="408"/>
      <c r="I512" s="408"/>
      <c r="J512" s="408"/>
      <c r="K512" s="408"/>
      <c r="L512" s="408"/>
      <c r="M512" s="408"/>
      <c r="N512" s="409"/>
      <c r="O512" s="405" t="s">
        <v>43</v>
      </c>
      <c r="P512" s="406"/>
      <c r="Q512" s="406"/>
      <c r="R512" s="406"/>
      <c r="S512" s="406"/>
      <c r="T512" s="406"/>
      <c r="U512" s="407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hidden="1" customHeight="1" x14ac:dyDescent="0.2">
      <c r="A513" s="444" t="s">
        <v>719</v>
      </c>
      <c r="B513" s="444"/>
      <c r="C513" s="444"/>
      <c r="D513" s="444"/>
      <c r="E513" s="444"/>
      <c r="F513" s="444"/>
      <c r="G513" s="444"/>
      <c r="H513" s="444"/>
      <c r="I513" s="444"/>
      <c r="J513" s="444"/>
      <c r="K513" s="444"/>
      <c r="L513" s="444"/>
      <c r="M513" s="444"/>
      <c r="N513" s="444"/>
      <c r="O513" s="444"/>
      <c r="P513" s="444"/>
      <c r="Q513" s="444"/>
      <c r="R513" s="444"/>
      <c r="S513" s="444"/>
      <c r="T513" s="444"/>
      <c r="U513" s="444"/>
      <c r="V513" s="444"/>
      <c r="W513" s="444"/>
      <c r="X513" s="444"/>
      <c r="Y513" s="444"/>
      <c r="Z513" s="53"/>
      <c r="AA513" s="53"/>
    </row>
    <row r="514" spans="1:67" ht="16.5" hidden="1" customHeight="1" x14ac:dyDescent="0.25">
      <c r="A514" s="431" t="s">
        <v>720</v>
      </c>
      <c r="B514" s="431"/>
      <c r="C514" s="431"/>
      <c r="D514" s="431"/>
      <c r="E514" s="431"/>
      <c r="F514" s="431"/>
      <c r="G514" s="431"/>
      <c r="H514" s="431"/>
      <c r="I514" s="431"/>
      <c r="J514" s="431"/>
      <c r="K514" s="431"/>
      <c r="L514" s="431"/>
      <c r="M514" s="431"/>
      <c r="N514" s="431"/>
      <c r="O514" s="431"/>
      <c r="P514" s="431"/>
      <c r="Q514" s="431"/>
      <c r="R514" s="431"/>
      <c r="S514" s="431"/>
      <c r="T514" s="431"/>
      <c r="U514" s="431"/>
      <c r="V514" s="431"/>
      <c r="W514" s="431"/>
      <c r="X514" s="431"/>
      <c r="Y514" s="431"/>
      <c r="Z514" s="63"/>
      <c r="AA514" s="63"/>
    </row>
    <row r="515" spans="1:67" ht="14.25" hidden="1" customHeight="1" x14ac:dyDescent="0.25">
      <c r="A515" s="398" t="s">
        <v>118</v>
      </c>
      <c r="B515" s="398"/>
      <c r="C515" s="398"/>
      <c r="D515" s="398"/>
      <c r="E515" s="398"/>
      <c r="F515" s="398"/>
      <c r="G515" s="398"/>
      <c r="H515" s="398"/>
      <c r="I515" s="398"/>
      <c r="J515" s="398"/>
      <c r="K515" s="398"/>
      <c r="L515" s="398"/>
      <c r="M515" s="398"/>
      <c r="N515" s="398"/>
      <c r="O515" s="398"/>
      <c r="P515" s="398"/>
      <c r="Q515" s="398"/>
      <c r="R515" s="398"/>
      <c r="S515" s="398"/>
      <c r="T515" s="398"/>
      <c r="U515" s="398"/>
      <c r="V515" s="398"/>
      <c r="W515" s="398"/>
      <c r="X515" s="398"/>
      <c r="Y515" s="398"/>
      <c r="Z515" s="64"/>
      <c r="AA515" s="64"/>
    </row>
    <row r="516" spans="1:67" ht="27" hidden="1" customHeight="1" x14ac:dyDescent="0.25">
      <c r="A516" s="61" t="s">
        <v>721</v>
      </c>
      <c r="B516" s="61" t="s">
        <v>722</v>
      </c>
      <c r="C516" s="35">
        <v>4301011763</v>
      </c>
      <c r="D516" s="399">
        <v>4640242181011</v>
      </c>
      <c r="E516" s="399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432" t="s">
        <v>723</v>
      </c>
      <c r="P516" s="401"/>
      <c r="Q516" s="401"/>
      <c r="R516" s="401"/>
      <c r="S516" s="402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hidden="1" customHeight="1" x14ac:dyDescent="0.25">
      <c r="A517" s="61" t="s">
        <v>724</v>
      </c>
      <c r="B517" s="61" t="s">
        <v>725</v>
      </c>
      <c r="C517" s="35">
        <v>4301011951</v>
      </c>
      <c r="D517" s="399">
        <v>4640242180045</v>
      </c>
      <c r="E517" s="39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433" t="s">
        <v>726</v>
      </c>
      <c r="P517" s="401"/>
      <c r="Q517" s="401"/>
      <c r="R517" s="401"/>
      <c r="S517" s="40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hidden="1" customHeight="1" x14ac:dyDescent="0.25">
      <c r="A518" s="61" t="s">
        <v>727</v>
      </c>
      <c r="B518" s="61" t="s">
        <v>728</v>
      </c>
      <c r="C518" s="35">
        <v>4301011585</v>
      </c>
      <c r="D518" s="399">
        <v>4640242180441</v>
      </c>
      <c r="E518" s="399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434" t="s">
        <v>729</v>
      </c>
      <c r="P518" s="401"/>
      <c r="Q518" s="401"/>
      <c r="R518" s="401"/>
      <c r="S518" s="40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hidden="1" customHeight="1" x14ac:dyDescent="0.25">
      <c r="A519" s="61" t="s">
        <v>730</v>
      </c>
      <c r="B519" s="61" t="s">
        <v>731</v>
      </c>
      <c r="C519" s="35">
        <v>4301011950</v>
      </c>
      <c r="D519" s="399">
        <v>4640242180601</v>
      </c>
      <c r="E519" s="399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435" t="s">
        <v>732</v>
      </c>
      <c r="P519" s="401"/>
      <c r="Q519" s="401"/>
      <c r="R519" s="401"/>
      <c r="S519" s="40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customHeight="1" x14ac:dyDescent="0.25">
      <c r="A520" s="61" t="s">
        <v>733</v>
      </c>
      <c r="B520" s="61" t="s">
        <v>734</v>
      </c>
      <c r="C520" s="35">
        <v>4301011584</v>
      </c>
      <c r="D520" s="399">
        <v>4640242180564</v>
      </c>
      <c r="E520" s="399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436" t="s">
        <v>735</v>
      </c>
      <c r="P520" s="401"/>
      <c r="Q520" s="401"/>
      <c r="R520" s="401"/>
      <c r="S520" s="402"/>
      <c r="T520" s="38" t="s">
        <v>48</v>
      </c>
      <c r="U520" s="38" t="s">
        <v>48</v>
      </c>
      <c r="V520" s="39" t="s">
        <v>0</v>
      </c>
      <c r="W520" s="57">
        <v>660</v>
      </c>
      <c r="X520" s="54">
        <f t="shared" si="102"/>
        <v>660</v>
      </c>
      <c r="Y520" s="40">
        <f t="shared" si="103"/>
        <v>1.1962499999999998</v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686.40000000000009</v>
      </c>
      <c r="BM520" s="77">
        <f t="shared" si="105"/>
        <v>686.40000000000009</v>
      </c>
      <c r="BN520" s="77">
        <f t="shared" si="106"/>
        <v>0.9821428571428571</v>
      </c>
      <c r="BO520" s="77">
        <f t="shared" si="107"/>
        <v>0.9821428571428571</v>
      </c>
    </row>
    <row r="521" spans="1:67" ht="27" hidden="1" customHeight="1" x14ac:dyDescent="0.25">
      <c r="A521" s="61" t="s">
        <v>736</v>
      </c>
      <c r="B521" s="61" t="s">
        <v>737</v>
      </c>
      <c r="C521" s="35">
        <v>4301011762</v>
      </c>
      <c r="D521" s="399">
        <v>4640242180922</v>
      </c>
      <c r="E521" s="399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437" t="s">
        <v>738</v>
      </c>
      <c r="P521" s="401"/>
      <c r="Q521" s="401"/>
      <c r="R521" s="401"/>
      <c r="S521" s="402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hidden="1" customHeight="1" x14ac:dyDescent="0.25">
      <c r="A522" s="61" t="s">
        <v>739</v>
      </c>
      <c r="B522" s="61" t="s">
        <v>740</v>
      </c>
      <c r="C522" s="35">
        <v>4301011764</v>
      </c>
      <c r="D522" s="399">
        <v>4640242181189</v>
      </c>
      <c r="E522" s="399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438" t="s">
        <v>741</v>
      </c>
      <c r="P522" s="401"/>
      <c r="Q522" s="401"/>
      <c r="R522" s="401"/>
      <c r="S522" s="402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hidden="1" customHeight="1" x14ac:dyDescent="0.25">
      <c r="A523" s="61" t="s">
        <v>742</v>
      </c>
      <c r="B523" s="61" t="s">
        <v>743</v>
      </c>
      <c r="C523" s="35">
        <v>4301011551</v>
      </c>
      <c r="D523" s="399">
        <v>4640242180038</v>
      </c>
      <c r="E523" s="399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439" t="s">
        <v>744</v>
      </c>
      <c r="P523" s="401"/>
      <c r="Q523" s="401"/>
      <c r="R523" s="401"/>
      <c r="S523" s="402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hidden="1" customHeight="1" x14ac:dyDescent="0.25">
      <c r="A524" s="61" t="s">
        <v>745</v>
      </c>
      <c r="B524" s="61" t="s">
        <v>746</v>
      </c>
      <c r="C524" s="35">
        <v>4301011765</v>
      </c>
      <c r="D524" s="399">
        <v>4640242181172</v>
      </c>
      <c r="E524" s="399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425" t="s">
        <v>747</v>
      </c>
      <c r="P524" s="401"/>
      <c r="Q524" s="401"/>
      <c r="R524" s="401"/>
      <c r="S524" s="402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x14ac:dyDescent="0.2">
      <c r="A525" s="408"/>
      <c r="B525" s="408"/>
      <c r="C525" s="408"/>
      <c r="D525" s="408"/>
      <c r="E525" s="408"/>
      <c r="F525" s="408"/>
      <c r="G525" s="408"/>
      <c r="H525" s="408"/>
      <c r="I525" s="408"/>
      <c r="J525" s="408"/>
      <c r="K525" s="408"/>
      <c r="L525" s="408"/>
      <c r="M525" s="408"/>
      <c r="N525" s="409"/>
      <c r="O525" s="405" t="s">
        <v>43</v>
      </c>
      <c r="P525" s="406"/>
      <c r="Q525" s="406"/>
      <c r="R525" s="406"/>
      <c r="S525" s="406"/>
      <c r="T525" s="406"/>
      <c r="U525" s="407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55</v>
      </c>
      <c r="X525" s="42">
        <f>IFERROR(X516/H516,"0")+IFERROR(X517/H517,"0")+IFERROR(X518/H518,"0")+IFERROR(X519/H519,"0")+IFERROR(X520/H520,"0")+IFERROR(X521/H521,"0")+IFERROR(X522/H522,"0")+IFERROR(X523/H523,"0")+IFERROR(X524/H524,"0")</f>
        <v>55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1.1962499999999998</v>
      </c>
      <c r="Z525" s="65"/>
      <c r="AA525" s="65"/>
    </row>
    <row r="526" spans="1:67" x14ac:dyDescent="0.2">
      <c r="A526" s="408"/>
      <c r="B526" s="408"/>
      <c r="C526" s="408"/>
      <c r="D526" s="408"/>
      <c r="E526" s="408"/>
      <c r="F526" s="408"/>
      <c r="G526" s="408"/>
      <c r="H526" s="408"/>
      <c r="I526" s="408"/>
      <c r="J526" s="408"/>
      <c r="K526" s="408"/>
      <c r="L526" s="408"/>
      <c r="M526" s="408"/>
      <c r="N526" s="409"/>
      <c r="O526" s="405" t="s">
        <v>43</v>
      </c>
      <c r="P526" s="406"/>
      <c r="Q526" s="406"/>
      <c r="R526" s="406"/>
      <c r="S526" s="406"/>
      <c r="T526" s="406"/>
      <c r="U526" s="407"/>
      <c r="V526" s="41" t="s">
        <v>0</v>
      </c>
      <c r="W526" s="42">
        <f>IFERROR(SUM(W516:W524),"0")</f>
        <v>660</v>
      </c>
      <c r="X526" s="42">
        <f>IFERROR(SUM(X516:X524),"0")</f>
        <v>660</v>
      </c>
      <c r="Y526" s="41"/>
      <c r="Z526" s="65"/>
      <c r="AA526" s="65"/>
    </row>
    <row r="527" spans="1:67" ht="14.25" hidden="1" customHeight="1" x14ac:dyDescent="0.25">
      <c r="A527" s="398" t="s">
        <v>110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64"/>
      <c r="AA527" s="64"/>
    </row>
    <row r="528" spans="1:67" ht="27" hidden="1" customHeight="1" x14ac:dyDescent="0.25">
      <c r="A528" s="61" t="s">
        <v>748</v>
      </c>
      <c r="B528" s="61" t="s">
        <v>749</v>
      </c>
      <c r="C528" s="35">
        <v>4301020260</v>
      </c>
      <c r="D528" s="399">
        <v>4640242180526</v>
      </c>
      <c r="E528" s="399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426" t="s">
        <v>750</v>
      </c>
      <c r="P528" s="401"/>
      <c r="Q528" s="401"/>
      <c r="R528" s="401"/>
      <c r="S528" s="40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hidden="1" customHeight="1" x14ac:dyDescent="0.25">
      <c r="A529" s="61" t="s">
        <v>751</v>
      </c>
      <c r="B529" s="61" t="s">
        <v>752</v>
      </c>
      <c r="C529" s="35">
        <v>4301020269</v>
      </c>
      <c r="D529" s="399">
        <v>4640242180519</v>
      </c>
      <c r="E529" s="399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427" t="s">
        <v>753</v>
      </c>
      <c r="P529" s="401"/>
      <c r="Q529" s="401"/>
      <c r="R529" s="401"/>
      <c r="S529" s="402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hidden="1" customHeight="1" x14ac:dyDescent="0.25">
      <c r="A530" s="61" t="s">
        <v>754</v>
      </c>
      <c r="B530" s="61" t="s">
        <v>755</v>
      </c>
      <c r="C530" s="35">
        <v>4301020309</v>
      </c>
      <c r="D530" s="399">
        <v>4640242180090</v>
      </c>
      <c r="E530" s="399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428" t="s">
        <v>756</v>
      </c>
      <c r="P530" s="401"/>
      <c r="Q530" s="401"/>
      <c r="R530" s="401"/>
      <c r="S530" s="402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hidden="1" customHeight="1" x14ac:dyDescent="0.25">
      <c r="A531" s="61" t="s">
        <v>757</v>
      </c>
      <c r="B531" s="61" t="s">
        <v>758</v>
      </c>
      <c r="C531" s="35">
        <v>4301020314</v>
      </c>
      <c r="D531" s="399">
        <v>4640242180090</v>
      </c>
      <c r="E531" s="399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429" t="s">
        <v>759</v>
      </c>
      <c r="P531" s="401"/>
      <c r="Q531" s="401"/>
      <c r="R531" s="401"/>
      <c r="S531" s="402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hidden="1" customHeight="1" x14ac:dyDescent="0.25">
      <c r="A532" s="61" t="s">
        <v>760</v>
      </c>
      <c r="B532" s="61" t="s">
        <v>761</v>
      </c>
      <c r="C532" s="35">
        <v>4301020295</v>
      </c>
      <c r="D532" s="399">
        <v>4640242181363</v>
      </c>
      <c r="E532" s="399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430" t="s">
        <v>762</v>
      </c>
      <c r="P532" s="401"/>
      <c r="Q532" s="401"/>
      <c r="R532" s="401"/>
      <c r="S532" s="402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idden="1" x14ac:dyDescent="0.2">
      <c r="A533" s="408"/>
      <c r="B533" s="408"/>
      <c r="C533" s="408"/>
      <c r="D533" s="408"/>
      <c r="E533" s="408"/>
      <c r="F533" s="408"/>
      <c r="G533" s="408"/>
      <c r="H533" s="408"/>
      <c r="I533" s="408"/>
      <c r="J533" s="408"/>
      <c r="K533" s="408"/>
      <c r="L533" s="408"/>
      <c r="M533" s="408"/>
      <c r="N533" s="409"/>
      <c r="O533" s="405" t="s">
        <v>43</v>
      </c>
      <c r="P533" s="406"/>
      <c r="Q533" s="406"/>
      <c r="R533" s="406"/>
      <c r="S533" s="406"/>
      <c r="T533" s="406"/>
      <c r="U533" s="407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hidden="1" x14ac:dyDescent="0.2">
      <c r="A534" s="408"/>
      <c r="B534" s="408"/>
      <c r="C534" s="408"/>
      <c r="D534" s="408"/>
      <c r="E534" s="408"/>
      <c r="F534" s="408"/>
      <c r="G534" s="408"/>
      <c r="H534" s="408"/>
      <c r="I534" s="408"/>
      <c r="J534" s="408"/>
      <c r="K534" s="408"/>
      <c r="L534" s="408"/>
      <c r="M534" s="408"/>
      <c r="N534" s="409"/>
      <c r="O534" s="405" t="s">
        <v>43</v>
      </c>
      <c r="P534" s="406"/>
      <c r="Q534" s="406"/>
      <c r="R534" s="406"/>
      <c r="S534" s="406"/>
      <c r="T534" s="406"/>
      <c r="U534" s="407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hidden="1" customHeight="1" x14ac:dyDescent="0.25">
      <c r="A535" s="398" t="s">
        <v>77</v>
      </c>
      <c r="B535" s="398"/>
      <c r="C535" s="398"/>
      <c r="D535" s="398"/>
      <c r="E535" s="398"/>
      <c r="F535" s="398"/>
      <c r="G535" s="398"/>
      <c r="H535" s="398"/>
      <c r="I535" s="398"/>
      <c r="J535" s="398"/>
      <c r="K535" s="398"/>
      <c r="L535" s="398"/>
      <c r="M535" s="398"/>
      <c r="N535" s="398"/>
      <c r="O535" s="398"/>
      <c r="P535" s="398"/>
      <c r="Q535" s="398"/>
      <c r="R535" s="398"/>
      <c r="S535" s="398"/>
      <c r="T535" s="398"/>
      <c r="U535" s="398"/>
      <c r="V535" s="398"/>
      <c r="W535" s="398"/>
      <c r="X535" s="398"/>
      <c r="Y535" s="398"/>
      <c r="Z535" s="64"/>
      <c r="AA535" s="64"/>
    </row>
    <row r="536" spans="1:67" ht="27" customHeight="1" x14ac:dyDescent="0.25">
      <c r="A536" s="61" t="s">
        <v>763</v>
      </c>
      <c r="B536" s="61" t="s">
        <v>764</v>
      </c>
      <c r="C536" s="35">
        <v>4301031280</v>
      </c>
      <c r="D536" s="399">
        <v>4640242180816</v>
      </c>
      <c r="E536" s="399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415" t="s">
        <v>765</v>
      </c>
      <c r="P536" s="401"/>
      <c r="Q536" s="401"/>
      <c r="R536" s="401"/>
      <c r="S536" s="402"/>
      <c r="T536" s="38" t="s">
        <v>48</v>
      </c>
      <c r="U536" s="38" t="s">
        <v>48</v>
      </c>
      <c r="V536" s="39" t="s">
        <v>0</v>
      </c>
      <c r="W536" s="57">
        <v>84</v>
      </c>
      <c r="X536" s="54">
        <f>IFERROR(IF(W536="",0,CEILING((W536/$H536),1)*$H536),"")</f>
        <v>84</v>
      </c>
      <c r="Y536" s="40">
        <f>IFERROR(IF(X536=0,"",ROUNDUP(X536/H536,0)*0.00753),"")</f>
        <v>0.15060000000000001</v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89.199999999999989</v>
      </c>
      <c r="BM536" s="77">
        <f>IFERROR(X536*I536/H536,"0")</f>
        <v>89.199999999999989</v>
      </c>
      <c r="BN536" s="77">
        <f>IFERROR(1/J536*(W536/H536),"0")</f>
        <v>0.12820512820512819</v>
      </c>
      <c r="BO536" s="77">
        <f>IFERROR(1/J536*(X536/H536),"0")</f>
        <v>0.12820512820512819</v>
      </c>
    </row>
    <row r="537" spans="1:67" ht="27" customHeight="1" x14ac:dyDescent="0.25">
      <c r="A537" s="61" t="s">
        <v>766</v>
      </c>
      <c r="B537" s="61" t="s">
        <v>767</v>
      </c>
      <c r="C537" s="35">
        <v>4301031244</v>
      </c>
      <c r="D537" s="399">
        <v>4640242180595</v>
      </c>
      <c r="E537" s="399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416" t="s">
        <v>768</v>
      </c>
      <c r="P537" s="401"/>
      <c r="Q537" s="401"/>
      <c r="R537" s="401"/>
      <c r="S537" s="402"/>
      <c r="T537" s="38" t="s">
        <v>48</v>
      </c>
      <c r="U537" s="38" t="s">
        <v>48</v>
      </c>
      <c r="V537" s="39" t="s">
        <v>0</v>
      </c>
      <c r="W537" s="57">
        <v>1950</v>
      </c>
      <c r="X537" s="54">
        <f>IFERROR(IF(W537="",0,CEILING((W537/$H537),1)*$H537),"")</f>
        <v>1953</v>
      </c>
      <c r="Y537" s="40">
        <f>IFERROR(IF(X537=0,"",ROUNDUP(X537/H537,0)*0.00753),"")</f>
        <v>3.5014500000000002</v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2070.7142857142858</v>
      </c>
      <c r="BM537" s="77">
        <f>IFERROR(X537*I537/H537,"0")</f>
        <v>2073.8999999999996</v>
      </c>
      <c r="BN537" s="77">
        <f>IFERROR(1/J537*(W537/H537),"0")</f>
        <v>2.9761904761904758</v>
      </c>
      <c r="BO537" s="77">
        <f>IFERROR(1/J537*(X537/H537),"0")</f>
        <v>2.9807692307692308</v>
      </c>
    </row>
    <row r="538" spans="1:67" ht="27" hidden="1" customHeight="1" x14ac:dyDescent="0.25">
      <c r="A538" s="61" t="s">
        <v>769</v>
      </c>
      <c r="B538" s="61" t="s">
        <v>770</v>
      </c>
      <c r="C538" s="35">
        <v>4301031321</v>
      </c>
      <c r="D538" s="399">
        <v>4640242180076</v>
      </c>
      <c r="E538" s="399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417" t="s">
        <v>771</v>
      </c>
      <c r="P538" s="401"/>
      <c r="Q538" s="401"/>
      <c r="R538" s="401"/>
      <c r="S538" s="402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hidden="1" customHeight="1" x14ac:dyDescent="0.25">
      <c r="A539" s="61" t="s">
        <v>772</v>
      </c>
      <c r="B539" s="61" t="s">
        <v>773</v>
      </c>
      <c r="C539" s="35">
        <v>4301031203</v>
      </c>
      <c r="D539" s="399">
        <v>4640242180908</v>
      </c>
      <c r="E539" s="399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418" t="s">
        <v>774</v>
      </c>
      <c r="P539" s="401"/>
      <c r="Q539" s="401"/>
      <c r="R539" s="401"/>
      <c r="S539" s="402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775</v>
      </c>
      <c r="B540" s="61" t="s">
        <v>776</v>
      </c>
      <c r="C540" s="35">
        <v>4301031200</v>
      </c>
      <c r="D540" s="399">
        <v>4640242180489</v>
      </c>
      <c r="E540" s="399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419" t="s">
        <v>777</v>
      </c>
      <c r="P540" s="401"/>
      <c r="Q540" s="401"/>
      <c r="R540" s="401"/>
      <c r="S540" s="402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408"/>
      <c r="B541" s="408"/>
      <c r="C541" s="408"/>
      <c r="D541" s="408"/>
      <c r="E541" s="408"/>
      <c r="F541" s="408"/>
      <c r="G541" s="408"/>
      <c r="H541" s="408"/>
      <c r="I541" s="408"/>
      <c r="J541" s="408"/>
      <c r="K541" s="408"/>
      <c r="L541" s="408"/>
      <c r="M541" s="408"/>
      <c r="N541" s="409"/>
      <c r="O541" s="405" t="s">
        <v>43</v>
      </c>
      <c r="P541" s="406"/>
      <c r="Q541" s="406"/>
      <c r="R541" s="406"/>
      <c r="S541" s="406"/>
      <c r="T541" s="406"/>
      <c r="U541" s="407"/>
      <c r="V541" s="41" t="s">
        <v>42</v>
      </c>
      <c r="W541" s="42">
        <f>IFERROR(W536/H536,"0")+IFERROR(W537/H537,"0")+IFERROR(W538/H538,"0")+IFERROR(W539/H539,"0")+IFERROR(W540/H540,"0")</f>
        <v>484.28571428571428</v>
      </c>
      <c r="X541" s="42">
        <f>IFERROR(X536/H536,"0")+IFERROR(X537/H537,"0")+IFERROR(X538/H538,"0")+IFERROR(X539/H539,"0")+IFERROR(X540/H540,"0")</f>
        <v>485</v>
      </c>
      <c r="Y541" s="42">
        <f>IFERROR(IF(Y536="",0,Y536),"0")+IFERROR(IF(Y537="",0,Y537),"0")+IFERROR(IF(Y538="",0,Y538),"0")+IFERROR(IF(Y539="",0,Y539),"0")+IFERROR(IF(Y540="",0,Y540),"0")</f>
        <v>3.65205</v>
      </c>
      <c r="Z541" s="65"/>
      <c r="AA541" s="65"/>
    </row>
    <row r="542" spans="1:67" x14ac:dyDescent="0.2">
      <c r="A542" s="408"/>
      <c r="B542" s="408"/>
      <c r="C542" s="408"/>
      <c r="D542" s="408"/>
      <c r="E542" s="408"/>
      <c r="F542" s="408"/>
      <c r="G542" s="408"/>
      <c r="H542" s="408"/>
      <c r="I542" s="408"/>
      <c r="J542" s="408"/>
      <c r="K542" s="408"/>
      <c r="L542" s="408"/>
      <c r="M542" s="408"/>
      <c r="N542" s="409"/>
      <c r="O542" s="405" t="s">
        <v>43</v>
      </c>
      <c r="P542" s="406"/>
      <c r="Q542" s="406"/>
      <c r="R542" s="406"/>
      <c r="S542" s="406"/>
      <c r="T542" s="406"/>
      <c r="U542" s="407"/>
      <c r="V542" s="41" t="s">
        <v>0</v>
      </c>
      <c r="W542" s="42">
        <f>IFERROR(SUM(W536:W540),"0")</f>
        <v>2034</v>
      </c>
      <c r="X542" s="42">
        <f>IFERROR(SUM(X536:X540),"0")</f>
        <v>2037</v>
      </c>
      <c r="Y542" s="41"/>
      <c r="Z542" s="65"/>
      <c r="AA542" s="65"/>
    </row>
    <row r="543" spans="1:67" ht="14.25" hidden="1" customHeight="1" x14ac:dyDescent="0.25">
      <c r="A543" s="398" t="s">
        <v>85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64"/>
      <c r="AA543" s="64"/>
    </row>
    <row r="544" spans="1:67" ht="27" hidden="1" customHeight="1" x14ac:dyDescent="0.25">
      <c r="A544" s="61" t="s">
        <v>778</v>
      </c>
      <c r="B544" s="61" t="s">
        <v>779</v>
      </c>
      <c r="C544" s="35">
        <v>4301051746</v>
      </c>
      <c r="D544" s="399">
        <v>4640242180533</v>
      </c>
      <c r="E544" s="399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420" t="s">
        <v>780</v>
      </c>
      <c r="P544" s="401"/>
      <c r="Q544" s="401"/>
      <c r="R544" s="401"/>
      <c r="S544" s="402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hidden="1" customHeight="1" x14ac:dyDescent="0.25">
      <c r="A545" s="61" t="s">
        <v>781</v>
      </c>
      <c r="B545" s="61" t="s">
        <v>782</v>
      </c>
      <c r="C545" s="35">
        <v>4301051780</v>
      </c>
      <c r="D545" s="399">
        <v>4640242180106</v>
      </c>
      <c r="E545" s="399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421" t="s">
        <v>783</v>
      </c>
      <c r="P545" s="401"/>
      <c r="Q545" s="401"/>
      <c r="R545" s="401"/>
      <c r="S545" s="40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784</v>
      </c>
      <c r="B546" s="61" t="s">
        <v>785</v>
      </c>
      <c r="C546" s="35">
        <v>4301051510</v>
      </c>
      <c r="D546" s="399">
        <v>4640242180540</v>
      </c>
      <c r="E546" s="399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422" t="s">
        <v>786</v>
      </c>
      <c r="P546" s="401"/>
      <c r="Q546" s="401"/>
      <c r="R546" s="401"/>
      <c r="S546" s="40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hidden="1" customHeight="1" x14ac:dyDescent="0.25">
      <c r="A547" s="61" t="s">
        <v>787</v>
      </c>
      <c r="B547" s="61" t="s">
        <v>788</v>
      </c>
      <c r="C547" s="35">
        <v>4301051390</v>
      </c>
      <c r="D547" s="399">
        <v>4640242181233</v>
      </c>
      <c r="E547" s="399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423" t="s">
        <v>789</v>
      </c>
      <c r="P547" s="401"/>
      <c r="Q547" s="401"/>
      <c r="R547" s="401"/>
      <c r="S547" s="402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hidden="1" customHeight="1" x14ac:dyDescent="0.25">
      <c r="A548" s="61" t="s">
        <v>790</v>
      </c>
      <c r="B548" s="61" t="s">
        <v>791</v>
      </c>
      <c r="C548" s="35">
        <v>4301051448</v>
      </c>
      <c r="D548" s="399">
        <v>4640242181226</v>
      </c>
      <c r="E548" s="399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424" t="s">
        <v>792</v>
      </c>
      <c r="P548" s="401"/>
      <c r="Q548" s="401"/>
      <c r="R548" s="401"/>
      <c r="S548" s="402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idden="1" x14ac:dyDescent="0.2">
      <c r="A549" s="408"/>
      <c r="B549" s="408"/>
      <c r="C549" s="408"/>
      <c r="D549" s="408"/>
      <c r="E549" s="408"/>
      <c r="F549" s="408"/>
      <c r="G549" s="408"/>
      <c r="H549" s="408"/>
      <c r="I549" s="408"/>
      <c r="J549" s="408"/>
      <c r="K549" s="408"/>
      <c r="L549" s="408"/>
      <c r="M549" s="408"/>
      <c r="N549" s="409"/>
      <c r="O549" s="405" t="s">
        <v>43</v>
      </c>
      <c r="P549" s="406"/>
      <c r="Q549" s="406"/>
      <c r="R549" s="406"/>
      <c r="S549" s="406"/>
      <c r="T549" s="406"/>
      <c r="U549" s="407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hidden="1" x14ac:dyDescent="0.2">
      <c r="A550" s="408"/>
      <c r="B550" s="408"/>
      <c r="C550" s="408"/>
      <c r="D550" s="408"/>
      <c r="E550" s="408"/>
      <c r="F550" s="408"/>
      <c r="G550" s="408"/>
      <c r="H550" s="408"/>
      <c r="I550" s="408"/>
      <c r="J550" s="408"/>
      <c r="K550" s="408"/>
      <c r="L550" s="408"/>
      <c r="M550" s="408"/>
      <c r="N550" s="409"/>
      <c r="O550" s="405" t="s">
        <v>43</v>
      </c>
      <c r="P550" s="406"/>
      <c r="Q550" s="406"/>
      <c r="R550" s="406"/>
      <c r="S550" s="406"/>
      <c r="T550" s="406"/>
      <c r="U550" s="407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hidden="1" customHeight="1" x14ac:dyDescent="0.25">
      <c r="A551" s="398" t="s">
        <v>219</v>
      </c>
      <c r="B551" s="398"/>
      <c r="C551" s="398"/>
      <c r="D551" s="398"/>
      <c r="E551" s="398"/>
      <c r="F551" s="398"/>
      <c r="G551" s="398"/>
      <c r="H551" s="398"/>
      <c r="I551" s="398"/>
      <c r="J551" s="398"/>
      <c r="K551" s="398"/>
      <c r="L551" s="398"/>
      <c r="M551" s="398"/>
      <c r="N551" s="398"/>
      <c r="O551" s="398"/>
      <c r="P551" s="398"/>
      <c r="Q551" s="398"/>
      <c r="R551" s="398"/>
      <c r="S551" s="398"/>
      <c r="T551" s="398"/>
      <c r="U551" s="398"/>
      <c r="V551" s="398"/>
      <c r="W551" s="398"/>
      <c r="X551" s="398"/>
      <c r="Y551" s="398"/>
      <c r="Z551" s="64"/>
      <c r="AA551" s="64"/>
    </row>
    <row r="552" spans="1:67" ht="27" hidden="1" customHeight="1" x14ac:dyDescent="0.25">
      <c r="A552" s="61" t="s">
        <v>793</v>
      </c>
      <c r="B552" s="61" t="s">
        <v>794</v>
      </c>
      <c r="C552" s="35">
        <v>4301060408</v>
      </c>
      <c r="D552" s="399">
        <v>4640242180120</v>
      </c>
      <c r="E552" s="399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400" t="s">
        <v>795</v>
      </c>
      <c r="P552" s="401"/>
      <c r="Q552" s="401"/>
      <c r="R552" s="401"/>
      <c r="S552" s="402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hidden="1" customHeight="1" x14ac:dyDescent="0.25">
      <c r="A553" s="61" t="s">
        <v>793</v>
      </c>
      <c r="B553" s="61" t="s">
        <v>796</v>
      </c>
      <c r="C553" s="35">
        <v>4301060354</v>
      </c>
      <c r="D553" s="399">
        <v>4640242180120</v>
      </c>
      <c r="E553" s="399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403" t="s">
        <v>797</v>
      </c>
      <c r="P553" s="401"/>
      <c r="Q553" s="401"/>
      <c r="R553" s="401"/>
      <c r="S553" s="402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hidden="1" customHeight="1" x14ac:dyDescent="0.25">
      <c r="A554" s="61" t="s">
        <v>798</v>
      </c>
      <c r="B554" s="61" t="s">
        <v>799</v>
      </c>
      <c r="C554" s="35">
        <v>4301060407</v>
      </c>
      <c r="D554" s="399">
        <v>4640242180137</v>
      </c>
      <c r="E554" s="399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404" t="s">
        <v>800</v>
      </c>
      <c r="P554" s="401"/>
      <c r="Q554" s="401"/>
      <c r="R554" s="401"/>
      <c r="S554" s="402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hidden="1" customHeight="1" x14ac:dyDescent="0.25">
      <c r="A555" s="61" t="s">
        <v>798</v>
      </c>
      <c r="B555" s="61" t="s">
        <v>801</v>
      </c>
      <c r="C555" s="35">
        <v>4301060355</v>
      </c>
      <c r="D555" s="399">
        <v>4640242180137</v>
      </c>
      <c r="E555" s="399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414" t="s">
        <v>802</v>
      </c>
      <c r="P555" s="401"/>
      <c r="Q555" s="401"/>
      <c r="R555" s="401"/>
      <c r="S555" s="402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hidden="1" x14ac:dyDescent="0.2">
      <c r="A556" s="408"/>
      <c r="B556" s="408"/>
      <c r="C556" s="408"/>
      <c r="D556" s="408"/>
      <c r="E556" s="408"/>
      <c r="F556" s="408"/>
      <c r="G556" s="408"/>
      <c r="H556" s="408"/>
      <c r="I556" s="408"/>
      <c r="J556" s="408"/>
      <c r="K556" s="408"/>
      <c r="L556" s="408"/>
      <c r="M556" s="408"/>
      <c r="N556" s="409"/>
      <c r="O556" s="405" t="s">
        <v>43</v>
      </c>
      <c r="P556" s="406"/>
      <c r="Q556" s="406"/>
      <c r="R556" s="406"/>
      <c r="S556" s="406"/>
      <c r="T556" s="406"/>
      <c r="U556" s="407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hidden="1" x14ac:dyDescent="0.2">
      <c r="A557" s="408"/>
      <c r="B557" s="408"/>
      <c r="C557" s="408"/>
      <c r="D557" s="408"/>
      <c r="E557" s="408"/>
      <c r="F557" s="408"/>
      <c r="G557" s="408"/>
      <c r="H557" s="408"/>
      <c r="I557" s="408"/>
      <c r="J557" s="408"/>
      <c r="K557" s="408"/>
      <c r="L557" s="408"/>
      <c r="M557" s="408"/>
      <c r="N557" s="409"/>
      <c r="O557" s="405" t="s">
        <v>43</v>
      </c>
      <c r="P557" s="406"/>
      <c r="Q557" s="406"/>
      <c r="R557" s="406"/>
      <c r="S557" s="406"/>
      <c r="T557" s="406"/>
      <c r="U557" s="407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408"/>
      <c r="B558" s="408"/>
      <c r="C558" s="408"/>
      <c r="D558" s="408"/>
      <c r="E558" s="408"/>
      <c r="F558" s="408"/>
      <c r="G558" s="408"/>
      <c r="H558" s="408"/>
      <c r="I558" s="408"/>
      <c r="J558" s="408"/>
      <c r="K558" s="408"/>
      <c r="L558" s="408"/>
      <c r="M558" s="408"/>
      <c r="N558" s="413"/>
      <c r="O558" s="410" t="s">
        <v>36</v>
      </c>
      <c r="P558" s="411"/>
      <c r="Q558" s="411"/>
      <c r="R558" s="411"/>
      <c r="S558" s="411"/>
      <c r="T558" s="411"/>
      <c r="U558" s="412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17889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18001.36</v>
      </c>
      <c r="Y558" s="41"/>
      <c r="Z558" s="65"/>
      <c r="AA558" s="65"/>
    </row>
    <row r="559" spans="1:67" x14ac:dyDescent="0.2">
      <c r="A559" s="408"/>
      <c r="B559" s="408"/>
      <c r="C559" s="408"/>
      <c r="D559" s="408"/>
      <c r="E559" s="408"/>
      <c r="F559" s="408"/>
      <c r="G559" s="408"/>
      <c r="H559" s="408"/>
      <c r="I559" s="408"/>
      <c r="J559" s="408"/>
      <c r="K559" s="408"/>
      <c r="L559" s="408"/>
      <c r="M559" s="408"/>
      <c r="N559" s="413"/>
      <c r="O559" s="410" t="s">
        <v>37</v>
      </c>
      <c r="P559" s="411"/>
      <c r="Q559" s="411"/>
      <c r="R559" s="411"/>
      <c r="S559" s="411"/>
      <c r="T559" s="411"/>
      <c r="U559" s="412"/>
      <c r="V559" s="41" t="s">
        <v>0</v>
      </c>
      <c r="W559" s="42">
        <f>IFERROR(SUM(BL22:BL555),"0")</f>
        <v>18886.651699979073</v>
      </c>
      <c r="X559" s="42">
        <f>IFERROR(SUM(BM22:BM555),"0")</f>
        <v>19005.336000000003</v>
      </c>
      <c r="Y559" s="41"/>
      <c r="Z559" s="65"/>
      <c r="AA559" s="65"/>
    </row>
    <row r="560" spans="1:67" x14ac:dyDescent="0.2">
      <c r="A560" s="408"/>
      <c r="B560" s="408"/>
      <c r="C560" s="408"/>
      <c r="D560" s="408"/>
      <c r="E560" s="408"/>
      <c r="F560" s="408"/>
      <c r="G560" s="408"/>
      <c r="H560" s="408"/>
      <c r="I560" s="408"/>
      <c r="J560" s="408"/>
      <c r="K560" s="408"/>
      <c r="L560" s="408"/>
      <c r="M560" s="408"/>
      <c r="N560" s="413"/>
      <c r="O560" s="410" t="s">
        <v>38</v>
      </c>
      <c r="P560" s="411"/>
      <c r="Q560" s="411"/>
      <c r="R560" s="411"/>
      <c r="S560" s="411"/>
      <c r="T560" s="411"/>
      <c r="U560" s="412"/>
      <c r="V560" s="41" t="s">
        <v>23</v>
      </c>
      <c r="W560" s="43">
        <f>ROUNDUP(SUM(BN22:BN555),0)</f>
        <v>33</v>
      </c>
      <c r="X560" s="43">
        <f>ROUNDUP(SUM(BO22:BO555),0)</f>
        <v>33</v>
      </c>
      <c r="Y560" s="41"/>
      <c r="Z560" s="65"/>
      <c r="AA560" s="65"/>
    </row>
    <row r="561" spans="1:30" x14ac:dyDescent="0.2">
      <c r="A561" s="408"/>
      <c r="B561" s="408"/>
      <c r="C561" s="408"/>
      <c r="D561" s="408"/>
      <c r="E561" s="408"/>
      <c r="F561" s="408"/>
      <c r="G561" s="408"/>
      <c r="H561" s="408"/>
      <c r="I561" s="408"/>
      <c r="J561" s="408"/>
      <c r="K561" s="408"/>
      <c r="L561" s="408"/>
      <c r="M561" s="408"/>
      <c r="N561" s="413"/>
      <c r="O561" s="410" t="s">
        <v>39</v>
      </c>
      <c r="P561" s="411"/>
      <c r="Q561" s="411"/>
      <c r="R561" s="411"/>
      <c r="S561" s="411"/>
      <c r="T561" s="411"/>
      <c r="U561" s="412"/>
      <c r="V561" s="41" t="s">
        <v>0</v>
      </c>
      <c r="W561" s="42">
        <f>GrossWeightTotal+PalletQtyTotal*25</f>
        <v>19711.651699979073</v>
      </c>
      <c r="X561" s="42">
        <f>GrossWeightTotalR+PalletQtyTotalR*25</f>
        <v>19830.336000000003</v>
      </c>
      <c r="Y561" s="41"/>
      <c r="Z561" s="65"/>
      <c r="AA561" s="65"/>
    </row>
    <row r="562" spans="1:30" x14ac:dyDescent="0.2">
      <c r="A562" s="408"/>
      <c r="B562" s="408"/>
      <c r="C562" s="408"/>
      <c r="D562" s="408"/>
      <c r="E562" s="408"/>
      <c r="F562" s="408"/>
      <c r="G562" s="408"/>
      <c r="H562" s="408"/>
      <c r="I562" s="408"/>
      <c r="J562" s="408"/>
      <c r="K562" s="408"/>
      <c r="L562" s="408"/>
      <c r="M562" s="408"/>
      <c r="N562" s="413"/>
      <c r="O562" s="410" t="s">
        <v>40</v>
      </c>
      <c r="P562" s="411"/>
      <c r="Q562" s="411"/>
      <c r="R562" s="411"/>
      <c r="S562" s="411"/>
      <c r="T562" s="411"/>
      <c r="U562" s="412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2788.0318934952297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2802</v>
      </c>
      <c r="Y562" s="41"/>
      <c r="Z562" s="65"/>
      <c r="AA562" s="65"/>
    </row>
    <row r="563" spans="1:30" ht="14.25" hidden="1" x14ac:dyDescent="0.2">
      <c r="A563" s="408"/>
      <c r="B563" s="408"/>
      <c r="C563" s="408"/>
      <c r="D563" s="408"/>
      <c r="E563" s="408"/>
      <c r="F563" s="408"/>
      <c r="G563" s="408"/>
      <c r="H563" s="408"/>
      <c r="I563" s="408"/>
      <c r="J563" s="408"/>
      <c r="K563" s="408"/>
      <c r="L563" s="408"/>
      <c r="M563" s="408"/>
      <c r="N563" s="413"/>
      <c r="O563" s="410" t="s">
        <v>41</v>
      </c>
      <c r="P563" s="411"/>
      <c r="Q563" s="411"/>
      <c r="R563" s="411"/>
      <c r="S563" s="411"/>
      <c r="T563" s="411"/>
      <c r="U563" s="412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38.292739999999995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394" t="s">
        <v>108</v>
      </c>
      <c r="D565" s="394" t="s">
        <v>108</v>
      </c>
      <c r="E565" s="394" t="s">
        <v>108</v>
      </c>
      <c r="F565" s="394" t="s">
        <v>108</v>
      </c>
      <c r="G565" s="394" t="s">
        <v>241</v>
      </c>
      <c r="H565" s="394" t="s">
        <v>241</v>
      </c>
      <c r="I565" s="394" t="s">
        <v>241</v>
      </c>
      <c r="J565" s="394" t="s">
        <v>241</v>
      </c>
      <c r="K565" s="394" t="s">
        <v>241</v>
      </c>
      <c r="L565" s="394" t="s">
        <v>241</v>
      </c>
      <c r="M565" s="395"/>
      <c r="N565" s="394" t="s">
        <v>241</v>
      </c>
      <c r="O565" s="394" t="s">
        <v>241</v>
      </c>
      <c r="P565" s="394" t="s">
        <v>501</v>
      </c>
      <c r="Q565" s="394" t="s">
        <v>501</v>
      </c>
      <c r="R565" s="394" t="s">
        <v>579</v>
      </c>
      <c r="S565" s="394" t="s">
        <v>579</v>
      </c>
      <c r="T565" s="394" t="s">
        <v>579</v>
      </c>
      <c r="U565" s="394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396" t="s">
        <v>10</v>
      </c>
      <c r="B566" s="394" t="s">
        <v>76</v>
      </c>
      <c r="C566" s="394" t="s">
        <v>109</v>
      </c>
      <c r="D566" s="394" t="s">
        <v>117</v>
      </c>
      <c r="E566" s="394" t="s">
        <v>108</v>
      </c>
      <c r="F566" s="394" t="s">
        <v>231</v>
      </c>
      <c r="G566" s="394" t="s">
        <v>242</v>
      </c>
      <c r="H566" s="394" t="s">
        <v>259</v>
      </c>
      <c r="I566" s="394" t="s">
        <v>278</v>
      </c>
      <c r="J566" s="394" t="s">
        <v>351</v>
      </c>
      <c r="K566" s="394" t="s">
        <v>372</v>
      </c>
      <c r="L566" s="394" t="s">
        <v>385</v>
      </c>
      <c r="M566" s="1"/>
      <c r="N566" s="394" t="s">
        <v>471</v>
      </c>
      <c r="O566" s="394" t="s">
        <v>488</v>
      </c>
      <c r="P566" s="394" t="s">
        <v>502</v>
      </c>
      <c r="Q566" s="394" t="s">
        <v>546</v>
      </c>
      <c r="R566" s="394" t="s">
        <v>580</v>
      </c>
      <c r="S566" s="394" t="s">
        <v>627</v>
      </c>
      <c r="T566" s="394" t="s">
        <v>654</v>
      </c>
      <c r="U566" s="394" t="s">
        <v>661</v>
      </c>
      <c r="V566" s="394" t="s">
        <v>670</v>
      </c>
      <c r="W566" s="394" t="s">
        <v>720</v>
      </c>
      <c r="AA566" s="9"/>
      <c r="AD566" s="1"/>
    </row>
    <row r="567" spans="1:30" ht="13.5" thickBot="1" x14ac:dyDescent="0.25">
      <c r="A567" s="397"/>
      <c r="B567" s="394"/>
      <c r="C567" s="394"/>
      <c r="D567" s="394"/>
      <c r="E567" s="394"/>
      <c r="F567" s="394"/>
      <c r="G567" s="394"/>
      <c r="H567" s="394"/>
      <c r="I567" s="394"/>
      <c r="J567" s="394"/>
      <c r="K567" s="394"/>
      <c r="L567" s="394"/>
      <c r="M567" s="1"/>
      <c r="N567" s="394"/>
      <c r="O567" s="394"/>
      <c r="P567" s="394"/>
      <c r="Q567" s="394"/>
      <c r="R567" s="394"/>
      <c r="S567" s="394"/>
      <c r="T567" s="394"/>
      <c r="U567" s="394"/>
      <c r="V567" s="394"/>
      <c r="W567" s="394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2052</v>
      </c>
      <c r="D568" s="51">
        <f>IFERROR(X53*1,"0")+IFERROR(X54*1,"0")+IFERROR(X55*1,"0")+IFERROR(X56*1,"0")</f>
        <v>1782.0000000000002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1841</v>
      </c>
      <c r="F568" s="51">
        <f>IFERROR(X130*1,"0")+IFERROR(X131*1,"0")+IFERROR(X132*1,"0")+IFERROR(X133*1,"0")+IFERROR(X134*1,"0")</f>
        <v>405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50.400000000000006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1074.5999999999999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0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4077.7000000000003</v>
      </c>
      <c r="M568" s="1"/>
      <c r="N568" s="51">
        <f>IFERROR(X293*1,"0")+IFERROR(X294*1,"0")+IFERROR(X295*1,"0")+IFERROR(X296*1,"0")+IFERROR(X297*1,"0")+IFERROR(X298*1,"0")+IFERROR(X299*1,"0")+IFERROR(X303*1,"0")+IFERROR(X304*1,"0")</f>
        <v>380.20000000000005</v>
      </c>
      <c r="O568" s="51">
        <f>IFERROR(X309*1,"0")+IFERROR(X313*1,"0")+IFERROR(X314*1,"0")+IFERROR(X315*1,"0")+IFERROR(X319*1,"0")+IFERROR(X323*1,"0")</f>
        <v>445.5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1305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52.56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201.60000000000002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1636.8000000000002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2697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30,00"/>
        <filter val="1 070,00"/>
        <filter val="1 080,00"/>
        <filter val="1 170,00"/>
        <filter val="1 480,00"/>
        <filter val="1 780,00"/>
        <filter val="1 950,00"/>
        <filter val="100,00"/>
        <filter val="104,17"/>
        <filter val="105,00"/>
        <filter val="11,42"/>
        <filter val="11,90"/>
        <filter val="133,74"/>
        <filter val="15,00"/>
        <filter val="150,00"/>
        <filter val="164,81"/>
        <filter val="17 889,00"/>
        <filter val="18 886,65"/>
        <filter val="19 711,65"/>
        <filter val="198,15"/>
        <filter val="2 034,00"/>
        <filter val="2 050,00"/>
        <filter val="2 095,00"/>
        <filter val="2 788,03"/>
        <filter val="200,00"/>
        <filter val="204,55"/>
        <filter val="22,22"/>
        <filter val="235,71"/>
        <filter val="240,00"/>
        <filter val="240,56"/>
        <filter val="25,00"/>
        <filter val="264,81"/>
        <filter val="270,00"/>
        <filter val="30,00"/>
        <filter val="300,00"/>
        <filter val="33"/>
        <filter val="350,00"/>
        <filter val="360,00"/>
        <filter val="375,00"/>
        <filter val="40,00"/>
        <filter val="400,00"/>
        <filter val="440,00"/>
        <filter val="47,62"/>
        <filter val="484,29"/>
        <filter val="49,38"/>
        <filter val="50,00"/>
        <filter val="53,52"/>
        <filter val="54,32"/>
        <filter val="55,00"/>
        <filter val="550,00"/>
        <filter val="570,00"/>
        <filter val="60,00"/>
        <filter val="600,00"/>
        <filter val="640,00"/>
        <filter val="660,00"/>
        <filter val="680,00"/>
        <filter val="75,00"/>
        <filter val="75,61"/>
        <filter val="780,00"/>
        <filter val="80,00"/>
        <filter val="84,00"/>
        <filter val="86,45"/>
        <filter val="885,00"/>
        <filter val="9,80"/>
      </filters>
    </filterColumn>
  </autoFilter>
  <dataConsolidate/>
  <mergeCells count="101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  <mergeCell ref="T566:T567"/>
    <mergeCell ref="U566:U56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2024-06-25T09:18:38Z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