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32D1A5A-7F50-4EE1-9F61-E92CC0D30E1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1" l="1"/>
  <c r="X556" i="1"/>
  <c r="W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6" i="1" s="1"/>
  <c r="X552" i="1"/>
  <c r="X557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Y541" i="1" s="1"/>
  <c r="X536" i="1"/>
  <c r="X542" i="1" s="1"/>
  <c r="W534" i="1"/>
  <c r="W533" i="1"/>
  <c r="BN532" i="1"/>
  <c r="BL532" i="1"/>
  <c r="X532" i="1"/>
  <c r="BN531" i="1"/>
  <c r="BL531" i="1"/>
  <c r="X531" i="1"/>
  <c r="BN530" i="1"/>
  <c r="BL530" i="1"/>
  <c r="X530" i="1"/>
  <c r="BN529" i="1"/>
  <c r="BL529" i="1"/>
  <c r="X529" i="1"/>
  <c r="BN528" i="1"/>
  <c r="BL528" i="1"/>
  <c r="X528" i="1"/>
  <c r="W526" i="1"/>
  <c r="X525" i="1"/>
  <c r="W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Y525" i="1" s="1"/>
  <c r="X516" i="1"/>
  <c r="W512" i="1"/>
  <c r="W511" i="1"/>
  <c r="BN510" i="1"/>
  <c r="BL510" i="1"/>
  <c r="X510" i="1"/>
  <c r="O510" i="1"/>
  <c r="W508" i="1"/>
  <c r="W507" i="1"/>
  <c r="BN506" i="1"/>
  <c r="BL506" i="1"/>
  <c r="X506" i="1"/>
  <c r="O506" i="1"/>
  <c r="BO505" i="1"/>
  <c r="BN505" i="1"/>
  <c r="BM505" i="1"/>
  <c r="BL505" i="1"/>
  <c r="Y505" i="1"/>
  <c r="X505" i="1"/>
  <c r="O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W493" i="1"/>
  <c r="W492" i="1"/>
  <c r="BN491" i="1"/>
  <c r="BL491" i="1"/>
  <c r="X491" i="1"/>
  <c r="O491" i="1"/>
  <c r="BN490" i="1"/>
  <c r="BL490" i="1"/>
  <c r="X490" i="1"/>
  <c r="X492" i="1" s="1"/>
  <c r="O490" i="1"/>
  <c r="W488" i="1"/>
  <c r="W487" i="1"/>
  <c r="BN486" i="1"/>
  <c r="BL486" i="1"/>
  <c r="X486" i="1"/>
  <c r="O486" i="1"/>
  <c r="BO485" i="1"/>
  <c r="BN485" i="1"/>
  <c r="BM485" i="1"/>
  <c r="BL485" i="1"/>
  <c r="Y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N475" i="1"/>
  <c r="BL475" i="1"/>
  <c r="X475" i="1"/>
  <c r="O475" i="1"/>
  <c r="W471" i="1"/>
  <c r="W470" i="1"/>
  <c r="BN469" i="1"/>
  <c r="BL469" i="1"/>
  <c r="X469" i="1"/>
  <c r="W467" i="1"/>
  <c r="W466" i="1"/>
  <c r="BN465" i="1"/>
  <c r="BL465" i="1"/>
  <c r="X465" i="1"/>
  <c r="O465" i="1"/>
  <c r="BN464" i="1"/>
  <c r="BL464" i="1"/>
  <c r="X464" i="1"/>
  <c r="W461" i="1"/>
  <c r="W460" i="1"/>
  <c r="BN459" i="1"/>
  <c r="BL459" i="1"/>
  <c r="X459" i="1"/>
  <c r="O459" i="1"/>
  <c r="BN458" i="1"/>
  <c r="BL458" i="1"/>
  <c r="X458" i="1"/>
  <c r="O458" i="1"/>
  <c r="BN457" i="1"/>
  <c r="BL457" i="1"/>
  <c r="X457" i="1"/>
  <c r="O457" i="1"/>
  <c r="W454" i="1"/>
  <c r="W453" i="1"/>
  <c r="BN452" i="1"/>
  <c r="BL452" i="1"/>
  <c r="X452" i="1"/>
  <c r="O452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BO437" i="1"/>
  <c r="BN437" i="1"/>
  <c r="BM437" i="1"/>
  <c r="BL437" i="1"/>
  <c r="Y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W426" i="1"/>
  <c r="W425" i="1"/>
  <c r="BN424" i="1"/>
  <c r="BL424" i="1"/>
  <c r="X424" i="1"/>
  <c r="O424" i="1"/>
  <c r="BN423" i="1"/>
  <c r="BL423" i="1"/>
  <c r="X423" i="1"/>
  <c r="O423" i="1"/>
  <c r="BO422" i="1"/>
  <c r="BN422" i="1"/>
  <c r="BM422" i="1"/>
  <c r="BL422" i="1"/>
  <c r="Y422" i="1"/>
  <c r="X422" i="1"/>
  <c r="O422" i="1"/>
  <c r="W420" i="1"/>
  <c r="X419" i="1"/>
  <c r="W419" i="1"/>
  <c r="BO418" i="1"/>
  <c r="BN418" i="1"/>
  <c r="BM418" i="1"/>
  <c r="BL418" i="1"/>
  <c r="Y418" i="1"/>
  <c r="Y419" i="1" s="1"/>
  <c r="X418" i="1"/>
  <c r="X420" i="1" s="1"/>
  <c r="O418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O407" i="1"/>
  <c r="BN406" i="1"/>
  <c r="BL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W394" i="1"/>
  <c r="W393" i="1"/>
  <c r="BN392" i="1"/>
  <c r="BL392" i="1"/>
  <c r="X392" i="1"/>
  <c r="O392" i="1"/>
  <c r="BN391" i="1"/>
  <c r="BL391" i="1"/>
  <c r="X391" i="1"/>
  <c r="X393" i="1" s="1"/>
  <c r="O391" i="1"/>
  <c r="W387" i="1"/>
  <c r="W386" i="1"/>
  <c r="BN385" i="1"/>
  <c r="BL385" i="1"/>
  <c r="X385" i="1"/>
  <c r="O385" i="1"/>
  <c r="BN384" i="1"/>
  <c r="BL384" i="1"/>
  <c r="X384" i="1"/>
  <c r="W382" i="1"/>
  <c r="W381" i="1"/>
  <c r="BN380" i="1"/>
  <c r="BL380" i="1"/>
  <c r="X380" i="1"/>
  <c r="O380" i="1"/>
  <c r="BN379" i="1"/>
  <c r="BL379" i="1"/>
  <c r="X379" i="1"/>
  <c r="O379" i="1"/>
  <c r="BN378" i="1"/>
  <c r="BL378" i="1"/>
  <c r="X378" i="1"/>
  <c r="O378" i="1"/>
  <c r="BN377" i="1"/>
  <c r="BL377" i="1"/>
  <c r="X377" i="1"/>
  <c r="O377" i="1"/>
  <c r="BN376" i="1"/>
  <c r="BL376" i="1"/>
  <c r="X376" i="1"/>
  <c r="W374" i="1"/>
  <c r="W373" i="1"/>
  <c r="BN372" i="1"/>
  <c r="BL372" i="1"/>
  <c r="X372" i="1"/>
  <c r="O372" i="1"/>
  <c r="BN371" i="1"/>
  <c r="BL371" i="1"/>
  <c r="X371" i="1"/>
  <c r="BN370" i="1"/>
  <c r="BL370" i="1"/>
  <c r="X370" i="1"/>
  <c r="O370" i="1"/>
  <c r="BN369" i="1"/>
  <c r="BL369" i="1"/>
  <c r="X369" i="1"/>
  <c r="W367" i="1"/>
  <c r="W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BN356" i="1"/>
  <c r="BL356" i="1"/>
  <c r="X356" i="1"/>
  <c r="O356" i="1"/>
  <c r="W354" i="1"/>
  <c r="W353" i="1"/>
  <c r="BN352" i="1"/>
  <c r="BL352" i="1"/>
  <c r="X352" i="1"/>
  <c r="O352" i="1"/>
  <c r="BN351" i="1"/>
  <c r="BL351" i="1"/>
  <c r="X351" i="1"/>
  <c r="BN350" i="1"/>
  <c r="BL350" i="1"/>
  <c r="X350" i="1"/>
  <c r="O350" i="1"/>
  <c r="BN349" i="1"/>
  <c r="BL349" i="1"/>
  <c r="X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X347" i="1" s="1"/>
  <c r="O343" i="1"/>
  <c r="BO342" i="1"/>
  <c r="BN342" i="1"/>
  <c r="BM342" i="1"/>
  <c r="BL342" i="1"/>
  <c r="Y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N568" i="1" s="1"/>
  <c r="O293" i="1"/>
  <c r="W290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N286" i="1"/>
  <c r="BL286" i="1"/>
  <c r="X286" i="1"/>
  <c r="BO286" i="1" s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BO276" i="1" s="1"/>
  <c r="O276" i="1"/>
  <c r="BN275" i="1"/>
  <c r="BL275" i="1"/>
  <c r="X275" i="1"/>
  <c r="O275" i="1"/>
  <c r="BN274" i="1"/>
  <c r="BL274" i="1"/>
  <c r="X274" i="1"/>
  <c r="O274" i="1"/>
  <c r="BO273" i="1"/>
  <c r="BN273" i="1"/>
  <c r="BM273" i="1"/>
  <c r="BL273" i="1"/>
  <c r="Y273" i="1"/>
  <c r="X273" i="1"/>
  <c r="W271" i="1"/>
  <c r="W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BO262" i="1" s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W258" i="1"/>
  <c r="W257" i="1"/>
  <c r="BN256" i="1"/>
  <c r="BL256" i="1"/>
  <c r="X256" i="1"/>
  <c r="BO256" i="1" s="1"/>
  <c r="O256" i="1"/>
  <c r="BN255" i="1"/>
  <c r="BL255" i="1"/>
  <c r="X255" i="1"/>
  <c r="O255" i="1"/>
  <c r="BN254" i="1"/>
  <c r="BL254" i="1"/>
  <c r="X254" i="1"/>
  <c r="O254" i="1"/>
  <c r="BN253" i="1"/>
  <c r="BL253" i="1"/>
  <c r="X253" i="1"/>
  <c r="O253" i="1"/>
  <c r="W251" i="1"/>
  <c r="W250" i="1"/>
  <c r="BN249" i="1"/>
  <c r="BL249" i="1"/>
  <c r="X249" i="1"/>
  <c r="O249" i="1"/>
  <c r="BN248" i="1"/>
  <c r="BL248" i="1"/>
  <c r="X248" i="1"/>
  <c r="BO248" i="1" s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BO240" i="1" s="1"/>
  <c r="O240" i="1"/>
  <c r="BN239" i="1"/>
  <c r="BL239" i="1"/>
  <c r="X239" i="1"/>
  <c r="BN238" i="1"/>
  <c r="BL238" i="1"/>
  <c r="X238" i="1"/>
  <c r="BN237" i="1"/>
  <c r="BL237" i="1"/>
  <c r="X237" i="1"/>
  <c r="X251" i="1" s="1"/>
  <c r="W234" i="1"/>
  <c r="W233" i="1"/>
  <c r="BN232" i="1"/>
  <c r="BL232" i="1"/>
  <c r="X232" i="1"/>
  <c r="BO232" i="1" s="1"/>
  <c r="O232" i="1"/>
  <c r="BN231" i="1"/>
  <c r="BL231" i="1"/>
  <c r="X231" i="1"/>
  <c r="O231" i="1"/>
  <c r="BN230" i="1"/>
  <c r="BL230" i="1"/>
  <c r="X230" i="1"/>
  <c r="O230" i="1"/>
  <c r="BN229" i="1"/>
  <c r="BL229" i="1"/>
  <c r="X229" i="1"/>
  <c r="O229" i="1"/>
  <c r="BN228" i="1"/>
  <c r="BL228" i="1"/>
  <c r="X228" i="1"/>
  <c r="BO228" i="1" s="1"/>
  <c r="O228" i="1"/>
  <c r="BN227" i="1"/>
  <c r="BL227" i="1"/>
  <c r="X227" i="1"/>
  <c r="O227" i="1"/>
  <c r="W224" i="1"/>
  <c r="W223" i="1"/>
  <c r="BN222" i="1"/>
  <c r="BL222" i="1"/>
  <c r="X222" i="1"/>
  <c r="O222" i="1"/>
  <c r="BO221" i="1"/>
  <c r="BN221" i="1"/>
  <c r="BM221" i="1"/>
  <c r="BL221" i="1"/>
  <c r="Y221" i="1"/>
  <c r="X221" i="1"/>
  <c r="O221" i="1"/>
  <c r="BN220" i="1"/>
  <c r="BL220" i="1"/>
  <c r="X220" i="1"/>
  <c r="W218" i="1"/>
  <c r="W217" i="1"/>
  <c r="BO216" i="1"/>
  <c r="BN216" i="1"/>
  <c r="BM216" i="1"/>
  <c r="BL216" i="1"/>
  <c r="Y216" i="1"/>
  <c r="X216" i="1"/>
  <c r="O216" i="1"/>
  <c r="BN215" i="1"/>
  <c r="BL215" i="1"/>
  <c r="X215" i="1"/>
  <c r="O215" i="1"/>
  <c r="BN214" i="1"/>
  <c r="BL214" i="1"/>
  <c r="X214" i="1"/>
  <c r="BO214" i="1" s="1"/>
  <c r="O214" i="1"/>
  <c r="BN213" i="1"/>
  <c r="BL213" i="1"/>
  <c r="X213" i="1"/>
  <c r="O213" i="1"/>
  <c r="BN212" i="1"/>
  <c r="BL212" i="1"/>
  <c r="X212" i="1"/>
  <c r="O212" i="1"/>
  <c r="BN211" i="1"/>
  <c r="BL211" i="1"/>
  <c r="X211" i="1"/>
  <c r="O211" i="1"/>
  <c r="BN210" i="1"/>
  <c r="BL210" i="1"/>
  <c r="X210" i="1"/>
  <c r="BO210" i="1" s="1"/>
  <c r="O210" i="1"/>
  <c r="W207" i="1"/>
  <c r="W206" i="1"/>
  <c r="BO205" i="1"/>
  <c r="BN205" i="1"/>
  <c r="BM205" i="1"/>
  <c r="BL205" i="1"/>
  <c r="Y205" i="1"/>
  <c r="X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O203" i="1"/>
  <c r="BN202" i="1"/>
  <c r="BL202" i="1"/>
  <c r="X202" i="1"/>
  <c r="X206" i="1" s="1"/>
  <c r="O202" i="1"/>
  <c r="W200" i="1"/>
  <c r="W199" i="1"/>
  <c r="BN198" i="1"/>
  <c r="BL198" i="1"/>
  <c r="X198" i="1"/>
  <c r="O198" i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BN188" i="1"/>
  <c r="BL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O185" i="1"/>
  <c r="BN184" i="1"/>
  <c r="BL184" i="1"/>
  <c r="X184" i="1"/>
  <c r="O184" i="1"/>
  <c r="W182" i="1"/>
  <c r="W181" i="1"/>
  <c r="BN180" i="1"/>
  <c r="BL180" i="1"/>
  <c r="X180" i="1"/>
  <c r="BO180" i="1" s="1"/>
  <c r="BN179" i="1"/>
  <c r="BL179" i="1"/>
  <c r="X179" i="1"/>
  <c r="BO179" i="1" s="1"/>
  <c r="O179" i="1"/>
  <c r="BN178" i="1"/>
  <c r="BL178" i="1"/>
  <c r="X178" i="1"/>
  <c r="BN177" i="1"/>
  <c r="BL177" i="1"/>
  <c r="X177" i="1"/>
  <c r="BN176" i="1"/>
  <c r="BL176" i="1"/>
  <c r="X176" i="1"/>
  <c r="O176" i="1"/>
  <c r="BN175" i="1"/>
  <c r="BL175" i="1"/>
  <c r="X175" i="1"/>
  <c r="O175" i="1"/>
  <c r="BN174" i="1"/>
  <c r="BL174" i="1"/>
  <c r="X174" i="1"/>
  <c r="O174" i="1"/>
  <c r="BN173" i="1"/>
  <c r="BL173" i="1"/>
  <c r="X173" i="1"/>
  <c r="X182" i="1" s="1"/>
  <c r="O173" i="1"/>
  <c r="W171" i="1"/>
  <c r="W170" i="1"/>
  <c r="BO169" i="1"/>
  <c r="BN169" i="1"/>
  <c r="BM169" i="1"/>
  <c r="BL169" i="1"/>
  <c r="Y169" i="1"/>
  <c r="X169" i="1"/>
  <c r="O169" i="1"/>
  <c r="BN168" i="1"/>
  <c r="BL168" i="1"/>
  <c r="X168" i="1"/>
  <c r="X170" i="1" s="1"/>
  <c r="O168" i="1"/>
  <c r="W166" i="1"/>
  <c r="W165" i="1"/>
  <c r="BN164" i="1"/>
  <c r="BL164" i="1"/>
  <c r="X164" i="1"/>
  <c r="O164" i="1"/>
  <c r="BN163" i="1"/>
  <c r="BL163" i="1"/>
  <c r="X163" i="1"/>
  <c r="O163" i="1"/>
  <c r="W160" i="1"/>
  <c r="W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W147" i="1"/>
  <c r="W146" i="1"/>
  <c r="BN145" i="1"/>
  <c r="BL145" i="1"/>
  <c r="X145" i="1"/>
  <c r="BO145" i="1" s="1"/>
  <c r="BN144" i="1"/>
  <c r="BL144" i="1"/>
  <c r="X144" i="1"/>
  <c r="BO144" i="1" s="1"/>
  <c r="O144" i="1"/>
  <c r="BN143" i="1"/>
  <c r="BL143" i="1"/>
  <c r="X143" i="1"/>
  <c r="BO143" i="1" s="1"/>
  <c r="BN142" i="1"/>
  <c r="BL142" i="1"/>
  <c r="X142" i="1"/>
  <c r="BO142" i="1" s="1"/>
  <c r="O142" i="1"/>
  <c r="BN141" i="1"/>
  <c r="BL141" i="1"/>
  <c r="X141" i="1"/>
  <c r="BN140" i="1"/>
  <c r="BL140" i="1"/>
  <c r="X140" i="1"/>
  <c r="O140" i="1"/>
  <c r="W136" i="1"/>
  <c r="W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F568" i="1" s="1"/>
  <c r="O130" i="1"/>
  <c r="W127" i="1"/>
  <c r="W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N120" i="1"/>
  <c r="BL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Y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O102" i="1"/>
  <c r="W100" i="1"/>
  <c r="W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W83" i="1"/>
  <c r="W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E568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O53" i="1"/>
  <c r="W50" i="1"/>
  <c r="W49" i="1"/>
  <c r="BN48" i="1"/>
  <c r="BL48" i="1"/>
  <c r="X48" i="1"/>
  <c r="BO48" i="1" s="1"/>
  <c r="O48" i="1"/>
  <c r="BN47" i="1"/>
  <c r="BL47" i="1"/>
  <c r="X47" i="1"/>
  <c r="BO47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W560" i="1" s="1"/>
  <c r="BL22" i="1"/>
  <c r="X22" i="1"/>
  <c r="B568" i="1" s="1"/>
  <c r="O22" i="1"/>
  <c r="H10" i="1"/>
  <c r="A9" i="1"/>
  <c r="F10" i="1" s="1"/>
  <c r="D7" i="1"/>
  <c r="P6" i="1"/>
  <c r="O2" i="1"/>
  <c r="BO140" i="1" l="1"/>
  <c r="BM140" i="1"/>
  <c r="BO141" i="1"/>
  <c r="BM141" i="1"/>
  <c r="Y141" i="1"/>
  <c r="BO175" i="1"/>
  <c r="BM175" i="1"/>
  <c r="Y175" i="1"/>
  <c r="BO212" i="1"/>
  <c r="BM212" i="1"/>
  <c r="Y212" i="1"/>
  <c r="BO242" i="1"/>
  <c r="BM242" i="1"/>
  <c r="Y242" i="1"/>
  <c r="BO264" i="1"/>
  <c r="BM264" i="1"/>
  <c r="Y264" i="1"/>
  <c r="BO295" i="1"/>
  <c r="BM295" i="1"/>
  <c r="Y295" i="1"/>
  <c r="BO329" i="1"/>
  <c r="BM329" i="1"/>
  <c r="Y329" i="1"/>
  <c r="BO331" i="1"/>
  <c r="BM331" i="1"/>
  <c r="Y331" i="1"/>
  <c r="X359" i="1"/>
  <c r="X358" i="1"/>
  <c r="BO356" i="1"/>
  <c r="BM356" i="1"/>
  <c r="Y356" i="1"/>
  <c r="BO379" i="1"/>
  <c r="BM379" i="1"/>
  <c r="Y379" i="1"/>
  <c r="BO400" i="1"/>
  <c r="BM400" i="1"/>
  <c r="Y400" i="1"/>
  <c r="BO429" i="1"/>
  <c r="BM429" i="1"/>
  <c r="Y429" i="1"/>
  <c r="BO481" i="1"/>
  <c r="BM481" i="1"/>
  <c r="Y481" i="1"/>
  <c r="W562" i="1"/>
  <c r="Y27" i="1"/>
  <c r="BM27" i="1"/>
  <c r="Y37" i="1"/>
  <c r="Y38" i="1" s="1"/>
  <c r="BM37" i="1"/>
  <c r="BO37" i="1"/>
  <c r="X38" i="1"/>
  <c r="Y41" i="1"/>
  <c r="Y42" i="1" s="1"/>
  <c r="BM41" i="1"/>
  <c r="BO41" i="1"/>
  <c r="X42" i="1"/>
  <c r="Y47" i="1"/>
  <c r="BM47" i="1"/>
  <c r="D568" i="1"/>
  <c r="Y64" i="1"/>
  <c r="BM64" i="1"/>
  <c r="Y72" i="1"/>
  <c r="BM72" i="1"/>
  <c r="Y93" i="1"/>
  <c r="BM93" i="1"/>
  <c r="X127" i="1"/>
  <c r="Y140" i="1"/>
  <c r="BO154" i="1"/>
  <c r="BM154" i="1"/>
  <c r="Y154" i="1"/>
  <c r="BO184" i="1"/>
  <c r="BM184" i="1"/>
  <c r="Y184" i="1"/>
  <c r="BO230" i="1"/>
  <c r="BM230" i="1"/>
  <c r="Y230" i="1"/>
  <c r="BO254" i="1"/>
  <c r="BM254" i="1"/>
  <c r="Y254" i="1"/>
  <c r="BO282" i="1"/>
  <c r="BM282" i="1"/>
  <c r="Y282" i="1"/>
  <c r="BO314" i="1"/>
  <c r="BM314" i="1"/>
  <c r="Y314" i="1"/>
  <c r="BO330" i="1"/>
  <c r="BM330" i="1"/>
  <c r="Y330" i="1"/>
  <c r="BO332" i="1"/>
  <c r="BM332" i="1"/>
  <c r="Y332" i="1"/>
  <c r="BO357" i="1"/>
  <c r="BM357" i="1"/>
  <c r="Y357" i="1"/>
  <c r="BO362" i="1"/>
  <c r="BM362" i="1"/>
  <c r="Y362" i="1"/>
  <c r="BO384" i="1"/>
  <c r="BM384" i="1"/>
  <c r="Y384" i="1"/>
  <c r="BO408" i="1"/>
  <c r="BM408" i="1"/>
  <c r="Y408" i="1"/>
  <c r="BO443" i="1"/>
  <c r="BM443" i="1"/>
  <c r="Y443" i="1"/>
  <c r="BO497" i="1"/>
  <c r="BM497" i="1"/>
  <c r="Y497" i="1"/>
  <c r="I568" i="1"/>
  <c r="BO297" i="1"/>
  <c r="BM297" i="1"/>
  <c r="BO303" i="1"/>
  <c r="BM303" i="1"/>
  <c r="Y303" i="1"/>
  <c r="BO344" i="1"/>
  <c r="BM344" i="1"/>
  <c r="Y344" i="1"/>
  <c r="BO352" i="1"/>
  <c r="BM352" i="1"/>
  <c r="Y352" i="1"/>
  <c r="BO369" i="1"/>
  <c r="BM369" i="1"/>
  <c r="Y369" i="1"/>
  <c r="BO377" i="1"/>
  <c r="BM377" i="1"/>
  <c r="Y377" i="1"/>
  <c r="BO398" i="1"/>
  <c r="BM398" i="1"/>
  <c r="Y398" i="1"/>
  <c r="BO406" i="1"/>
  <c r="BM406" i="1"/>
  <c r="Y406" i="1"/>
  <c r="BO424" i="1"/>
  <c r="BM424" i="1"/>
  <c r="Y424" i="1"/>
  <c r="BO439" i="1"/>
  <c r="BM439" i="1"/>
  <c r="Y439" i="1"/>
  <c r="BO464" i="1"/>
  <c r="BM464" i="1"/>
  <c r="Y464" i="1"/>
  <c r="BO479" i="1"/>
  <c r="BM479" i="1"/>
  <c r="Y479" i="1"/>
  <c r="BO491" i="1"/>
  <c r="BM491" i="1"/>
  <c r="Y491" i="1"/>
  <c r="BO495" i="1"/>
  <c r="BM495" i="1"/>
  <c r="Y495" i="1"/>
  <c r="W559" i="1"/>
  <c r="W561" i="1" s="1"/>
  <c r="Y23" i="1"/>
  <c r="BM23" i="1"/>
  <c r="W558" i="1"/>
  <c r="X35" i="1"/>
  <c r="Y29" i="1"/>
  <c r="BM29" i="1"/>
  <c r="Y33" i="1"/>
  <c r="BM33" i="1"/>
  <c r="Y54" i="1"/>
  <c r="BM54" i="1"/>
  <c r="Y62" i="1"/>
  <c r="BM62" i="1"/>
  <c r="Y66" i="1"/>
  <c r="BM66" i="1"/>
  <c r="Y70" i="1"/>
  <c r="BM70" i="1"/>
  <c r="Y74" i="1"/>
  <c r="BM74" i="1"/>
  <c r="X90" i="1"/>
  <c r="Y87" i="1"/>
  <c r="BM87" i="1"/>
  <c r="X100" i="1"/>
  <c r="Y95" i="1"/>
  <c r="X117" i="1"/>
  <c r="Y109" i="1"/>
  <c r="Y120" i="1"/>
  <c r="BM120" i="1"/>
  <c r="BO120" i="1"/>
  <c r="Y124" i="1"/>
  <c r="BM124" i="1"/>
  <c r="G568" i="1"/>
  <c r="Y145" i="1"/>
  <c r="X159" i="1"/>
  <c r="Y152" i="1"/>
  <c r="BM152" i="1"/>
  <c r="Y156" i="1"/>
  <c r="BM156" i="1"/>
  <c r="Y158" i="1"/>
  <c r="BM158" i="1"/>
  <c r="Y163" i="1"/>
  <c r="BM163" i="1"/>
  <c r="BO163" i="1"/>
  <c r="Y173" i="1"/>
  <c r="BM173" i="1"/>
  <c r="BO173" i="1"/>
  <c r="Y179" i="1"/>
  <c r="BM179" i="1"/>
  <c r="Y180" i="1"/>
  <c r="BM180" i="1"/>
  <c r="X199" i="1"/>
  <c r="Y186" i="1"/>
  <c r="BM186" i="1"/>
  <c r="Y187" i="1"/>
  <c r="BM187" i="1"/>
  <c r="Y190" i="1"/>
  <c r="BM190" i="1"/>
  <c r="Y194" i="1"/>
  <c r="BM194" i="1"/>
  <c r="Y195" i="1"/>
  <c r="BM195" i="1"/>
  <c r="Y196" i="1"/>
  <c r="BM196" i="1"/>
  <c r="Y197" i="1"/>
  <c r="BM197" i="1"/>
  <c r="Y210" i="1"/>
  <c r="BM210" i="1"/>
  <c r="Y214" i="1"/>
  <c r="BM214" i="1"/>
  <c r="X224" i="1"/>
  <c r="Y228" i="1"/>
  <c r="BM228" i="1"/>
  <c r="Y232" i="1"/>
  <c r="BM232" i="1"/>
  <c r="Y240" i="1"/>
  <c r="BM240" i="1"/>
  <c r="Y244" i="1"/>
  <c r="BM244" i="1"/>
  <c r="Y248" i="1"/>
  <c r="BM248" i="1"/>
  <c r="Y256" i="1"/>
  <c r="BM256" i="1"/>
  <c r="X270" i="1"/>
  <c r="Y262" i="1"/>
  <c r="BM262" i="1"/>
  <c r="Y266" i="1"/>
  <c r="BM266" i="1"/>
  <c r="Y276" i="1"/>
  <c r="BM276" i="1"/>
  <c r="Y286" i="1"/>
  <c r="BM286" i="1"/>
  <c r="Y293" i="1"/>
  <c r="BM293" i="1"/>
  <c r="BO293" i="1"/>
  <c r="Y297" i="1"/>
  <c r="BO338" i="1"/>
  <c r="BM338" i="1"/>
  <c r="Y338" i="1"/>
  <c r="X354" i="1"/>
  <c r="BO349" i="1"/>
  <c r="BM349" i="1"/>
  <c r="Y349" i="1"/>
  <c r="BO364" i="1"/>
  <c r="BM364" i="1"/>
  <c r="Y364" i="1"/>
  <c r="BO372" i="1"/>
  <c r="BM372" i="1"/>
  <c r="Y372" i="1"/>
  <c r="BO392" i="1"/>
  <c r="BM392" i="1"/>
  <c r="Y392" i="1"/>
  <c r="BO402" i="1"/>
  <c r="BM402" i="1"/>
  <c r="Y402" i="1"/>
  <c r="X416" i="1"/>
  <c r="BO412" i="1"/>
  <c r="BM412" i="1"/>
  <c r="Y412" i="1"/>
  <c r="BO435" i="1"/>
  <c r="BM435" i="1"/>
  <c r="Y435" i="1"/>
  <c r="BO458" i="1"/>
  <c r="BM458" i="1"/>
  <c r="Y458" i="1"/>
  <c r="X471" i="1"/>
  <c r="X470" i="1"/>
  <c r="BO469" i="1"/>
  <c r="BM469" i="1"/>
  <c r="Y469" i="1"/>
  <c r="Y470" i="1" s="1"/>
  <c r="BO475" i="1"/>
  <c r="BM475" i="1"/>
  <c r="Y475" i="1"/>
  <c r="BO483" i="1"/>
  <c r="BM483" i="1"/>
  <c r="Y483" i="1"/>
  <c r="BO499" i="1"/>
  <c r="BM499" i="1"/>
  <c r="Y499" i="1"/>
  <c r="X317" i="1"/>
  <c r="X410" i="1"/>
  <c r="W568" i="1"/>
  <c r="H9" i="1"/>
  <c r="A10" i="1"/>
  <c r="X24" i="1"/>
  <c r="X34" i="1"/>
  <c r="X50" i="1"/>
  <c r="X58" i="1"/>
  <c r="Y76" i="1"/>
  <c r="BM76" i="1"/>
  <c r="Y78" i="1"/>
  <c r="BM78" i="1"/>
  <c r="Y80" i="1"/>
  <c r="BM80" i="1"/>
  <c r="X83" i="1"/>
  <c r="Y86" i="1"/>
  <c r="BM86" i="1"/>
  <c r="Y88" i="1"/>
  <c r="BM88" i="1"/>
  <c r="X89" i="1"/>
  <c r="Y92" i="1"/>
  <c r="BM92" i="1"/>
  <c r="BO92" i="1"/>
  <c r="Y94" i="1"/>
  <c r="BM94" i="1"/>
  <c r="Y96" i="1"/>
  <c r="BM96" i="1"/>
  <c r="Y98" i="1"/>
  <c r="BM98" i="1"/>
  <c r="X99" i="1"/>
  <c r="Y102" i="1"/>
  <c r="BM102" i="1"/>
  <c r="BO102" i="1"/>
  <c r="Y104" i="1"/>
  <c r="BM104" i="1"/>
  <c r="Y106" i="1"/>
  <c r="BM106" i="1"/>
  <c r="Y108" i="1"/>
  <c r="BM108" i="1"/>
  <c r="Y110" i="1"/>
  <c r="BM110" i="1"/>
  <c r="Y111" i="1"/>
  <c r="BM111" i="1"/>
  <c r="Y113" i="1"/>
  <c r="BM113" i="1"/>
  <c r="Y115" i="1"/>
  <c r="BM115" i="1"/>
  <c r="X118" i="1"/>
  <c r="Y121" i="1"/>
  <c r="BM121" i="1"/>
  <c r="Y123" i="1"/>
  <c r="BM123" i="1"/>
  <c r="Y125" i="1"/>
  <c r="BM125" i="1"/>
  <c r="X126" i="1"/>
  <c r="Y130" i="1"/>
  <c r="BM130" i="1"/>
  <c r="BO130" i="1"/>
  <c r="Y132" i="1"/>
  <c r="BM132" i="1"/>
  <c r="Y134" i="1"/>
  <c r="BM134" i="1"/>
  <c r="X135" i="1"/>
  <c r="Y144" i="1"/>
  <c r="BM144" i="1"/>
  <c r="BM145" i="1"/>
  <c r="X146" i="1"/>
  <c r="BO174" i="1"/>
  <c r="BM174" i="1"/>
  <c r="Y174" i="1"/>
  <c r="BO177" i="1"/>
  <c r="BM177" i="1"/>
  <c r="Y177" i="1"/>
  <c r="X181" i="1"/>
  <c r="BO185" i="1"/>
  <c r="BM185" i="1"/>
  <c r="Y185" i="1"/>
  <c r="BO189" i="1"/>
  <c r="BM189" i="1"/>
  <c r="Y189" i="1"/>
  <c r="BO193" i="1"/>
  <c r="BM193" i="1"/>
  <c r="Y193" i="1"/>
  <c r="BO211" i="1"/>
  <c r="BM211" i="1"/>
  <c r="Y211" i="1"/>
  <c r="BO215" i="1"/>
  <c r="BM215" i="1"/>
  <c r="Y215" i="1"/>
  <c r="BO222" i="1"/>
  <c r="BM222" i="1"/>
  <c r="Y222" i="1"/>
  <c r="K568" i="1"/>
  <c r="X234" i="1"/>
  <c r="BO227" i="1"/>
  <c r="BM227" i="1"/>
  <c r="Y227" i="1"/>
  <c r="BO231" i="1"/>
  <c r="BM231" i="1"/>
  <c r="Y231" i="1"/>
  <c r="BO238" i="1"/>
  <c r="BM238" i="1"/>
  <c r="Y238" i="1"/>
  <c r="BO241" i="1"/>
  <c r="BM241" i="1"/>
  <c r="Y241" i="1"/>
  <c r="BO245" i="1"/>
  <c r="BM245" i="1"/>
  <c r="Y245" i="1"/>
  <c r="BO249" i="1"/>
  <c r="BM249" i="1"/>
  <c r="Y249" i="1"/>
  <c r="X258" i="1"/>
  <c r="BO253" i="1"/>
  <c r="BM253" i="1"/>
  <c r="Y253" i="1"/>
  <c r="X257" i="1"/>
  <c r="BO261" i="1"/>
  <c r="BM261" i="1"/>
  <c r="Y261" i="1"/>
  <c r="BO265" i="1"/>
  <c r="BM265" i="1"/>
  <c r="Y265" i="1"/>
  <c r="BO269" i="1"/>
  <c r="BM269" i="1"/>
  <c r="Y269" i="1"/>
  <c r="X271" i="1"/>
  <c r="BO274" i="1"/>
  <c r="BM274" i="1"/>
  <c r="Y274" i="1"/>
  <c r="BO296" i="1"/>
  <c r="BM296" i="1"/>
  <c r="Y296" i="1"/>
  <c r="X300" i="1"/>
  <c r="F9" i="1"/>
  <c r="J9" i="1"/>
  <c r="Y22" i="1"/>
  <c r="Y24" i="1" s="1"/>
  <c r="BM22" i="1"/>
  <c r="BO22" i="1"/>
  <c r="X25" i="1"/>
  <c r="Y28" i="1"/>
  <c r="BM28" i="1"/>
  <c r="Y30" i="1"/>
  <c r="BM30" i="1"/>
  <c r="Y32" i="1"/>
  <c r="BM32" i="1"/>
  <c r="C568" i="1"/>
  <c r="Y48" i="1"/>
  <c r="Y49" i="1" s="1"/>
  <c r="BM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X82" i="1"/>
  <c r="BM95" i="1"/>
  <c r="Y97" i="1"/>
  <c r="BM97" i="1"/>
  <c r="Y103" i="1"/>
  <c r="BM103" i="1"/>
  <c r="Y105" i="1"/>
  <c r="BM105" i="1"/>
  <c r="BM107" i="1"/>
  <c r="BM109" i="1"/>
  <c r="Y112" i="1"/>
  <c r="BM112" i="1"/>
  <c r="Y114" i="1"/>
  <c r="BM114" i="1"/>
  <c r="Y116" i="1"/>
  <c r="BM116" i="1"/>
  <c r="Y131" i="1"/>
  <c r="BM131" i="1"/>
  <c r="Y133" i="1"/>
  <c r="BM133" i="1"/>
  <c r="X136" i="1"/>
  <c r="Y142" i="1"/>
  <c r="BM142" i="1"/>
  <c r="Y143" i="1"/>
  <c r="BM143" i="1"/>
  <c r="X147" i="1"/>
  <c r="H568" i="1"/>
  <c r="X160" i="1"/>
  <c r="Y151" i="1"/>
  <c r="BM151" i="1"/>
  <c r="Y153" i="1"/>
  <c r="BM153" i="1"/>
  <c r="Y155" i="1"/>
  <c r="BM155" i="1"/>
  <c r="Y157" i="1"/>
  <c r="BM157" i="1"/>
  <c r="BO164" i="1"/>
  <c r="BM164" i="1"/>
  <c r="Y164" i="1"/>
  <c r="Y165" i="1" s="1"/>
  <c r="X166" i="1"/>
  <c r="X171" i="1"/>
  <c r="BO168" i="1"/>
  <c r="BM168" i="1"/>
  <c r="Y168" i="1"/>
  <c r="Y170" i="1" s="1"/>
  <c r="BO176" i="1"/>
  <c r="BM176" i="1"/>
  <c r="Y176" i="1"/>
  <c r="BO178" i="1"/>
  <c r="BM178" i="1"/>
  <c r="Y178" i="1"/>
  <c r="BO188" i="1"/>
  <c r="BM188" i="1"/>
  <c r="Y188" i="1"/>
  <c r="BO191" i="1"/>
  <c r="BM191" i="1"/>
  <c r="Y191" i="1"/>
  <c r="BO198" i="1"/>
  <c r="BM198" i="1"/>
  <c r="Y198" i="1"/>
  <c r="X200" i="1"/>
  <c r="X207" i="1"/>
  <c r="BO202" i="1"/>
  <c r="BM202" i="1"/>
  <c r="Y202" i="1"/>
  <c r="Y206" i="1" s="1"/>
  <c r="BO213" i="1"/>
  <c r="BM213" i="1"/>
  <c r="Y213" i="1"/>
  <c r="Y217" i="1" s="1"/>
  <c r="X217" i="1"/>
  <c r="X223" i="1"/>
  <c r="BO220" i="1"/>
  <c r="BM220" i="1"/>
  <c r="Y220" i="1"/>
  <c r="BO229" i="1"/>
  <c r="BM229" i="1"/>
  <c r="Y229" i="1"/>
  <c r="X233" i="1"/>
  <c r="L568" i="1"/>
  <c r="X250" i="1"/>
  <c r="BO237" i="1"/>
  <c r="BM237" i="1"/>
  <c r="Y237" i="1"/>
  <c r="BO239" i="1"/>
  <c r="BM239" i="1"/>
  <c r="Y239" i="1"/>
  <c r="BO243" i="1"/>
  <c r="BM243" i="1"/>
  <c r="Y243" i="1"/>
  <c r="BO247" i="1"/>
  <c r="BM247" i="1"/>
  <c r="Y247" i="1"/>
  <c r="BO255" i="1"/>
  <c r="BM255" i="1"/>
  <c r="Y255" i="1"/>
  <c r="BO263" i="1"/>
  <c r="BM263" i="1"/>
  <c r="Y263" i="1"/>
  <c r="BO267" i="1"/>
  <c r="BM267" i="1"/>
  <c r="Y267" i="1"/>
  <c r="X277" i="1"/>
  <c r="X284" i="1"/>
  <c r="BO280" i="1"/>
  <c r="BM280" i="1"/>
  <c r="Y280" i="1"/>
  <c r="X283" i="1"/>
  <c r="BO287" i="1"/>
  <c r="BM287" i="1"/>
  <c r="Y287" i="1"/>
  <c r="Y289" i="1" s="1"/>
  <c r="X289" i="1"/>
  <c r="X165" i="1"/>
  <c r="J568" i="1"/>
  <c r="X218" i="1"/>
  <c r="X278" i="1"/>
  <c r="BO275" i="1"/>
  <c r="BM275" i="1"/>
  <c r="Y275" i="1"/>
  <c r="BO281" i="1"/>
  <c r="BM281" i="1"/>
  <c r="Y281" i="1"/>
  <c r="X290" i="1"/>
  <c r="BO294" i="1"/>
  <c r="BM294" i="1"/>
  <c r="Y294" i="1"/>
  <c r="BO298" i="1"/>
  <c r="BM298" i="1"/>
  <c r="Y298" i="1"/>
  <c r="X305" i="1"/>
  <c r="BO315" i="1"/>
  <c r="BM315" i="1"/>
  <c r="Y315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3" i="1"/>
  <c r="BM333" i="1"/>
  <c r="Y333" i="1"/>
  <c r="BO335" i="1"/>
  <c r="BM335" i="1"/>
  <c r="Y335" i="1"/>
  <c r="BO337" i="1"/>
  <c r="BM337" i="1"/>
  <c r="Y337" i="1"/>
  <c r="X346" i="1"/>
  <c r="BO345" i="1"/>
  <c r="BM345" i="1"/>
  <c r="Y345" i="1"/>
  <c r="BO350" i="1"/>
  <c r="BM350" i="1"/>
  <c r="Y350" i="1"/>
  <c r="X353" i="1"/>
  <c r="BO363" i="1"/>
  <c r="BM363" i="1"/>
  <c r="Y363" i="1"/>
  <c r="X374" i="1"/>
  <c r="BO371" i="1"/>
  <c r="BM371" i="1"/>
  <c r="Y371" i="1"/>
  <c r="BO378" i="1"/>
  <c r="BM378" i="1"/>
  <c r="Y378" i="1"/>
  <c r="X386" i="1"/>
  <c r="BO397" i="1"/>
  <c r="BM397" i="1"/>
  <c r="Y397" i="1"/>
  <c r="BO401" i="1"/>
  <c r="BM401" i="1"/>
  <c r="Y401" i="1"/>
  <c r="BO405" i="1"/>
  <c r="BM405" i="1"/>
  <c r="Y405" i="1"/>
  <c r="X409" i="1"/>
  <c r="BO413" i="1"/>
  <c r="BM413" i="1"/>
  <c r="Y413" i="1"/>
  <c r="Y415" i="1" s="1"/>
  <c r="BO436" i="1"/>
  <c r="BM436" i="1"/>
  <c r="Y436" i="1"/>
  <c r="X440" i="1"/>
  <c r="BO444" i="1"/>
  <c r="BM444" i="1"/>
  <c r="Y444" i="1"/>
  <c r="X446" i="1"/>
  <c r="X449" i="1"/>
  <c r="BO448" i="1"/>
  <c r="BM448" i="1"/>
  <c r="Y448" i="1"/>
  <c r="Y449" i="1" s="1"/>
  <c r="X450" i="1"/>
  <c r="X453" i="1"/>
  <c r="BO452" i="1"/>
  <c r="BM452" i="1"/>
  <c r="Y452" i="1"/>
  <c r="Y453" i="1" s="1"/>
  <c r="X454" i="1"/>
  <c r="T568" i="1"/>
  <c r="X460" i="1"/>
  <c r="BO457" i="1"/>
  <c r="BM457" i="1"/>
  <c r="Y457" i="1"/>
  <c r="X461" i="1"/>
  <c r="BO478" i="1"/>
  <c r="BM478" i="1"/>
  <c r="Y478" i="1"/>
  <c r="BO482" i="1"/>
  <c r="BM482" i="1"/>
  <c r="Y482" i="1"/>
  <c r="BO304" i="1"/>
  <c r="BM304" i="1"/>
  <c r="Y304" i="1"/>
  <c r="Y305" i="1" s="1"/>
  <c r="X306" i="1"/>
  <c r="O568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4" i="1"/>
  <c r="BM334" i="1"/>
  <c r="Y334" i="1"/>
  <c r="BO336" i="1"/>
  <c r="BM336" i="1"/>
  <c r="Y336" i="1"/>
  <c r="X339" i="1"/>
  <c r="BO343" i="1"/>
  <c r="BM343" i="1"/>
  <c r="Y343" i="1"/>
  <c r="Y346" i="1" s="1"/>
  <c r="BO351" i="1"/>
  <c r="BM351" i="1"/>
  <c r="Y351" i="1"/>
  <c r="Y353" i="1" s="1"/>
  <c r="BO365" i="1"/>
  <c r="BM365" i="1"/>
  <c r="Y365" i="1"/>
  <c r="X367" i="1"/>
  <c r="BO370" i="1"/>
  <c r="BM370" i="1"/>
  <c r="Y370" i="1"/>
  <c r="Y373" i="1" s="1"/>
  <c r="X373" i="1"/>
  <c r="X381" i="1"/>
  <c r="BO376" i="1"/>
  <c r="BM376" i="1"/>
  <c r="Y376" i="1"/>
  <c r="BO380" i="1"/>
  <c r="BM380" i="1"/>
  <c r="Y380" i="1"/>
  <c r="X382" i="1"/>
  <c r="BO385" i="1"/>
  <c r="BM385" i="1"/>
  <c r="Y385" i="1"/>
  <c r="Y386" i="1" s="1"/>
  <c r="X387" i="1"/>
  <c r="X394" i="1"/>
  <c r="BO391" i="1"/>
  <c r="BM391" i="1"/>
  <c r="Y391" i="1"/>
  <c r="BO399" i="1"/>
  <c r="BM399" i="1"/>
  <c r="Y399" i="1"/>
  <c r="BO403" i="1"/>
  <c r="BM403" i="1"/>
  <c r="Y403" i="1"/>
  <c r="BO407" i="1"/>
  <c r="BM407" i="1"/>
  <c r="Y407" i="1"/>
  <c r="BO423" i="1"/>
  <c r="BM423" i="1"/>
  <c r="Y423" i="1"/>
  <c r="R568" i="1"/>
  <c r="X301" i="1"/>
  <c r="P568" i="1"/>
  <c r="X340" i="1"/>
  <c r="Q568" i="1"/>
  <c r="X366" i="1"/>
  <c r="X426" i="1"/>
  <c r="X425" i="1"/>
  <c r="BO430" i="1"/>
  <c r="BM430" i="1"/>
  <c r="Y430" i="1"/>
  <c r="Y431" i="1" s="1"/>
  <c r="X432" i="1"/>
  <c r="X441" i="1"/>
  <c r="BO434" i="1"/>
  <c r="BM434" i="1"/>
  <c r="Y434" i="1"/>
  <c r="BO438" i="1"/>
  <c r="BM438" i="1"/>
  <c r="Y438" i="1"/>
  <c r="X445" i="1"/>
  <c r="BO459" i="1"/>
  <c r="BM459" i="1"/>
  <c r="Y459" i="1"/>
  <c r="BO465" i="1"/>
  <c r="BM465" i="1"/>
  <c r="Y465" i="1"/>
  <c r="X467" i="1"/>
  <c r="BO476" i="1"/>
  <c r="BM476" i="1"/>
  <c r="Y476" i="1"/>
  <c r="BO480" i="1"/>
  <c r="BM480" i="1"/>
  <c r="Y480" i="1"/>
  <c r="BO484" i="1"/>
  <c r="BM484" i="1"/>
  <c r="Y484" i="1"/>
  <c r="BO496" i="1"/>
  <c r="BM496" i="1"/>
  <c r="Y496" i="1"/>
  <c r="Y501" i="1" s="1"/>
  <c r="BO500" i="1"/>
  <c r="BM500" i="1"/>
  <c r="Y500" i="1"/>
  <c r="X502" i="1"/>
  <c r="X507" i="1"/>
  <c r="BO504" i="1"/>
  <c r="BM504" i="1"/>
  <c r="Y504" i="1"/>
  <c r="X508" i="1"/>
  <c r="BO529" i="1"/>
  <c r="BM529" i="1"/>
  <c r="Y529" i="1"/>
  <c r="BO531" i="1"/>
  <c r="BM531" i="1"/>
  <c r="Y531" i="1"/>
  <c r="BO545" i="1"/>
  <c r="BM545" i="1"/>
  <c r="Y545" i="1"/>
  <c r="BO547" i="1"/>
  <c r="BM547" i="1"/>
  <c r="Y547" i="1"/>
  <c r="V568" i="1"/>
  <c r="S568" i="1"/>
  <c r="X431" i="1"/>
  <c r="U568" i="1"/>
  <c r="X466" i="1"/>
  <c r="X487" i="1"/>
  <c r="BO486" i="1"/>
  <c r="BM486" i="1"/>
  <c r="Y486" i="1"/>
  <c r="X488" i="1"/>
  <c r="X493" i="1"/>
  <c r="BO490" i="1"/>
  <c r="BM490" i="1"/>
  <c r="Y490" i="1"/>
  <c r="X501" i="1"/>
  <c r="BO498" i="1"/>
  <c r="BM498" i="1"/>
  <c r="Y498" i="1"/>
  <c r="BO506" i="1"/>
  <c r="BM506" i="1"/>
  <c r="Y506" i="1"/>
  <c r="X511" i="1"/>
  <c r="BO510" i="1"/>
  <c r="BM510" i="1"/>
  <c r="Y510" i="1"/>
  <c r="Y511" i="1" s="1"/>
  <c r="X512" i="1"/>
  <c r="X533" i="1"/>
  <c r="BO528" i="1"/>
  <c r="BM528" i="1"/>
  <c r="Y528" i="1"/>
  <c r="BO530" i="1"/>
  <c r="BM530" i="1"/>
  <c r="Y530" i="1"/>
  <c r="BO532" i="1"/>
  <c r="BM532" i="1"/>
  <c r="Y532" i="1"/>
  <c r="X534" i="1"/>
  <c r="X549" i="1"/>
  <c r="BO544" i="1"/>
  <c r="BM544" i="1"/>
  <c r="Y544" i="1"/>
  <c r="BO546" i="1"/>
  <c r="BM546" i="1"/>
  <c r="Y546" i="1"/>
  <c r="BO548" i="1"/>
  <c r="BM548" i="1"/>
  <c r="Y548" i="1"/>
  <c r="X550" i="1"/>
  <c r="X526" i="1"/>
  <c r="Y492" i="1" l="1"/>
  <c r="Y466" i="1"/>
  <c r="Y425" i="1"/>
  <c r="Y393" i="1"/>
  <c r="Y339" i="1"/>
  <c r="Y445" i="1"/>
  <c r="Y223" i="1"/>
  <c r="Y358" i="1"/>
  <c r="Y487" i="1"/>
  <c r="Y409" i="1"/>
  <c r="Y159" i="1"/>
  <c r="Y277" i="1"/>
  <c r="Y270" i="1"/>
  <c r="Y181" i="1"/>
  <c r="Y89" i="1"/>
  <c r="Y440" i="1"/>
  <c r="Y381" i="1"/>
  <c r="Y300" i="1"/>
  <c r="Y283" i="1"/>
  <c r="Y146" i="1"/>
  <c r="Y82" i="1"/>
  <c r="Y57" i="1"/>
  <c r="Y34" i="1"/>
  <c r="Y199" i="1"/>
  <c r="Y126" i="1"/>
  <c r="Y549" i="1"/>
  <c r="Y507" i="1"/>
  <c r="X560" i="1"/>
  <c r="Y233" i="1"/>
  <c r="Y117" i="1"/>
  <c r="Y99" i="1"/>
  <c r="X562" i="1"/>
  <c r="Y533" i="1"/>
  <c r="Y460" i="1"/>
  <c r="Y366" i="1"/>
  <c r="Y250" i="1"/>
  <c r="X558" i="1"/>
  <c r="X559" i="1"/>
  <c r="X561" i="1" s="1"/>
  <c r="Y257" i="1"/>
  <c r="Y135" i="1"/>
  <c r="Y563" i="1" l="1"/>
</calcChain>
</file>

<file path=xl/sharedStrings.xml><?xml version="1.0" encoding="utf-8"?>
<sst xmlns="http://schemas.openxmlformats.org/spreadsheetml/2006/main" count="2476" uniqueCount="838">
  <si>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</si>
  <si>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</si>
  <si>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</si>
  <si>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</si>
  <si>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</si>
  <si>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21.06.2024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</si>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</sst>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6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9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8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8" customWidth="1"/>
    <col min="18" max="18" width="6.140625" style="38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8" customWidth="1"/>
    <col min="24" max="24" width="11" style="388" customWidth="1"/>
    <col min="25" max="25" width="10" style="388" customWidth="1"/>
    <col min="26" max="26" width="11.5703125" style="388" customWidth="1"/>
    <col min="27" max="27" width="10.42578125" style="38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8" customWidth="1"/>
    <col min="32" max="32" width="9.140625" style="388" customWidth="1"/>
    <col min="33" max="16384" width="9.140625" style="388"/>
  </cols>
  <sheetData>
    <row r="1" spans="1:30" s="383" customFormat="1" ht="45" customHeight="1" x14ac:dyDescent="0.2">
      <c r="A1" s="41"/>
      <c r="B1" s="41"/>
      <c r="C1" s="41"/>
      <c r="D1" s="525" t="s">
        <v>0</v>
      </c>
      <c r="E1" s="526"/>
      <c r="F1" s="526"/>
      <c r="G1" s="12" t="s">
        <v>1</v>
      </c>
      <c r="H1" s="525" t="s">
        <v>2</v>
      </c>
      <c r="I1" s="526"/>
      <c r="J1" s="526"/>
      <c r="K1" s="526"/>
      <c r="L1" s="526"/>
      <c r="M1" s="526"/>
      <c r="N1" s="526"/>
      <c r="O1" s="526"/>
      <c r="P1" s="526"/>
      <c r="Q1" s="792" t="s">
        <v>3</v>
      </c>
      <c r="R1" s="526"/>
      <c r="S1" s="526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3"/>
      <c r="Q2" s="403"/>
      <c r="R2" s="403"/>
      <c r="S2" s="403"/>
      <c r="T2" s="403"/>
      <c r="U2" s="403"/>
      <c r="V2" s="403"/>
      <c r="W2" s="16"/>
      <c r="X2" s="16"/>
      <c r="Y2" s="16"/>
      <c r="Z2" s="16"/>
      <c r="AA2" s="51"/>
      <c r="AB2" s="51"/>
      <c r="AC2" s="51"/>
    </row>
    <row r="3" spans="1:30" s="3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3"/>
      <c r="P3" s="403"/>
      <c r="Q3" s="403"/>
      <c r="R3" s="403"/>
      <c r="S3" s="403"/>
      <c r="T3" s="403"/>
      <c r="U3" s="403"/>
      <c r="V3" s="403"/>
      <c r="W3" s="16"/>
      <c r="X3" s="16"/>
      <c r="Y3" s="16"/>
      <c r="Z3" s="16"/>
      <c r="AA3" s="51"/>
      <c r="AB3" s="51"/>
      <c r="AC3" s="51"/>
    </row>
    <row r="4" spans="1:30" s="3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3" customFormat="1" ht="23.45" customHeight="1" x14ac:dyDescent="0.2">
      <c r="A5" s="557" t="s">
        <v>8</v>
      </c>
      <c r="B5" s="553"/>
      <c r="C5" s="554"/>
      <c r="D5" s="439"/>
      <c r="E5" s="441"/>
      <c r="F5" s="754" t="s">
        <v>9</v>
      </c>
      <c r="G5" s="554"/>
      <c r="H5" s="439" t="s">
        <v>837</v>
      </c>
      <c r="I5" s="440"/>
      <c r="J5" s="440"/>
      <c r="K5" s="440"/>
      <c r="L5" s="441"/>
      <c r="M5" s="58"/>
      <c r="O5" s="24" t="s">
        <v>10</v>
      </c>
      <c r="P5" s="785">
        <v>45471</v>
      </c>
      <c r="Q5" s="578"/>
      <c r="S5" s="645" t="s">
        <v>11</v>
      </c>
      <c r="T5" s="459"/>
      <c r="U5" s="647" t="s">
        <v>12</v>
      </c>
      <c r="V5" s="578"/>
      <c r="AA5" s="51"/>
      <c r="AB5" s="51"/>
      <c r="AC5" s="51"/>
    </row>
    <row r="6" spans="1:30" s="383" customFormat="1" ht="24" customHeight="1" x14ac:dyDescent="0.2">
      <c r="A6" s="557" t="s">
        <v>13</v>
      </c>
      <c r="B6" s="553"/>
      <c r="C6" s="554"/>
      <c r="D6" s="688" t="s">
        <v>14</v>
      </c>
      <c r="E6" s="689"/>
      <c r="F6" s="689"/>
      <c r="G6" s="689"/>
      <c r="H6" s="689"/>
      <c r="I6" s="689"/>
      <c r="J6" s="689"/>
      <c r="K6" s="689"/>
      <c r="L6" s="578"/>
      <c r="M6" s="59"/>
      <c r="O6" s="24" t="s">
        <v>15</v>
      </c>
      <c r="P6" s="428" t="str">
        <f>IF(P5=0," ",CHOOSE(WEEKDAY(P5,2),"Понедельник","Вторник","Среда","Четверг","Пятница","Суббота","Воскресенье"))</f>
        <v>Пятница</v>
      </c>
      <c r="Q6" s="397"/>
      <c r="S6" s="458" t="s">
        <v>16</v>
      </c>
      <c r="T6" s="459"/>
      <c r="U6" s="713" t="s">
        <v>17</v>
      </c>
      <c r="V6" s="456"/>
      <c r="AA6" s="51"/>
      <c r="AB6" s="51"/>
      <c r="AC6" s="51"/>
    </row>
    <row r="7" spans="1:30" s="383" customFormat="1" ht="21.75" hidden="1" customHeight="1" x14ac:dyDescent="0.2">
      <c r="A7" s="55"/>
      <c r="B7" s="55"/>
      <c r="C7" s="55"/>
      <c r="D7" s="633" t="str">
        <f>IFERROR(VLOOKUP(DeliveryAddress,Table,3,0),1)</f>
        <v>5</v>
      </c>
      <c r="E7" s="634"/>
      <c r="F7" s="634"/>
      <c r="G7" s="634"/>
      <c r="H7" s="634"/>
      <c r="I7" s="634"/>
      <c r="J7" s="634"/>
      <c r="K7" s="634"/>
      <c r="L7" s="594"/>
      <c r="M7" s="60"/>
      <c r="O7" s="24"/>
      <c r="P7" s="42"/>
      <c r="Q7" s="42"/>
      <c r="S7" s="403"/>
      <c r="T7" s="459"/>
      <c r="U7" s="714"/>
      <c r="V7" s="715"/>
      <c r="AA7" s="51"/>
      <c r="AB7" s="51"/>
      <c r="AC7" s="51"/>
    </row>
    <row r="8" spans="1:30" s="383" customFormat="1" ht="25.5" customHeight="1" x14ac:dyDescent="0.2">
      <c r="A8" s="795" t="s">
        <v>18</v>
      </c>
      <c r="B8" s="416"/>
      <c r="C8" s="417"/>
      <c r="D8" s="519"/>
      <c r="E8" s="520"/>
      <c r="F8" s="520"/>
      <c r="G8" s="520"/>
      <c r="H8" s="520"/>
      <c r="I8" s="520"/>
      <c r="J8" s="520"/>
      <c r="K8" s="520"/>
      <c r="L8" s="521"/>
      <c r="M8" s="61"/>
      <c r="O8" s="24" t="s">
        <v>19</v>
      </c>
      <c r="P8" s="593">
        <v>0.41666666666666669</v>
      </c>
      <c r="Q8" s="594"/>
      <c r="S8" s="403"/>
      <c r="T8" s="459"/>
      <c r="U8" s="714"/>
      <c r="V8" s="715"/>
      <c r="AA8" s="51"/>
      <c r="AB8" s="51"/>
      <c r="AC8" s="51"/>
    </row>
    <row r="9" spans="1:30" s="383" customFormat="1" ht="39.950000000000003" customHeight="1" x14ac:dyDescent="0.2">
      <c r="A9" s="5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3"/>
      <c r="C9" s="403"/>
      <c r="D9" s="569"/>
      <c r="E9" s="426"/>
      <c r="F9" s="5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3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6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6"/>
      <c r="L9" s="426"/>
      <c r="M9" s="381"/>
      <c r="O9" s="26" t="s">
        <v>20</v>
      </c>
      <c r="P9" s="564"/>
      <c r="Q9" s="565"/>
      <c r="S9" s="403"/>
      <c r="T9" s="459"/>
      <c r="U9" s="716"/>
      <c r="V9" s="717"/>
      <c r="W9" s="43"/>
      <c r="X9" s="43"/>
      <c r="Y9" s="43"/>
      <c r="Z9" s="43"/>
      <c r="AA9" s="51"/>
      <c r="AB9" s="51"/>
      <c r="AC9" s="51"/>
    </row>
    <row r="10" spans="1:30" s="383" customFormat="1" ht="26.45" customHeight="1" x14ac:dyDescent="0.2">
      <c r="A10" s="5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3"/>
      <c r="C10" s="403"/>
      <c r="D10" s="569"/>
      <c r="E10" s="426"/>
      <c r="F10" s="5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3"/>
      <c r="H10" s="695" t="str">
        <f>IFERROR(VLOOKUP($D$10,Proxy,2,FALSE),"")</f>
        <v/>
      </c>
      <c r="I10" s="403"/>
      <c r="J10" s="403"/>
      <c r="K10" s="403"/>
      <c r="L10" s="403"/>
      <c r="M10" s="382"/>
      <c r="O10" s="26" t="s">
        <v>21</v>
      </c>
      <c r="P10" s="653"/>
      <c r="Q10" s="654"/>
      <c r="T10" s="24" t="s">
        <v>22</v>
      </c>
      <c r="U10" s="455" t="s">
        <v>23</v>
      </c>
      <c r="V10" s="456"/>
      <c r="W10" s="44"/>
      <c r="X10" s="44"/>
      <c r="Y10" s="44"/>
      <c r="Z10" s="44"/>
      <c r="AA10" s="51"/>
      <c r="AB10" s="51"/>
      <c r="AC10" s="51"/>
    </row>
    <row r="11" spans="1:30" s="3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7"/>
      <c r="Q11" s="578"/>
      <c r="T11" s="24" t="s">
        <v>26</v>
      </c>
      <c r="U11" s="642" t="s">
        <v>27</v>
      </c>
      <c r="V11" s="565"/>
      <c r="W11" s="45"/>
      <c r="X11" s="45"/>
      <c r="Y11" s="45"/>
      <c r="Z11" s="45"/>
      <c r="AA11" s="51"/>
      <c r="AB11" s="51"/>
      <c r="AC11" s="51"/>
    </row>
    <row r="12" spans="1:30" s="383" customFormat="1" ht="18.600000000000001" customHeight="1" x14ac:dyDescent="0.2">
      <c r="A12" s="743" t="s">
        <v>28</v>
      </c>
      <c r="B12" s="553"/>
      <c r="C12" s="553"/>
      <c r="D12" s="553"/>
      <c r="E12" s="553"/>
      <c r="F12" s="553"/>
      <c r="G12" s="553"/>
      <c r="H12" s="553"/>
      <c r="I12" s="553"/>
      <c r="J12" s="553"/>
      <c r="K12" s="553"/>
      <c r="L12" s="554"/>
      <c r="M12" s="62"/>
      <c r="O12" s="24" t="s">
        <v>29</v>
      </c>
      <c r="P12" s="593"/>
      <c r="Q12" s="594"/>
      <c r="R12" s="23"/>
      <c r="T12" s="24"/>
      <c r="U12" s="526"/>
      <c r="V12" s="403"/>
      <c r="AA12" s="51"/>
      <c r="AB12" s="51"/>
      <c r="AC12" s="51"/>
    </row>
    <row r="13" spans="1:30" s="383" customFormat="1" ht="23.25" customHeight="1" x14ac:dyDescent="0.2">
      <c r="A13" s="743" t="s">
        <v>30</v>
      </c>
      <c r="B13" s="553"/>
      <c r="C13" s="553"/>
      <c r="D13" s="553"/>
      <c r="E13" s="553"/>
      <c r="F13" s="553"/>
      <c r="G13" s="553"/>
      <c r="H13" s="553"/>
      <c r="I13" s="553"/>
      <c r="J13" s="553"/>
      <c r="K13" s="553"/>
      <c r="L13" s="554"/>
      <c r="M13" s="62"/>
      <c r="N13" s="26"/>
      <c r="O13" s="26" t="s">
        <v>31</v>
      </c>
      <c r="P13" s="642"/>
      <c r="Q13" s="565"/>
      <c r="R13" s="23"/>
      <c r="W13" s="49"/>
      <c r="X13" s="49"/>
      <c r="Y13" s="49"/>
      <c r="Z13" s="49"/>
      <c r="AA13" s="51"/>
      <c r="AB13" s="51"/>
      <c r="AC13" s="51"/>
    </row>
    <row r="14" spans="1:30" s="383" customFormat="1" ht="18.600000000000001" customHeight="1" x14ac:dyDescent="0.2">
      <c r="A14" s="743" t="s">
        <v>32</v>
      </c>
      <c r="B14" s="553"/>
      <c r="C14" s="553"/>
      <c r="D14" s="553"/>
      <c r="E14" s="553"/>
      <c r="F14" s="553"/>
      <c r="G14" s="553"/>
      <c r="H14" s="553"/>
      <c r="I14" s="553"/>
      <c r="J14" s="553"/>
      <c r="K14" s="553"/>
      <c r="L14" s="554"/>
      <c r="M14" s="62"/>
      <c r="W14" s="50"/>
      <c r="X14" s="50"/>
      <c r="Y14" s="50"/>
      <c r="Z14" s="50"/>
      <c r="AA14" s="51"/>
      <c r="AB14" s="51"/>
      <c r="AC14" s="51"/>
    </row>
    <row r="15" spans="1:30" s="383" customFormat="1" ht="22.5" customHeight="1" x14ac:dyDescent="0.2">
      <c r="A15" s="778" t="s">
        <v>33</v>
      </c>
      <c r="B15" s="553"/>
      <c r="C15" s="553"/>
      <c r="D15" s="553"/>
      <c r="E15" s="553"/>
      <c r="F15" s="553"/>
      <c r="G15" s="553"/>
      <c r="H15" s="553"/>
      <c r="I15" s="553"/>
      <c r="J15" s="553"/>
      <c r="K15" s="553"/>
      <c r="L15" s="554"/>
      <c r="M15" s="63"/>
      <c r="O15" s="546" t="s">
        <v>34</v>
      </c>
      <c r="P15" s="526"/>
      <c r="Q15" s="526"/>
      <c r="R15" s="526"/>
      <c r="S15" s="526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7"/>
      <c r="P16" s="547"/>
      <c r="Q16" s="547"/>
      <c r="R16" s="547"/>
      <c r="S16" s="54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8" t="s">
        <v>35</v>
      </c>
      <c r="B17" s="448" t="s">
        <v>36</v>
      </c>
      <c r="C17" s="580" t="s">
        <v>37</v>
      </c>
      <c r="D17" s="448" t="s">
        <v>38</v>
      </c>
      <c r="E17" s="481"/>
      <c r="F17" s="448" t="s">
        <v>39</v>
      </c>
      <c r="G17" s="448" t="s">
        <v>40</v>
      </c>
      <c r="H17" s="448" t="s">
        <v>41</v>
      </c>
      <c r="I17" s="448" t="s">
        <v>42</v>
      </c>
      <c r="J17" s="448" t="s">
        <v>43</v>
      </c>
      <c r="K17" s="448" t="s">
        <v>44</v>
      </c>
      <c r="L17" s="448" t="s">
        <v>45</v>
      </c>
      <c r="M17" s="448" t="s">
        <v>46</v>
      </c>
      <c r="N17" s="448" t="s">
        <v>47</v>
      </c>
      <c r="O17" s="448" t="s">
        <v>48</v>
      </c>
      <c r="P17" s="480"/>
      <c r="Q17" s="480"/>
      <c r="R17" s="480"/>
      <c r="S17" s="481"/>
      <c r="T17" s="775" t="s">
        <v>49</v>
      </c>
      <c r="U17" s="554"/>
      <c r="V17" s="448" t="s">
        <v>50</v>
      </c>
      <c r="W17" s="448" t="s">
        <v>51</v>
      </c>
      <c r="X17" s="782" t="s">
        <v>52</v>
      </c>
      <c r="Y17" s="448" t="s">
        <v>53</v>
      </c>
      <c r="Z17" s="499" t="s">
        <v>54</v>
      </c>
      <c r="AA17" s="499" t="s">
        <v>55</v>
      </c>
      <c r="AB17" s="499" t="s">
        <v>56</v>
      </c>
      <c r="AC17" s="500"/>
      <c r="AD17" s="501"/>
      <c r="AE17" s="516"/>
      <c r="BB17" s="774" t="s">
        <v>57</v>
      </c>
    </row>
    <row r="18" spans="1:67" ht="14.25" customHeight="1" x14ac:dyDescent="0.2">
      <c r="A18" s="449"/>
      <c r="B18" s="449"/>
      <c r="C18" s="449"/>
      <c r="D18" s="482"/>
      <c r="E18" s="484"/>
      <c r="F18" s="449"/>
      <c r="G18" s="449"/>
      <c r="H18" s="449"/>
      <c r="I18" s="449"/>
      <c r="J18" s="449"/>
      <c r="K18" s="449"/>
      <c r="L18" s="449"/>
      <c r="M18" s="449"/>
      <c r="N18" s="449"/>
      <c r="O18" s="482"/>
      <c r="P18" s="483"/>
      <c r="Q18" s="483"/>
      <c r="R18" s="483"/>
      <c r="S18" s="484"/>
      <c r="T18" s="384" t="s">
        <v>58</v>
      </c>
      <c r="U18" s="384" t="s">
        <v>59</v>
      </c>
      <c r="V18" s="449"/>
      <c r="W18" s="449"/>
      <c r="X18" s="783"/>
      <c r="Y18" s="449"/>
      <c r="Z18" s="677"/>
      <c r="AA18" s="677"/>
      <c r="AB18" s="502"/>
      <c r="AC18" s="503"/>
      <c r="AD18" s="504"/>
      <c r="AE18" s="517"/>
      <c r="BB18" s="403"/>
    </row>
    <row r="19" spans="1:67" ht="27.75" hidden="1" customHeight="1" x14ac:dyDescent="0.2">
      <c r="A19" s="419" t="s">
        <v>60</v>
      </c>
      <c r="B19" s="420"/>
      <c r="C19" s="420"/>
      <c r="D19" s="420"/>
      <c r="E19" s="420"/>
      <c r="F19" s="420"/>
      <c r="G19" s="420"/>
      <c r="H19" s="420"/>
      <c r="I19" s="420"/>
      <c r="J19" s="420"/>
      <c r="K19" s="420"/>
      <c r="L19" s="420"/>
      <c r="M19" s="420"/>
      <c r="N19" s="420"/>
      <c r="O19" s="420"/>
      <c r="P19" s="420"/>
      <c r="Q19" s="420"/>
      <c r="R19" s="420"/>
      <c r="S19" s="420"/>
      <c r="T19" s="420"/>
      <c r="U19" s="420"/>
      <c r="V19" s="420"/>
      <c r="W19" s="420"/>
      <c r="X19" s="420"/>
      <c r="Y19" s="420"/>
      <c r="Z19" s="48"/>
      <c r="AA19" s="48"/>
    </row>
    <row r="20" spans="1:67" ht="16.5" hidden="1" customHeight="1" x14ac:dyDescent="0.25">
      <c r="A20" s="434" t="s">
        <v>60</v>
      </c>
      <c r="B20" s="403"/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403"/>
      <c r="R20" s="403"/>
      <c r="S20" s="403"/>
      <c r="T20" s="403"/>
      <c r="U20" s="403"/>
      <c r="V20" s="403"/>
      <c r="W20" s="403"/>
      <c r="X20" s="403"/>
      <c r="Y20" s="403"/>
      <c r="Z20" s="385"/>
      <c r="AA20" s="385"/>
    </row>
    <row r="21" spans="1:67" ht="14.25" hidden="1" customHeight="1" x14ac:dyDescent="0.25">
      <c r="A21" s="402" t="s">
        <v>61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386"/>
      <c r="AA21" s="38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6">
        <v>4607091389258</v>
      </c>
      <c r="E22" s="397"/>
      <c r="F22" s="389">
        <v>0.3</v>
      </c>
      <c r="G22" s="32">
        <v>6</v>
      </c>
      <c r="H22" s="389">
        <v>1.8</v>
      </c>
      <c r="I22" s="38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1"/>
      <c r="Q22" s="401"/>
      <c r="R22" s="401"/>
      <c r="S22" s="397"/>
      <c r="T22" s="34"/>
      <c r="U22" s="34"/>
      <c r="V22" s="35" t="s">
        <v>66</v>
      </c>
      <c r="W22" s="390">
        <v>0</v>
      </c>
      <c r="X22" s="39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6">
        <v>4680115885004</v>
      </c>
      <c r="E23" s="397"/>
      <c r="F23" s="389">
        <v>0.16</v>
      </c>
      <c r="G23" s="32">
        <v>10</v>
      </c>
      <c r="H23" s="389">
        <v>1.6</v>
      </c>
      <c r="I23" s="38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1"/>
      <c r="Q23" s="401"/>
      <c r="R23" s="401"/>
      <c r="S23" s="397"/>
      <c r="T23" s="34"/>
      <c r="U23" s="34"/>
      <c r="V23" s="35" t="s">
        <v>66</v>
      </c>
      <c r="W23" s="390">
        <v>0</v>
      </c>
      <c r="X23" s="39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0"/>
      <c r="B24" s="403"/>
      <c r="C24" s="403"/>
      <c r="D24" s="403"/>
      <c r="E24" s="403"/>
      <c r="F24" s="403"/>
      <c r="G24" s="403"/>
      <c r="H24" s="403"/>
      <c r="I24" s="403"/>
      <c r="J24" s="403"/>
      <c r="K24" s="403"/>
      <c r="L24" s="403"/>
      <c r="M24" s="403"/>
      <c r="N24" s="411"/>
      <c r="O24" s="415" t="s">
        <v>70</v>
      </c>
      <c r="P24" s="416"/>
      <c r="Q24" s="416"/>
      <c r="R24" s="416"/>
      <c r="S24" s="416"/>
      <c r="T24" s="416"/>
      <c r="U24" s="417"/>
      <c r="V24" s="37" t="s">
        <v>71</v>
      </c>
      <c r="W24" s="392">
        <f>IFERROR(W22/H22,"0")+IFERROR(W23/H23,"0")</f>
        <v>0</v>
      </c>
      <c r="X24" s="392">
        <f>IFERROR(X22/H22,"0")+IFERROR(X23/H23,"0")</f>
        <v>0</v>
      </c>
      <c r="Y24" s="392">
        <f>IFERROR(IF(Y22="",0,Y22),"0")+IFERROR(IF(Y23="",0,Y23),"0")</f>
        <v>0</v>
      </c>
      <c r="Z24" s="393"/>
      <c r="AA24" s="393"/>
    </row>
    <row r="25" spans="1:67" hidden="1" x14ac:dyDescent="0.2">
      <c r="A25" s="403"/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411"/>
      <c r="O25" s="415" t="s">
        <v>70</v>
      </c>
      <c r="P25" s="416"/>
      <c r="Q25" s="416"/>
      <c r="R25" s="416"/>
      <c r="S25" s="416"/>
      <c r="T25" s="416"/>
      <c r="U25" s="417"/>
      <c r="V25" s="37" t="s">
        <v>66</v>
      </c>
      <c r="W25" s="392">
        <f>IFERROR(SUM(W22:W23),"0")</f>
        <v>0</v>
      </c>
      <c r="X25" s="392">
        <f>IFERROR(SUM(X22:X23),"0")</f>
        <v>0</v>
      </c>
      <c r="Y25" s="37"/>
      <c r="Z25" s="393"/>
      <c r="AA25" s="393"/>
    </row>
    <row r="26" spans="1:67" ht="14.25" hidden="1" customHeight="1" x14ac:dyDescent="0.25">
      <c r="A26" s="402" t="s">
        <v>72</v>
      </c>
      <c r="B26" s="403"/>
      <c r="C26" s="403"/>
      <c r="D26" s="403"/>
      <c r="E26" s="403"/>
      <c r="F26" s="403"/>
      <c r="G26" s="403"/>
      <c r="H26" s="403"/>
      <c r="I26" s="403"/>
      <c r="J26" s="403"/>
      <c r="K26" s="403"/>
      <c r="L26" s="403"/>
      <c r="M26" s="403"/>
      <c r="N26" s="403"/>
      <c r="O26" s="403"/>
      <c r="P26" s="403"/>
      <c r="Q26" s="403"/>
      <c r="R26" s="403"/>
      <c r="S26" s="403"/>
      <c r="T26" s="403"/>
      <c r="U26" s="403"/>
      <c r="V26" s="403"/>
      <c r="W26" s="403"/>
      <c r="X26" s="403"/>
      <c r="Y26" s="403"/>
      <c r="Z26" s="386"/>
      <c r="AA26" s="38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6">
        <v>4607091383881</v>
      </c>
      <c r="E27" s="397"/>
      <c r="F27" s="389">
        <v>0.33</v>
      </c>
      <c r="G27" s="32">
        <v>6</v>
      </c>
      <c r="H27" s="389">
        <v>1.98</v>
      </c>
      <c r="I27" s="38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1"/>
      <c r="Q27" s="401"/>
      <c r="R27" s="401"/>
      <c r="S27" s="397"/>
      <c r="T27" s="34"/>
      <c r="U27" s="34"/>
      <c r="V27" s="35" t="s">
        <v>66</v>
      </c>
      <c r="W27" s="390">
        <v>0</v>
      </c>
      <c r="X27" s="39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6">
        <v>4607091388237</v>
      </c>
      <c r="E28" s="397"/>
      <c r="F28" s="389">
        <v>0.42</v>
      </c>
      <c r="G28" s="32">
        <v>6</v>
      </c>
      <c r="H28" s="389">
        <v>2.52</v>
      </c>
      <c r="I28" s="38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1"/>
      <c r="Q28" s="401"/>
      <c r="R28" s="401"/>
      <c r="S28" s="397"/>
      <c r="T28" s="34"/>
      <c r="U28" s="34"/>
      <c r="V28" s="35" t="s">
        <v>66</v>
      </c>
      <c r="W28" s="390">
        <v>0</v>
      </c>
      <c r="X28" s="39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6">
        <v>4607091383935</v>
      </c>
      <c r="E29" s="397"/>
      <c r="F29" s="389">
        <v>0.33</v>
      </c>
      <c r="G29" s="32">
        <v>6</v>
      </c>
      <c r="H29" s="389">
        <v>1.98</v>
      </c>
      <c r="I29" s="38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01"/>
      <c r="Q29" s="401"/>
      <c r="R29" s="401"/>
      <c r="S29" s="397"/>
      <c r="T29" s="34"/>
      <c r="U29" s="34"/>
      <c r="V29" s="35" t="s">
        <v>66</v>
      </c>
      <c r="W29" s="390">
        <v>0</v>
      </c>
      <c r="X29" s="39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6">
        <v>4607091383935</v>
      </c>
      <c r="E30" s="397"/>
      <c r="F30" s="389">
        <v>0.33</v>
      </c>
      <c r="G30" s="32">
        <v>6</v>
      </c>
      <c r="H30" s="389">
        <v>1.98</v>
      </c>
      <c r="I30" s="38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01"/>
      <c r="Q30" s="401"/>
      <c r="R30" s="401"/>
      <c r="S30" s="397"/>
      <c r="T30" s="34"/>
      <c r="U30" s="34"/>
      <c r="V30" s="35" t="s">
        <v>66</v>
      </c>
      <c r="W30" s="390">
        <v>0</v>
      </c>
      <c r="X30" s="39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6">
        <v>4680115881853</v>
      </c>
      <c r="E31" s="397"/>
      <c r="F31" s="389">
        <v>0.33</v>
      </c>
      <c r="G31" s="32">
        <v>6</v>
      </c>
      <c r="H31" s="389">
        <v>1.98</v>
      </c>
      <c r="I31" s="38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3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1"/>
      <c r="Q31" s="401"/>
      <c r="R31" s="401"/>
      <c r="S31" s="397"/>
      <c r="T31" s="34"/>
      <c r="U31" s="34"/>
      <c r="V31" s="35" t="s">
        <v>66</v>
      </c>
      <c r="W31" s="390">
        <v>0</v>
      </c>
      <c r="X31" s="39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6">
        <v>4607091383911</v>
      </c>
      <c r="E32" s="397"/>
      <c r="F32" s="389">
        <v>0.33</v>
      </c>
      <c r="G32" s="32">
        <v>6</v>
      </c>
      <c r="H32" s="389">
        <v>1.98</v>
      </c>
      <c r="I32" s="38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1"/>
      <c r="Q32" s="401"/>
      <c r="R32" s="401"/>
      <c r="S32" s="397"/>
      <c r="T32" s="34"/>
      <c r="U32" s="34"/>
      <c r="V32" s="35" t="s">
        <v>66</v>
      </c>
      <c r="W32" s="390">
        <v>0</v>
      </c>
      <c r="X32" s="39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6">
        <v>4607091388244</v>
      </c>
      <c r="E33" s="397"/>
      <c r="F33" s="389">
        <v>0.42</v>
      </c>
      <c r="G33" s="32">
        <v>6</v>
      </c>
      <c r="H33" s="389">
        <v>2.52</v>
      </c>
      <c r="I33" s="38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1"/>
      <c r="Q33" s="401"/>
      <c r="R33" s="401"/>
      <c r="S33" s="397"/>
      <c r="T33" s="34"/>
      <c r="U33" s="34"/>
      <c r="V33" s="35" t="s">
        <v>66</v>
      </c>
      <c r="W33" s="390">
        <v>0</v>
      </c>
      <c r="X33" s="39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0"/>
      <c r="B34" s="403"/>
      <c r="C34" s="403"/>
      <c r="D34" s="403"/>
      <c r="E34" s="403"/>
      <c r="F34" s="403"/>
      <c r="G34" s="403"/>
      <c r="H34" s="403"/>
      <c r="I34" s="403"/>
      <c r="J34" s="403"/>
      <c r="K34" s="403"/>
      <c r="L34" s="403"/>
      <c r="M34" s="403"/>
      <c r="N34" s="411"/>
      <c r="O34" s="415" t="s">
        <v>70</v>
      </c>
      <c r="P34" s="416"/>
      <c r="Q34" s="416"/>
      <c r="R34" s="416"/>
      <c r="S34" s="416"/>
      <c r="T34" s="416"/>
      <c r="U34" s="417"/>
      <c r="V34" s="37" t="s">
        <v>71</v>
      </c>
      <c r="W34" s="392">
        <f>IFERROR(W27/H27,"0")+IFERROR(W28/H28,"0")+IFERROR(W29/H29,"0")+IFERROR(W30/H30,"0")+IFERROR(W31/H31,"0")+IFERROR(W32/H32,"0")+IFERROR(W33/H33,"0")</f>
        <v>0</v>
      </c>
      <c r="X34" s="392">
        <f>IFERROR(X27/H27,"0")+IFERROR(X28/H28,"0")+IFERROR(X29/H29,"0")+IFERROR(X30/H30,"0")+IFERROR(X31/H31,"0")+IFERROR(X32/H32,"0")+IFERROR(X33/H33,"0")</f>
        <v>0</v>
      </c>
      <c r="Y34" s="392">
        <f>IFERROR(IF(Y27="",0,Y27),"0")+IFERROR(IF(Y28="",0,Y28),"0")+IFERROR(IF(Y29="",0,Y29),"0")+IFERROR(IF(Y30="",0,Y30),"0")+IFERROR(IF(Y31="",0,Y31),"0")+IFERROR(IF(Y32="",0,Y32),"0")+IFERROR(IF(Y33="",0,Y33),"0")</f>
        <v>0</v>
      </c>
      <c r="Z34" s="393"/>
      <c r="AA34" s="393"/>
    </row>
    <row r="35" spans="1:67" hidden="1" x14ac:dyDescent="0.2">
      <c r="A35" s="403"/>
      <c r="B35" s="403"/>
      <c r="C35" s="403"/>
      <c r="D35" s="403"/>
      <c r="E35" s="403"/>
      <c r="F35" s="403"/>
      <c r="G35" s="403"/>
      <c r="H35" s="403"/>
      <c r="I35" s="403"/>
      <c r="J35" s="403"/>
      <c r="K35" s="403"/>
      <c r="L35" s="403"/>
      <c r="M35" s="403"/>
      <c r="N35" s="411"/>
      <c r="O35" s="415" t="s">
        <v>70</v>
      </c>
      <c r="P35" s="416"/>
      <c r="Q35" s="416"/>
      <c r="R35" s="416"/>
      <c r="S35" s="416"/>
      <c r="T35" s="416"/>
      <c r="U35" s="417"/>
      <c r="V35" s="37" t="s">
        <v>66</v>
      </c>
      <c r="W35" s="392">
        <f>IFERROR(SUM(W27:W33),"0")</f>
        <v>0</v>
      </c>
      <c r="X35" s="392">
        <f>IFERROR(SUM(X27:X33),"0")</f>
        <v>0</v>
      </c>
      <c r="Y35" s="37"/>
      <c r="Z35" s="393"/>
      <c r="AA35" s="393"/>
    </row>
    <row r="36" spans="1:67" ht="14.25" hidden="1" customHeight="1" x14ac:dyDescent="0.25">
      <c r="A36" s="402" t="s">
        <v>86</v>
      </c>
      <c r="B36" s="403"/>
      <c r="C36" s="403"/>
      <c r="D36" s="403"/>
      <c r="E36" s="403"/>
      <c r="F36" s="403"/>
      <c r="G36" s="403"/>
      <c r="H36" s="403"/>
      <c r="I36" s="403"/>
      <c r="J36" s="403"/>
      <c r="K36" s="403"/>
      <c r="L36" s="403"/>
      <c r="M36" s="403"/>
      <c r="N36" s="403"/>
      <c r="O36" s="403"/>
      <c r="P36" s="403"/>
      <c r="Q36" s="403"/>
      <c r="R36" s="403"/>
      <c r="S36" s="403"/>
      <c r="T36" s="403"/>
      <c r="U36" s="403"/>
      <c r="V36" s="403"/>
      <c r="W36" s="403"/>
      <c r="X36" s="403"/>
      <c r="Y36" s="403"/>
      <c r="Z36" s="386"/>
      <c r="AA36" s="386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6">
        <v>4607091388503</v>
      </c>
      <c r="E37" s="397"/>
      <c r="F37" s="389">
        <v>0.05</v>
      </c>
      <c r="G37" s="32">
        <v>12</v>
      </c>
      <c r="H37" s="389">
        <v>0.6</v>
      </c>
      <c r="I37" s="38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1"/>
      <c r="Q37" s="401"/>
      <c r="R37" s="401"/>
      <c r="S37" s="397"/>
      <c r="T37" s="34"/>
      <c r="U37" s="34"/>
      <c r="V37" s="35" t="s">
        <v>66</v>
      </c>
      <c r="W37" s="390">
        <v>0</v>
      </c>
      <c r="X37" s="39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0"/>
      <c r="B38" s="403"/>
      <c r="C38" s="403"/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11"/>
      <c r="O38" s="415" t="s">
        <v>70</v>
      </c>
      <c r="P38" s="416"/>
      <c r="Q38" s="416"/>
      <c r="R38" s="416"/>
      <c r="S38" s="416"/>
      <c r="T38" s="416"/>
      <c r="U38" s="417"/>
      <c r="V38" s="37" t="s">
        <v>71</v>
      </c>
      <c r="W38" s="392">
        <f>IFERROR(W37/H37,"0")</f>
        <v>0</v>
      </c>
      <c r="X38" s="392">
        <f>IFERROR(X37/H37,"0")</f>
        <v>0</v>
      </c>
      <c r="Y38" s="392">
        <f>IFERROR(IF(Y37="",0,Y37),"0")</f>
        <v>0</v>
      </c>
      <c r="Z38" s="393"/>
      <c r="AA38" s="393"/>
    </row>
    <row r="39" spans="1:67" hidden="1" x14ac:dyDescent="0.2">
      <c r="A39" s="403"/>
      <c r="B39" s="403"/>
      <c r="C39" s="403"/>
      <c r="D39" s="403"/>
      <c r="E39" s="403"/>
      <c r="F39" s="403"/>
      <c r="G39" s="403"/>
      <c r="H39" s="403"/>
      <c r="I39" s="403"/>
      <c r="J39" s="403"/>
      <c r="K39" s="403"/>
      <c r="L39" s="403"/>
      <c r="M39" s="403"/>
      <c r="N39" s="411"/>
      <c r="O39" s="415" t="s">
        <v>70</v>
      </c>
      <c r="P39" s="416"/>
      <c r="Q39" s="416"/>
      <c r="R39" s="416"/>
      <c r="S39" s="416"/>
      <c r="T39" s="416"/>
      <c r="U39" s="417"/>
      <c r="V39" s="37" t="s">
        <v>66</v>
      </c>
      <c r="W39" s="392">
        <f>IFERROR(SUM(W37:W37),"0")</f>
        <v>0</v>
      </c>
      <c r="X39" s="392">
        <f>IFERROR(SUM(X37:X37),"0")</f>
        <v>0</v>
      </c>
      <c r="Y39" s="37"/>
      <c r="Z39" s="393"/>
      <c r="AA39" s="393"/>
    </row>
    <row r="40" spans="1:67" ht="14.25" hidden="1" customHeight="1" x14ac:dyDescent="0.25">
      <c r="A40" s="402" t="s">
        <v>91</v>
      </c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403"/>
      <c r="T40" s="403"/>
      <c r="U40" s="403"/>
      <c r="V40" s="403"/>
      <c r="W40" s="403"/>
      <c r="X40" s="403"/>
      <c r="Y40" s="403"/>
      <c r="Z40" s="386"/>
      <c r="AA40" s="386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6">
        <v>4607091388282</v>
      </c>
      <c r="E41" s="397"/>
      <c r="F41" s="389">
        <v>0.3</v>
      </c>
      <c r="G41" s="32">
        <v>6</v>
      </c>
      <c r="H41" s="389">
        <v>1.8</v>
      </c>
      <c r="I41" s="38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1"/>
      <c r="Q41" s="401"/>
      <c r="R41" s="401"/>
      <c r="S41" s="397"/>
      <c r="T41" s="34"/>
      <c r="U41" s="34"/>
      <c r="V41" s="35" t="s">
        <v>66</v>
      </c>
      <c r="W41" s="390">
        <v>0</v>
      </c>
      <c r="X41" s="39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0"/>
      <c r="B42" s="403"/>
      <c r="C42" s="403"/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11"/>
      <c r="O42" s="415" t="s">
        <v>70</v>
      </c>
      <c r="P42" s="416"/>
      <c r="Q42" s="416"/>
      <c r="R42" s="416"/>
      <c r="S42" s="416"/>
      <c r="T42" s="416"/>
      <c r="U42" s="417"/>
      <c r="V42" s="37" t="s">
        <v>71</v>
      </c>
      <c r="W42" s="392">
        <f>IFERROR(W41/H41,"0")</f>
        <v>0</v>
      </c>
      <c r="X42" s="392">
        <f>IFERROR(X41/H41,"0")</f>
        <v>0</v>
      </c>
      <c r="Y42" s="392">
        <f>IFERROR(IF(Y41="",0,Y41),"0")</f>
        <v>0</v>
      </c>
      <c r="Z42" s="393"/>
      <c r="AA42" s="393"/>
    </row>
    <row r="43" spans="1:67" hidden="1" x14ac:dyDescent="0.2">
      <c r="A43" s="403"/>
      <c r="B43" s="403"/>
      <c r="C43" s="403"/>
      <c r="D43" s="403"/>
      <c r="E43" s="403"/>
      <c r="F43" s="403"/>
      <c r="G43" s="403"/>
      <c r="H43" s="403"/>
      <c r="I43" s="403"/>
      <c r="J43" s="403"/>
      <c r="K43" s="403"/>
      <c r="L43" s="403"/>
      <c r="M43" s="403"/>
      <c r="N43" s="411"/>
      <c r="O43" s="415" t="s">
        <v>70</v>
      </c>
      <c r="P43" s="416"/>
      <c r="Q43" s="416"/>
      <c r="R43" s="416"/>
      <c r="S43" s="416"/>
      <c r="T43" s="416"/>
      <c r="U43" s="417"/>
      <c r="V43" s="37" t="s">
        <v>66</v>
      </c>
      <c r="W43" s="392">
        <f>IFERROR(SUM(W41:W41),"0")</f>
        <v>0</v>
      </c>
      <c r="X43" s="392">
        <f>IFERROR(SUM(X41:X41),"0")</f>
        <v>0</v>
      </c>
      <c r="Y43" s="37"/>
      <c r="Z43" s="393"/>
      <c r="AA43" s="393"/>
    </row>
    <row r="44" spans="1:67" ht="27.75" hidden="1" customHeight="1" x14ac:dyDescent="0.2">
      <c r="A44" s="419" t="s">
        <v>95</v>
      </c>
      <c r="B44" s="420"/>
      <c r="C44" s="420"/>
      <c r="D44" s="420"/>
      <c r="E44" s="420"/>
      <c r="F44" s="420"/>
      <c r="G44" s="420"/>
      <c r="H44" s="420"/>
      <c r="I44" s="420"/>
      <c r="J44" s="420"/>
      <c r="K44" s="420"/>
      <c r="L44" s="420"/>
      <c r="M44" s="420"/>
      <c r="N44" s="420"/>
      <c r="O44" s="420"/>
      <c r="P44" s="420"/>
      <c r="Q44" s="420"/>
      <c r="R44" s="420"/>
      <c r="S44" s="420"/>
      <c r="T44" s="420"/>
      <c r="U44" s="420"/>
      <c r="V44" s="420"/>
      <c r="W44" s="420"/>
      <c r="X44" s="420"/>
      <c r="Y44" s="420"/>
      <c r="Z44" s="48"/>
      <c r="AA44" s="48"/>
    </row>
    <row r="45" spans="1:67" ht="16.5" hidden="1" customHeight="1" x14ac:dyDescent="0.25">
      <c r="A45" s="434" t="s">
        <v>96</v>
      </c>
      <c r="B45" s="403"/>
      <c r="C45" s="403"/>
      <c r="D45" s="403"/>
      <c r="E45" s="403"/>
      <c r="F45" s="403"/>
      <c r="G45" s="403"/>
      <c r="H45" s="403"/>
      <c r="I45" s="403"/>
      <c r="J45" s="403"/>
      <c r="K45" s="403"/>
      <c r="L45" s="403"/>
      <c r="M45" s="403"/>
      <c r="N45" s="403"/>
      <c r="O45" s="403"/>
      <c r="P45" s="403"/>
      <c r="Q45" s="403"/>
      <c r="R45" s="403"/>
      <c r="S45" s="403"/>
      <c r="T45" s="403"/>
      <c r="U45" s="403"/>
      <c r="V45" s="403"/>
      <c r="W45" s="403"/>
      <c r="X45" s="403"/>
      <c r="Y45" s="403"/>
      <c r="Z45" s="385"/>
      <c r="AA45" s="385"/>
    </row>
    <row r="46" spans="1:67" ht="14.25" hidden="1" customHeight="1" x14ac:dyDescent="0.25">
      <c r="A46" s="402" t="s">
        <v>97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03"/>
      <c r="Z46" s="386"/>
      <c r="AA46" s="386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6">
        <v>4680115881440</v>
      </c>
      <c r="E47" s="397"/>
      <c r="F47" s="389">
        <v>1.35</v>
      </c>
      <c r="G47" s="32">
        <v>8</v>
      </c>
      <c r="H47" s="389">
        <v>10.8</v>
      </c>
      <c r="I47" s="389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1"/>
      <c r="Q47" s="401"/>
      <c r="R47" s="401"/>
      <c r="S47" s="397"/>
      <c r="T47" s="34"/>
      <c r="U47" s="34"/>
      <c r="V47" s="35" t="s">
        <v>66</v>
      </c>
      <c r="W47" s="390">
        <v>200</v>
      </c>
      <c r="X47" s="391">
        <f>IFERROR(IF(W47="",0,CEILING((W47/$H47),1)*$H47),"")</f>
        <v>205.20000000000002</v>
      </c>
      <c r="Y47" s="36">
        <f>IFERROR(IF(X47=0,"",ROUNDUP(X47/H47,0)*0.02175),"")</f>
        <v>0.41324999999999995</v>
      </c>
      <c r="Z47" s="56"/>
      <c r="AA47" s="57"/>
      <c r="AE47" s="64"/>
      <c r="BB47" s="76" t="s">
        <v>1</v>
      </c>
      <c r="BL47" s="64">
        <f>IFERROR(W47*I47/H47,"0")</f>
        <v>208.88888888888889</v>
      </c>
      <c r="BM47" s="64">
        <f>IFERROR(X47*I47/H47,"0")</f>
        <v>214.32</v>
      </c>
      <c r="BN47" s="64">
        <f>IFERROR(1/J47*(W47/H47),"0")</f>
        <v>0.3306878306878307</v>
      </c>
      <c r="BO47" s="64">
        <f>IFERROR(1/J47*(X47/H47),"0")</f>
        <v>0.33928571428571425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6">
        <v>4680115881433</v>
      </c>
      <c r="E48" s="397"/>
      <c r="F48" s="389">
        <v>0.45</v>
      </c>
      <c r="G48" s="32">
        <v>6</v>
      </c>
      <c r="H48" s="389">
        <v>2.7</v>
      </c>
      <c r="I48" s="389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1"/>
      <c r="Q48" s="401"/>
      <c r="R48" s="401"/>
      <c r="S48" s="397"/>
      <c r="T48" s="34"/>
      <c r="U48" s="34"/>
      <c r="V48" s="35" t="s">
        <v>66</v>
      </c>
      <c r="W48" s="390">
        <v>0</v>
      </c>
      <c r="X48" s="391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10"/>
      <c r="B49" s="403"/>
      <c r="C49" s="403"/>
      <c r="D49" s="403"/>
      <c r="E49" s="403"/>
      <c r="F49" s="403"/>
      <c r="G49" s="403"/>
      <c r="H49" s="403"/>
      <c r="I49" s="403"/>
      <c r="J49" s="403"/>
      <c r="K49" s="403"/>
      <c r="L49" s="403"/>
      <c r="M49" s="403"/>
      <c r="N49" s="411"/>
      <c r="O49" s="415" t="s">
        <v>70</v>
      </c>
      <c r="P49" s="416"/>
      <c r="Q49" s="416"/>
      <c r="R49" s="416"/>
      <c r="S49" s="416"/>
      <c r="T49" s="416"/>
      <c r="U49" s="417"/>
      <c r="V49" s="37" t="s">
        <v>71</v>
      </c>
      <c r="W49" s="392">
        <f>IFERROR(W47/H47,"0")+IFERROR(W48/H48,"0")</f>
        <v>18.518518518518519</v>
      </c>
      <c r="X49" s="392">
        <f>IFERROR(X47/H47,"0")+IFERROR(X48/H48,"0")</f>
        <v>19</v>
      </c>
      <c r="Y49" s="392">
        <f>IFERROR(IF(Y47="",0,Y47),"0")+IFERROR(IF(Y48="",0,Y48),"0")</f>
        <v>0.41324999999999995</v>
      </c>
      <c r="Z49" s="393"/>
      <c r="AA49" s="393"/>
    </row>
    <row r="50" spans="1:67" x14ac:dyDescent="0.2">
      <c r="A50" s="403"/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11"/>
      <c r="O50" s="415" t="s">
        <v>70</v>
      </c>
      <c r="P50" s="416"/>
      <c r="Q50" s="416"/>
      <c r="R50" s="416"/>
      <c r="S50" s="416"/>
      <c r="T50" s="416"/>
      <c r="U50" s="417"/>
      <c r="V50" s="37" t="s">
        <v>66</v>
      </c>
      <c r="W50" s="392">
        <f>IFERROR(SUM(W47:W48),"0")</f>
        <v>200</v>
      </c>
      <c r="X50" s="392">
        <f>IFERROR(SUM(X47:X48),"0")</f>
        <v>205.20000000000002</v>
      </c>
      <c r="Y50" s="37"/>
      <c r="Z50" s="393"/>
      <c r="AA50" s="393"/>
    </row>
    <row r="51" spans="1:67" ht="16.5" hidden="1" customHeight="1" x14ac:dyDescent="0.25">
      <c r="A51" s="434" t="s">
        <v>104</v>
      </c>
      <c r="B51" s="403"/>
      <c r="C51" s="403"/>
      <c r="D51" s="403"/>
      <c r="E51" s="403"/>
      <c r="F51" s="403"/>
      <c r="G51" s="403"/>
      <c r="H51" s="403"/>
      <c r="I51" s="403"/>
      <c r="J51" s="403"/>
      <c r="K51" s="403"/>
      <c r="L51" s="403"/>
      <c r="M51" s="403"/>
      <c r="N51" s="403"/>
      <c r="O51" s="403"/>
      <c r="P51" s="403"/>
      <c r="Q51" s="403"/>
      <c r="R51" s="403"/>
      <c r="S51" s="403"/>
      <c r="T51" s="403"/>
      <c r="U51" s="403"/>
      <c r="V51" s="403"/>
      <c r="W51" s="403"/>
      <c r="X51" s="403"/>
      <c r="Y51" s="403"/>
      <c r="Z51" s="385"/>
      <c r="AA51" s="385"/>
    </row>
    <row r="52" spans="1:67" ht="14.25" hidden="1" customHeight="1" x14ac:dyDescent="0.25">
      <c r="A52" s="402" t="s">
        <v>105</v>
      </c>
      <c r="B52" s="403"/>
      <c r="C52" s="403"/>
      <c r="D52" s="403"/>
      <c r="E52" s="403"/>
      <c r="F52" s="403"/>
      <c r="G52" s="403"/>
      <c r="H52" s="403"/>
      <c r="I52" s="403"/>
      <c r="J52" s="403"/>
      <c r="K52" s="403"/>
      <c r="L52" s="403"/>
      <c r="M52" s="403"/>
      <c r="N52" s="403"/>
      <c r="O52" s="403"/>
      <c r="P52" s="403"/>
      <c r="Q52" s="403"/>
      <c r="R52" s="403"/>
      <c r="S52" s="403"/>
      <c r="T52" s="403"/>
      <c r="U52" s="403"/>
      <c r="V52" s="403"/>
      <c r="W52" s="403"/>
      <c r="X52" s="403"/>
      <c r="Y52" s="403"/>
      <c r="Z52" s="386"/>
      <c r="AA52" s="386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6">
        <v>4680115881426</v>
      </c>
      <c r="E53" s="397"/>
      <c r="F53" s="389">
        <v>1.35</v>
      </c>
      <c r="G53" s="32">
        <v>8</v>
      </c>
      <c r="H53" s="389">
        <v>10.8</v>
      </c>
      <c r="I53" s="389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1"/>
      <c r="Q53" s="401"/>
      <c r="R53" s="401"/>
      <c r="S53" s="397"/>
      <c r="T53" s="34"/>
      <c r="U53" s="34"/>
      <c r="V53" s="35" t="s">
        <v>66</v>
      </c>
      <c r="W53" s="390">
        <v>200</v>
      </c>
      <c r="X53" s="391">
        <f>IFERROR(IF(W53="",0,CEILING((W53/$H53),1)*$H53),"")</f>
        <v>205.20000000000002</v>
      </c>
      <c r="Y53" s="36">
        <f>IFERROR(IF(X53=0,"",ROUNDUP(X53/H53,0)*0.02175),"")</f>
        <v>0.41324999999999995</v>
      </c>
      <c r="Z53" s="56"/>
      <c r="AA53" s="57"/>
      <c r="AE53" s="64"/>
      <c r="BB53" s="78" t="s">
        <v>1</v>
      </c>
      <c r="BL53" s="64">
        <f>IFERROR(W53*I53/H53,"0")</f>
        <v>208.88888888888889</v>
      </c>
      <c r="BM53" s="64">
        <f>IFERROR(X53*I53/H53,"0")</f>
        <v>214.32</v>
      </c>
      <c r="BN53" s="64">
        <f>IFERROR(1/J53*(W53/H53),"0")</f>
        <v>0.3306878306878307</v>
      </c>
      <c r="BO53" s="64">
        <f>IFERROR(1/J53*(X53/H53),"0")</f>
        <v>0.33928571428571425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6">
        <v>4680115881426</v>
      </c>
      <c r="E54" s="397"/>
      <c r="F54" s="389">
        <v>1.35</v>
      </c>
      <c r="G54" s="32">
        <v>8</v>
      </c>
      <c r="H54" s="389">
        <v>10.8</v>
      </c>
      <c r="I54" s="389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1"/>
      <c r="Q54" s="401"/>
      <c r="R54" s="401"/>
      <c r="S54" s="397"/>
      <c r="T54" s="34"/>
      <c r="U54" s="34"/>
      <c r="V54" s="35" t="s">
        <v>66</v>
      </c>
      <c r="W54" s="390">
        <v>0</v>
      </c>
      <c r="X54" s="391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6">
        <v>4680115881419</v>
      </c>
      <c r="E55" s="397"/>
      <c r="F55" s="389">
        <v>0.45</v>
      </c>
      <c r="G55" s="32">
        <v>10</v>
      </c>
      <c r="H55" s="389">
        <v>4.5</v>
      </c>
      <c r="I55" s="389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1"/>
      <c r="Q55" s="401"/>
      <c r="R55" s="401"/>
      <c r="S55" s="397"/>
      <c r="T55" s="34"/>
      <c r="U55" s="34"/>
      <c r="V55" s="35" t="s">
        <v>66</v>
      </c>
      <c r="W55" s="390">
        <v>300</v>
      </c>
      <c r="X55" s="391">
        <f>IFERROR(IF(W55="",0,CEILING((W55/$H55),1)*$H55),"")</f>
        <v>301.5</v>
      </c>
      <c r="Y55" s="36">
        <f>IFERROR(IF(X55=0,"",ROUNDUP(X55/H55,0)*0.00937),"")</f>
        <v>0.62778999999999996</v>
      </c>
      <c r="Z55" s="56"/>
      <c r="AA55" s="57"/>
      <c r="AE55" s="64"/>
      <c r="BB55" s="80" t="s">
        <v>1</v>
      </c>
      <c r="BL55" s="64">
        <f>IFERROR(W55*I55/H55,"0")</f>
        <v>316</v>
      </c>
      <c r="BM55" s="64">
        <f>IFERROR(X55*I55/H55,"0")</f>
        <v>317.58000000000004</v>
      </c>
      <c r="BN55" s="64">
        <f>IFERROR(1/J55*(W55/H55),"0")</f>
        <v>0.55555555555555558</v>
      </c>
      <c r="BO55" s="64">
        <f>IFERROR(1/J55*(X55/H55),"0")</f>
        <v>0.55833333333333335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6">
        <v>4680115881525</v>
      </c>
      <c r="E56" s="397"/>
      <c r="F56" s="389">
        <v>0.4</v>
      </c>
      <c r="G56" s="32">
        <v>10</v>
      </c>
      <c r="H56" s="389">
        <v>4</v>
      </c>
      <c r="I56" s="389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7" t="s">
        <v>114</v>
      </c>
      <c r="P56" s="401"/>
      <c r="Q56" s="401"/>
      <c r="R56" s="401"/>
      <c r="S56" s="397"/>
      <c r="T56" s="34"/>
      <c r="U56" s="34"/>
      <c r="V56" s="35" t="s">
        <v>66</v>
      </c>
      <c r="W56" s="390">
        <v>0</v>
      </c>
      <c r="X56" s="391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0"/>
      <c r="B57" s="403"/>
      <c r="C57" s="403"/>
      <c r="D57" s="403"/>
      <c r="E57" s="403"/>
      <c r="F57" s="403"/>
      <c r="G57" s="403"/>
      <c r="H57" s="403"/>
      <c r="I57" s="403"/>
      <c r="J57" s="403"/>
      <c r="K57" s="403"/>
      <c r="L57" s="403"/>
      <c r="M57" s="403"/>
      <c r="N57" s="411"/>
      <c r="O57" s="415" t="s">
        <v>70</v>
      </c>
      <c r="P57" s="416"/>
      <c r="Q57" s="416"/>
      <c r="R57" s="416"/>
      <c r="S57" s="416"/>
      <c r="T57" s="416"/>
      <c r="U57" s="417"/>
      <c r="V57" s="37" t="s">
        <v>71</v>
      </c>
      <c r="W57" s="392">
        <f>IFERROR(W53/H53,"0")+IFERROR(W54/H54,"0")+IFERROR(W55/H55,"0")+IFERROR(W56/H56,"0")</f>
        <v>85.18518518518519</v>
      </c>
      <c r="X57" s="392">
        <f>IFERROR(X53/H53,"0")+IFERROR(X54/H54,"0")+IFERROR(X55/H55,"0")+IFERROR(X56/H56,"0")</f>
        <v>86</v>
      </c>
      <c r="Y57" s="392">
        <f>IFERROR(IF(Y53="",0,Y53),"0")+IFERROR(IF(Y54="",0,Y54),"0")+IFERROR(IF(Y55="",0,Y55),"0")+IFERROR(IF(Y56="",0,Y56),"0")</f>
        <v>1.04104</v>
      </c>
      <c r="Z57" s="393"/>
      <c r="AA57" s="393"/>
    </row>
    <row r="58" spans="1:67" x14ac:dyDescent="0.2">
      <c r="A58" s="403"/>
      <c r="B58" s="403"/>
      <c r="C58" s="403"/>
      <c r="D58" s="403"/>
      <c r="E58" s="403"/>
      <c r="F58" s="403"/>
      <c r="G58" s="403"/>
      <c r="H58" s="403"/>
      <c r="I58" s="403"/>
      <c r="J58" s="403"/>
      <c r="K58" s="403"/>
      <c r="L58" s="403"/>
      <c r="M58" s="403"/>
      <c r="N58" s="411"/>
      <c r="O58" s="415" t="s">
        <v>70</v>
      </c>
      <c r="P58" s="416"/>
      <c r="Q58" s="416"/>
      <c r="R58" s="416"/>
      <c r="S58" s="416"/>
      <c r="T58" s="416"/>
      <c r="U58" s="417"/>
      <c r="V58" s="37" t="s">
        <v>66</v>
      </c>
      <c r="W58" s="392">
        <f>IFERROR(SUM(W53:W56),"0")</f>
        <v>500</v>
      </c>
      <c r="X58" s="392">
        <f>IFERROR(SUM(X53:X56),"0")</f>
        <v>506.70000000000005</v>
      </c>
      <c r="Y58" s="37"/>
      <c r="Z58" s="393"/>
      <c r="AA58" s="393"/>
    </row>
    <row r="59" spans="1:67" ht="16.5" hidden="1" customHeight="1" x14ac:dyDescent="0.25">
      <c r="A59" s="434" t="s">
        <v>95</v>
      </c>
      <c r="B59" s="403"/>
      <c r="C59" s="403"/>
      <c r="D59" s="403"/>
      <c r="E59" s="403"/>
      <c r="F59" s="403"/>
      <c r="G59" s="403"/>
      <c r="H59" s="403"/>
      <c r="I59" s="403"/>
      <c r="J59" s="403"/>
      <c r="K59" s="403"/>
      <c r="L59" s="403"/>
      <c r="M59" s="403"/>
      <c r="N59" s="403"/>
      <c r="O59" s="403"/>
      <c r="P59" s="403"/>
      <c r="Q59" s="403"/>
      <c r="R59" s="403"/>
      <c r="S59" s="403"/>
      <c r="T59" s="403"/>
      <c r="U59" s="403"/>
      <c r="V59" s="403"/>
      <c r="W59" s="403"/>
      <c r="X59" s="403"/>
      <c r="Y59" s="403"/>
      <c r="Z59" s="385"/>
      <c r="AA59" s="385"/>
    </row>
    <row r="60" spans="1:67" ht="14.25" hidden="1" customHeight="1" x14ac:dyDescent="0.25">
      <c r="A60" s="402" t="s">
        <v>105</v>
      </c>
      <c r="B60" s="403"/>
      <c r="C60" s="403"/>
      <c r="D60" s="403"/>
      <c r="E60" s="403"/>
      <c r="F60" s="403"/>
      <c r="G60" s="403"/>
      <c r="H60" s="403"/>
      <c r="I60" s="403"/>
      <c r="J60" s="403"/>
      <c r="K60" s="403"/>
      <c r="L60" s="403"/>
      <c r="M60" s="403"/>
      <c r="N60" s="403"/>
      <c r="O60" s="403"/>
      <c r="P60" s="403"/>
      <c r="Q60" s="403"/>
      <c r="R60" s="403"/>
      <c r="S60" s="403"/>
      <c r="T60" s="403"/>
      <c r="U60" s="403"/>
      <c r="V60" s="403"/>
      <c r="W60" s="403"/>
      <c r="X60" s="403"/>
      <c r="Y60" s="403"/>
      <c r="Z60" s="386"/>
      <c r="AA60" s="386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6">
        <v>4607091382945</v>
      </c>
      <c r="E61" s="397"/>
      <c r="F61" s="389">
        <v>1.4</v>
      </c>
      <c r="G61" s="32">
        <v>8</v>
      </c>
      <c r="H61" s="389">
        <v>11.2</v>
      </c>
      <c r="I61" s="389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7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1"/>
      <c r="Q61" s="401"/>
      <c r="R61" s="401"/>
      <c r="S61" s="397"/>
      <c r="T61" s="34"/>
      <c r="U61" s="34"/>
      <c r="V61" s="35" t="s">
        <v>66</v>
      </c>
      <c r="W61" s="390">
        <v>0</v>
      </c>
      <c r="X61" s="391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6">
        <v>4607091385670</v>
      </c>
      <c r="E62" s="397"/>
      <c r="F62" s="389">
        <v>1.35</v>
      </c>
      <c r="G62" s="32">
        <v>8</v>
      </c>
      <c r="H62" s="389">
        <v>10.8</v>
      </c>
      <c r="I62" s="389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3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01"/>
      <c r="Q62" s="401"/>
      <c r="R62" s="401"/>
      <c r="S62" s="397"/>
      <c r="T62" s="34"/>
      <c r="U62" s="34"/>
      <c r="V62" s="35" t="s">
        <v>66</v>
      </c>
      <c r="W62" s="390">
        <v>0</v>
      </c>
      <c r="X62" s="391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hidden="1" customHeight="1" x14ac:dyDescent="0.25">
      <c r="A63" s="54" t="s">
        <v>117</v>
      </c>
      <c r="B63" s="54" t="s">
        <v>119</v>
      </c>
      <c r="C63" s="31">
        <v>4301011540</v>
      </c>
      <c r="D63" s="396">
        <v>4607091385670</v>
      </c>
      <c r="E63" s="397"/>
      <c r="F63" s="389">
        <v>1.4</v>
      </c>
      <c r="G63" s="32">
        <v>8</v>
      </c>
      <c r="H63" s="389">
        <v>11.2</v>
      </c>
      <c r="I63" s="389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01"/>
      <c r="Q63" s="401"/>
      <c r="R63" s="401"/>
      <c r="S63" s="397"/>
      <c r="T63" s="34"/>
      <c r="U63" s="34"/>
      <c r="V63" s="35" t="s">
        <v>66</v>
      </c>
      <c r="W63" s="390">
        <v>0</v>
      </c>
      <c r="X63" s="391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6">
        <v>4680115883956</v>
      </c>
      <c r="E64" s="397"/>
      <c r="F64" s="389">
        <v>1.4</v>
      </c>
      <c r="G64" s="32">
        <v>8</v>
      </c>
      <c r="H64" s="389">
        <v>11.2</v>
      </c>
      <c r="I64" s="389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1"/>
      <c r="Q64" s="401"/>
      <c r="R64" s="401"/>
      <c r="S64" s="397"/>
      <c r="T64" s="34"/>
      <c r="U64" s="34"/>
      <c r="V64" s="35" t="s">
        <v>66</v>
      </c>
      <c r="W64" s="390">
        <v>0</v>
      </c>
      <c r="X64" s="391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6">
        <v>4680115881327</v>
      </c>
      <c r="E65" s="397"/>
      <c r="F65" s="389">
        <v>1.35</v>
      </c>
      <c r="G65" s="32">
        <v>8</v>
      </c>
      <c r="H65" s="389">
        <v>10.8</v>
      </c>
      <c r="I65" s="389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1"/>
      <c r="Q65" s="401"/>
      <c r="R65" s="401"/>
      <c r="S65" s="397"/>
      <c r="T65" s="34"/>
      <c r="U65" s="34"/>
      <c r="V65" s="35" t="s">
        <v>66</v>
      </c>
      <c r="W65" s="390">
        <v>300</v>
      </c>
      <c r="X65" s="391">
        <f t="shared" si="6"/>
        <v>302.40000000000003</v>
      </c>
      <c r="Y65" s="36">
        <f t="shared" si="7"/>
        <v>0.60899999999999999</v>
      </c>
      <c r="Z65" s="56"/>
      <c r="AA65" s="57"/>
      <c r="AE65" s="64"/>
      <c r="BB65" s="86" t="s">
        <v>1</v>
      </c>
      <c r="BL65" s="64">
        <f t="shared" si="8"/>
        <v>313.33333333333331</v>
      </c>
      <c r="BM65" s="64">
        <f t="shared" si="9"/>
        <v>315.83999999999997</v>
      </c>
      <c r="BN65" s="64">
        <f t="shared" si="10"/>
        <v>0.49603174603174593</v>
      </c>
      <c r="BO65" s="64">
        <f t="shared" si="11"/>
        <v>0.5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6">
        <v>4680115882133</v>
      </c>
      <c r="E66" s="397"/>
      <c r="F66" s="389">
        <v>1.35</v>
      </c>
      <c r="G66" s="32">
        <v>8</v>
      </c>
      <c r="H66" s="389">
        <v>10.8</v>
      </c>
      <c r="I66" s="389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3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01"/>
      <c r="Q66" s="401"/>
      <c r="R66" s="401"/>
      <c r="S66" s="397"/>
      <c r="T66" s="34"/>
      <c r="U66" s="34"/>
      <c r="V66" s="35" t="s">
        <v>66</v>
      </c>
      <c r="W66" s="390">
        <v>0</v>
      </c>
      <c r="X66" s="391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4301011703</v>
      </c>
      <c r="D67" s="396">
        <v>4680115882133</v>
      </c>
      <c r="E67" s="397"/>
      <c r="F67" s="389">
        <v>1.4</v>
      </c>
      <c r="G67" s="32">
        <v>8</v>
      </c>
      <c r="H67" s="389">
        <v>11.2</v>
      </c>
      <c r="I67" s="389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8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01"/>
      <c r="Q67" s="401"/>
      <c r="R67" s="401"/>
      <c r="S67" s="397"/>
      <c r="T67" s="34"/>
      <c r="U67" s="34"/>
      <c r="V67" s="35" t="s">
        <v>66</v>
      </c>
      <c r="W67" s="390">
        <v>0</v>
      </c>
      <c r="X67" s="391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6">
        <v>4607091382952</v>
      </c>
      <c r="E68" s="397"/>
      <c r="F68" s="389">
        <v>0.5</v>
      </c>
      <c r="G68" s="32">
        <v>6</v>
      </c>
      <c r="H68" s="389">
        <v>3</v>
      </c>
      <c r="I68" s="389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1"/>
      <c r="Q68" s="401"/>
      <c r="R68" s="401"/>
      <c r="S68" s="397"/>
      <c r="T68" s="34"/>
      <c r="U68" s="34"/>
      <c r="V68" s="35" t="s">
        <v>66</v>
      </c>
      <c r="W68" s="390">
        <v>0</v>
      </c>
      <c r="X68" s="391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6">
        <v>4607091385687</v>
      </c>
      <c r="E69" s="397"/>
      <c r="F69" s="389">
        <v>0.4</v>
      </c>
      <c r="G69" s="32">
        <v>10</v>
      </c>
      <c r="H69" s="389">
        <v>4</v>
      </c>
      <c r="I69" s="389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01"/>
      <c r="Q69" s="401"/>
      <c r="R69" s="401"/>
      <c r="S69" s="397"/>
      <c r="T69" s="34"/>
      <c r="U69" s="34"/>
      <c r="V69" s="35" t="s">
        <v>66</v>
      </c>
      <c r="W69" s="390">
        <v>0</v>
      </c>
      <c r="X69" s="391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6">
        <v>4680115882539</v>
      </c>
      <c r="E70" s="397"/>
      <c r="F70" s="389">
        <v>0.37</v>
      </c>
      <c r="G70" s="32">
        <v>10</v>
      </c>
      <c r="H70" s="389">
        <v>3.7</v>
      </c>
      <c r="I70" s="389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3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01"/>
      <c r="Q70" s="401"/>
      <c r="R70" s="401"/>
      <c r="S70" s="397"/>
      <c r="T70" s="34"/>
      <c r="U70" s="34"/>
      <c r="V70" s="35" t="s">
        <v>66</v>
      </c>
      <c r="W70" s="390">
        <v>0</v>
      </c>
      <c r="X70" s="391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6">
        <v>4607091384604</v>
      </c>
      <c r="E71" s="397"/>
      <c r="F71" s="389">
        <v>0.4</v>
      </c>
      <c r="G71" s="32">
        <v>10</v>
      </c>
      <c r="H71" s="389">
        <v>4</v>
      </c>
      <c r="I71" s="389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1"/>
      <c r="Q71" s="401"/>
      <c r="R71" s="401"/>
      <c r="S71" s="397"/>
      <c r="T71" s="34"/>
      <c r="U71" s="34"/>
      <c r="V71" s="35" t="s">
        <v>66</v>
      </c>
      <c r="W71" s="390">
        <v>0</v>
      </c>
      <c r="X71" s="391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6">
        <v>4680115880283</v>
      </c>
      <c r="E72" s="397"/>
      <c r="F72" s="389">
        <v>0.6</v>
      </c>
      <c r="G72" s="32">
        <v>8</v>
      </c>
      <c r="H72" s="389">
        <v>4.8</v>
      </c>
      <c r="I72" s="389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8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1"/>
      <c r="Q72" s="401"/>
      <c r="R72" s="401"/>
      <c r="S72" s="397"/>
      <c r="T72" s="34"/>
      <c r="U72" s="34"/>
      <c r="V72" s="35" t="s">
        <v>66</v>
      </c>
      <c r="W72" s="390">
        <v>0</v>
      </c>
      <c r="X72" s="391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6">
        <v>4680115883949</v>
      </c>
      <c r="E73" s="397"/>
      <c r="F73" s="389">
        <v>0.37</v>
      </c>
      <c r="G73" s="32">
        <v>10</v>
      </c>
      <c r="H73" s="389">
        <v>3.7</v>
      </c>
      <c r="I73" s="389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2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1"/>
      <c r="Q73" s="401"/>
      <c r="R73" s="401"/>
      <c r="S73" s="397"/>
      <c r="T73" s="34"/>
      <c r="U73" s="34"/>
      <c r="V73" s="35" t="s">
        <v>66</v>
      </c>
      <c r="W73" s="390">
        <v>0</v>
      </c>
      <c r="X73" s="391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6">
        <v>4680115881518</v>
      </c>
      <c r="E74" s="397"/>
      <c r="F74" s="389">
        <v>0.4</v>
      </c>
      <c r="G74" s="32">
        <v>10</v>
      </c>
      <c r="H74" s="389">
        <v>4</v>
      </c>
      <c r="I74" s="389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01"/>
      <c r="Q74" s="401"/>
      <c r="R74" s="401"/>
      <c r="S74" s="397"/>
      <c r="T74" s="34"/>
      <c r="U74" s="34"/>
      <c r="V74" s="35" t="s">
        <v>66</v>
      </c>
      <c r="W74" s="390">
        <v>0</v>
      </c>
      <c r="X74" s="391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4301011443</v>
      </c>
      <c r="D75" s="396">
        <v>4680115881303</v>
      </c>
      <c r="E75" s="397"/>
      <c r="F75" s="389">
        <v>0.45</v>
      </c>
      <c r="G75" s="32">
        <v>10</v>
      </c>
      <c r="H75" s="389">
        <v>4.5</v>
      </c>
      <c r="I75" s="389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6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01"/>
      <c r="Q75" s="401"/>
      <c r="R75" s="401"/>
      <c r="S75" s="397"/>
      <c r="T75" s="34"/>
      <c r="U75" s="34"/>
      <c r="V75" s="35" t="s">
        <v>66</v>
      </c>
      <c r="W75" s="390">
        <v>0</v>
      </c>
      <c r="X75" s="391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145</v>
      </c>
      <c r="B76" s="54" t="s">
        <v>146</v>
      </c>
      <c r="C76" s="31">
        <v>4301011562</v>
      </c>
      <c r="D76" s="396">
        <v>4680115882577</v>
      </c>
      <c r="E76" s="397"/>
      <c r="F76" s="389">
        <v>0.4</v>
      </c>
      <c r="G76" s="32">
        <v>8</v>
      </c>
      <c r="H76" s="389">
        <v>3.2</v>
      </c>
      <c r="I76" s="389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01"/>
      <c r="Q76" s="401"/>
      <c r="R76" s="401"/>
      <c r="S76" s="397"/>
      <c r="T76" s="34"/>
      <c r="U76" s="34"/>
      <c r="V76" s="35" t="s">
        <v>66</v>
      </c>
      <c r="W76" s="390">
        <v>0</v>
      </c>
      <c r="X76" s="391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4301011564</v>
      </c>
      <c r="D77" s="396">
        <v>4680115882577</v>
      </c>
      <c r="E77" s="397"/>
      <c r="F77" s="389">
        <v>0.4</v>
      </c>
      <c r="G77" s="32">
        <v>8</v>
      </c>
      <c r="H77" s="389">
        <v>3.2</v>
      </c>
      <c r="I77" s="389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01"/>
      <c r="Q77" s="401"/>
      <c r="R77" s="401"/>
      <c r="S77" s="397"/>
      <c r="T77" s="34"/>
      <c r="U77" s="34"/>
      <c r="V77" s="35" t="s">
        <v>66</v>
      </c>
      <c r="W77" s="390">
        <v>0</v>
      </c>
      <c r="X77" s="391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6">
        <v>4680115882720</v>
      </c>
      <c r="E78" s="397"/>
      <c r="F78" s="389">
        <v>0.45</v>
      </c>
      <c r="G78" s="32">
        <v>10</v>
      </c>
      <c r="H78" s="389">
        <v>4.5</v>
      </c>
      <c r="I78" s="389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0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01"/>
      <c r="Q78" s="401"/>
      <c r="R78" s="401"/>
      <c r="S78" s="397"/>
      <c r="T78" s="34"/>
      <c r="U78" s="34"/>
      <c r="V78" s="35" t="s">
        <v>66</v>
      </c>
      <c r="W78" s="390">
        <v>0</v>
      </c>
      <c r="X78" s="391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6">
        <v>4680115880269</v>
      </c>
      <c r="E79" s="397"/>
      <c r="F79" s="389">
        <v>0.375</v>
      </c>
      <c r="G79" s="32">
        <v>10</v>
      </c>
      <c r="H79" s="389">
        <v>3.75</v>
      </c>
      <c r="I79" s="389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01"/>
      <c r="Q79" s="401"/>
      <c r="R79" s="401"/>
      <c r="S79" s="397"/>
      <c r="T79" s="34"/>
      <c r="U79" s="34"/>
      <c r="V79" s="35" t="s">
        <v>66</v>
      </c>
      <c r="W79" s="390">
        <v>0</v>
      </c>
      <c r="X79" s="391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4301011415</v>
      </c>
      <c r="D80" s="396">
        <v>4680115880429</v>
      </c>
      <c r="E80" s="397"/>
      <c r="F80" s="389">
        <v>0.45</v>
      </c>
      <c r="G80" s="32">
        <v>10</v>
      </c>
      <c r="H80" s="389">
        <v>4.5</v>
      </c>
      <c r="I80" s="389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6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01"/>
      <c r="Q80" s="401"/>
      <c r="R80" s="401"/>
      <c r="S80" s="397"/>
      <c r="T80" s="34"/>
      <c r="U80" s="34"/>
      <c r="V80" s="35" t="s">
        <v>66</v>
      </c>
      <c r="W80" s="390">
        <v>0</v>
      </c>
      <c r="X80" s="391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6">
        <v>4680115881457</v>
      </c>
      <c r="E81" s="397"/>
      <c r="F81" s="389">
        <v>0.75</v>
      </c>
      <c r="G81" s="32">
        <v>6</v>
      </c>
      <c r="H81" s="389">
        <v>4.5</v>
      </c>
      <c r="I81" s="389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45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01"/>
      <c r="Q81" s="401"/>
      <c r="R81" s="401"/>
      <c r="S81" s="397"/>
      <c r="T81" s="34"/>
      <c r="U81" s="34"/>
      <c r="V81" s="35" t="s">
        <v>66</v>
      </c>
      <c r="W81" s="390">
        <v>0</v>
      </c>
      <c r="X81" s="39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0"/>
      <c r="B82" s="403"/>
      <c r="C82" s="403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11"/>
      <c r="O82" s="415" t="s">
        <v>70</v>
      </c>
      <c r="P82" s="416"/>
      <c r="Q82" s="416"/>
      <c r="R82" s="416"/>
      <c r="S82" s="416"/>
      <c r="T82" s="416"/>
      <c r="U82" s="417"/>
      <c r="V82" s="37" t="s">
        <v>71</v>
      </c>
      <c r="W82" s="39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27.777777777777775</v>
      </c>
      <c r="X82" s="39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28</v>
      </c>
      <c r="Y82" s="39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0.60899999999999999</v>
      </c>
      <c r="Z82" s="393"/>
      <c r="AA82" s="393"/>
    </row>
    <row r="83" spans="1:67" x14ac:dyDescent="0.2">
      <c r="A83" s="403"/>
      <c r="B83" s="403"/>
      <c r="C83" s="403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11"/>
      <c r="O83" s="415" t="s">
        <v>70</v>
      </c>
      <c r="P83" s="416"/>
      <c r="Q83" s="416"/>
      <c r="R83" s="416"/>
      <c r="S83" s="416"/>
      <c r="T83" s="416"/>
      <c r="U83" s="417"/>
      <c r="V83" s="37" t="s">
        <v>66</v>
      </c>
      <c r="W83" s="392">
        <f>IFERROR(SUM(W61:W81),"0")</f>
        <v>300</v>
      </c>
      <c r="X83" s="392">
        <f>IFERROR(SUM(X61:X81),"0")</f>
        <v>302.40000000000003</v>
      </c>
      <c r="Y83" s="37"/>
      <c r="Z83" s="393"/>
      <c r="AA83" s="393"/>
    </row>
    <row r="84" spans="1:67" ht="14.25" hidden="1" customHeight="1" x14ac:dyDescent="0.25">
      <c r="A84" s="402" t="s">
        <v>97</v>
      </c>
      <c r="B84" s="403"/>
      <c r="C84" s="403"/>
      <c r="D84" s="403"/>
      <c r="E84" s="403"/>
      <c r="F84" s="403"/>
      <c r="G84" s="403"/>
      <c r="H84" s="403"/>
      <c r="I84" s="403"/>
      <c r="J84" s="403"/>
      <c r="K84" s="403"/>
      <c r="L84" s="403"/>
      <c r="M84" s="403"/>
      <c r="N84" s="403"/>
      <c r="O84" s="403"/>
      <c r="P84" s="403"/>
      <c r="Q84" s="403"/>
      <c r="R84" s="403"/>
      <c r="S84" s="403"/>
      <c r="T84" s="403"/>
      <c r="U84" s="403"/>
      <c r="V84" s="403"/>
      <c r="W84" s="403"/>
      <c r="X84" s="403"/>
      <c r="Y84" s="403"/>
      <c r="Z84" s="386"/>
      <c r="AA84" s="386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396">
        <v>4680115881488</v>
      </c>
      <c r="E85" s="397"/>
      <c r="F85" s="389">
        <v>1.35</v>
      </c>
      <c r="G85" s="32">
        <v>8</v>
      </c>
      <c r="H85" s="389">
        <v>10.8</v>
      </c>
      <c r="I85" s="389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2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01"/>
      <c r="Q85" s="401"/>
      <c r="R85" s="401"/>
      <c r="S85" s="397"/>
      <c r="T85" s="34"/>
      <c r="U85" s="34"/>
      <c r="V85" s="35" t="s">
        <v>66</v>
      </c>
      <c r="W85" s="390">
        <v>0</v>
      </c>
      <c r="X85" s="391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6">
        <v>4680115882751</v>
      </c>
      <c r="E86" s="397"/>
      <c r="F86" s="389">
        <v>0.45</v>
      </c>
      <c r="G86" s="32">
        <v>10</v>
      </c>
      <c r="H86" s="389">
        <v>4.5</v>
      </c>
      <c r="I86" s="389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67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01"/>
      <c r="Q86" s="401"/>
      <c r="R86" s="401"/>
      <c r="S86" s="397"/>
      <c r="T86" s="34"/>
      <c r="U86" s="34"/>
      <c r="V86" s="35" t="s">
        <v>66</v>
      </c>
      <c r="W86" s="390">
        <v>0</v>
      </c>
      <c r="X86" s="391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396">
        <v>4680115882775</v>
      </c>
      <c r="E87" s="397"/>
      <c r="F87" s="389">
        <v>0.3</v>
      </c>
      <c r="G87" s="32">
        <v>8</v>
      </c>
      <c r="H87" s="389">
        <v>2.4</v>
      </c>
      <c r="I87" s="389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58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01"/>
      <c r="Q87" s="401"/>
      <c r="R87" s="401"/>
      <c r="S87" s="397"/>
      <c r="T87" s="34"/>
      <c r="U87" s="34"/>
      <c r="V87" s="35" t="s">
        <v>66</v>
      </c>
      <c r="W87" s="390">
        <v>0</v>
      </c>
      <c r="X87" s="391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6">
        <v>4680115880658</v>
      </c>
      <c r="E88" s="397"/>
      <c r="F88" s="389">
        <v>0.4</v>
      </c>
      <c r="G88" s="32">
        <v>6</v>
      </c>
      <c r="H88" s="389">
        <v>2.4</v>
      </c>
      <c r="I88" s="389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01"/>
      <c r="Q88" s="401"/>
      <c r="R88" s="401"/>
      <c r="S88" s="397"/>
      <c r="T88" s="34"/>
      <c r="U88" s="34"/>
      <c r="V88" s="35" t="s">
        <v>66</v>
      </c>
      <c r="W88" s="390">
        <v>0</v>
      </c>
      <c r="X88" s="391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10"/>
      <c r="B89" s="403"/>
      <c r="C89" s="403"/>
      <c r="D89" s="403"/>
      <c r="E89" s="403"/>
      <c r="F89" s="403"/>
      <c r="G89" s="403"/>
      <c r="H89" s="403"/>
      <c r="I89" s="403"/>
      <c r="J89" s="403"/>
      <c r="K89" s="403"/>
      <c r="L89" s="403"/>
      <c r="M89" s="403"/>
      <c r="N89" s="411"/>
      <c r="O89" s="415" t="s">
        <v>70</v>
      </c>
      <c r="P89" s="416"/>
      <c r="Q89" s="416"/>
      <c r="R89" s="416"/>
      <c r="S89" s="416"/>
      <c r="T89" s="416"/>
      <c r="U89" s="417"/>
      <c r="V89" s="37" t="s">
        <v>71</v>
      </c>
      <c r="W89" s="392">
        <f>IFERROR(W85/H85,"0")+IFERROR(W86/H86,"0")+IFERROR(W87/H87,"0")+IFERROR(W88/H88,"0")</f>
        <v>0</v>
      </c>
      <c r="X89" s="392">
        <f>IFERROR(X85/H85,"0")+IFERROR(X86/H86,"0")+IFERROR(X87/H87,"0")+IFERROR(X88/H88,"0")</f>
        <v>0</v>
      </c>
      <c r="Y89" s="392">
        <f>IFERROR(IF(Y85="",0,Y85),"0")+IFERROR(IF(Y86="",0,Y86),"0")+IFERROR(IF(Y87="",0,Y87),"0")+IFERROR(IF(Y88="",0,Y88),"0")</f>
        <v>0</v>
      </c>
      <c r="Z89" s="393"/>
      <c r="AA89" s="393"/>
    </row>
    <row r="90" spans="1:67" hidden="1" x14ac:dyDescent="0.2">
      <c r="A90" s="403"/>
      <c r="B90" s="403"/>
      <c r="C90" s="403"/>
      <c r="D90" s="403"/>
      <c r="E90" s="403"/>
      <c r="F90" s="403"/>
      <c r="G90" s="403"/>
      <c r="H90" s="403"/>
      <c r="I90" s="403"/>
      <c r="J90" s="403"/>
      <c r="K90" s="403"/>
      <c r="L90" s="403"/>
      <c r="M90" s="403"/>
      <c r="N90" s="411"/>
      <c r="O90" s="415" t="s">
        <v>70</v>
      </c>
      <c r="P90" s="416"/>
      <c r="Q90" s="416"/>
      <c r="R90" s="416"/>
      <c r="S90" s="416"/>
      <c r="T90" s="416"/>
      <c r="U90" s="417"/>
      <c r="V90" s="37" t="s">
        <v>66</v>
      </c>
      <c r="W90" s="392">
        <f>IFERROR(SUM(W85:W88),"0")</f>
        <v>0</v>
      </c>
      <c r="X90" s="392">
        <f>IFERROR(SUM(X85:X88),"0")</f>
        <v>0</v>
      </c>
      <c r="Y90" s="37"/>
      <c r="Z90" s="393"/>
      <c r="AA90" s="393"/>
    </row>
    <row r="91" spans="1:67" ht="14.25" hidden="1" customHeight="1" x14ac:dyDescent="0.25">
      <c r="A91" s="402" t="s">
        <v>61</v>
      </c>
      <c r="B91" s="403"/>
      <c r="C91" s="403"/>
      <c r="D91" s="403"/>
      <c r="E91" s="403"/>
      <c r="F91" s="403"/>
      <c r="G91" s="403"/>
      <c r="H91" s="403"/>
      <c r="I91" s="403"/>
      <c r="J91" s="403"/>
      <c r="K91" s="403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386"/>
      <c r="AA91" s="386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6">
        <v>4607091387667</v>
      </c>
      <c r="E92" s="397"/>
      <c r="F92" s="389">
        <v>0.9</v>
      </c>
      <c r="G92" s="32">
        <v>10</v>
      </c>
      <c r="H92" s="389">
        <v>9</v>
      </c>
      <c r="I92" s="389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01"/>
      <c r="Q92" s="401"/>
      <c r="R92" s="401"/>
      <c r="S92" s="397"/>
      <c r="T92" s="34"/>
      <c r="U92" s="34"/>
      <c r="V92" s="35" t="s">
        <v>66</v>
      </c>
      <c r="W92" s="390">
        <v>0</v>
      </c>
      <c r="X92" s="391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6">
        <v>4607091387636</v>
      </c>
      <c r="E93" s="397"/>
      <c r="F93" s="389">
        <v>0.7</v>
      </c>
      <c r="G93" s="32">
        <v>6</v>
      </c>
      <c r="H93" s="389">
        <v>4.2</v>
      </c>
      <c r="I93" s="389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01"/>
      <c r="Q93" s="401"/>
      <c r="R93" s="401"/>
      <c r="S93" s="397"/>
      <c r="T93" s="34"/>
      <c r="U93" s="34"/>
      <c r="V93" s="35" t="s">
        <v>66</v>
      </c>
      <c r="W93" s="390">
        <v>0</v>
      </c>
      <c r="X93" s="391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396">
        <v>4607091382426</v>
      </c>
      <c r="E94" s="397"/>
      <c r="F94" s="389">
        <v>0.9</v>
      </c>
      <c r="G94" s="32">
        <v>10</v>
      </c>
      <c r="H94" s="389">
        <v>9</v>
      </c>
      <c r="I94" s="389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9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01"/>
      <c r="Q94" s="401"/>
      <c r="R94" s="401"/>
      <c r="S94" s="397"/>
      <c r="T94" s="34"/>
      <c r="U94" s="34"/>
      <c r="V94" s="35" t="s">
        <v>66</v>
      </c>
      <c r="W94" s="390">
        <v>0</v>
      </c>
      <c r="X94" s="391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6">
        <v>4607091386547</v>
      </c>
      <c r="E95" s="397"/>
      <c r="F95" s="389">
        <v>0.35</v>
      </c>
      <c r="G95" s="32">
        <v>8</v>
      </c>
      <c r="H95" s="389">
        <v>2.8</v>
      </c>
      <c r="I95" s="389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01"/>
      <c r="Q95" s="401"/>
      <c r="R95" s="401"/>
      <c r="S95" s="397"/>
      <c r="T95" s="34"/>
      <c r="U95" s="34"/>
      <c r="V95" s="35" t="s">
        <v>66</v>
      </c>
      <c r="W95" s="390">
        <v>0</v>
      </c>
      <c r="X95" s="391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6">
        <v>4607091382464</v>
      </c>
      <c r="E96" s="397"/>
      <c r="F96" s="389">
        <v>0.35</v>
      </c>
      <c r="G96" s="32">
        <v>8</v>
      </c>
      <c r="H96" s="389">
        <v>2.8</v>
      </c>
      <c r="I96" s="389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01"/>
      <c r="Q96" s="401"/>
      <c r="R96" s="401"/>
      <c r="S96" s="397"/>
      <c r="T96" s="34"/>
      <c r="U96" s="34"/>
      <c r="V96" s="35" t="s">
        <v>66</v>
      </c>
      <c r="W96" s="390">
        <v>0</v>
      </c>
      <c r="X96" s="391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4301031234</v>
      </c>
      <c r="D97" s="396">
        <v>4680115883444</v>
      </c>
      <c r="E97" s="397"/>
      <c r="F97" s="389">
        <v>0.35</v>
      </c>
      <c r="G97" s="32">
        <v>8</v>
      </c>
      <c r="H97" s="389">
        <v>2.8</v>
      </c>
      <c r="I97" s="389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401"/>
      <c r="Q97" s="401"/>
      <c r="R97" s="401"/>
      <c r="S97" s="397"/>
      <c r="T97" s="34"/>
      <c r="U97" s="34"/>
      <c r="V97" s="35" t="s">
        <v>66</v>
      </c>
      <c r="W97" s="390">
        <v>0</v>
      </c>
      <c r="X97" s="391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174</v>
      </c>
      <c r="B98" s="54" t="s">
        <v>176</v>
      </c>
      <c r="C98" s="31">
        <v>4301031235</v>
      </c>
      <c r="D98" s="396">
        <v>4680115883444</v>
      </c>
      <c r="E98" s="397"/>
      <c r="F98" s="389">
        <v>0.35</v>
      </c>
      <c r="G98" s="32">
        <v>8</v>
      </c>
      <c r="H98" s="389">
        <v>2.8</v>
      </c>
      <c r="I98" s="389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9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401"/>
      <c r="Q98" s="401"/>
      <c r="R98" s="401"/>
      <c r="S98" s="397"/>
      <c r="T98" s="34"/>
      <c r="U98" s="34"/>
      <c r="V98" s="35" t="s">
        <v>66</v>
      </c>
      <c r="W98" s="390">
        <v>0</v>
      </c>
      <c r="X98" s="391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idden="1" x14ac:dyDescent="0.2">
      <c r="A99" s="410"/>
      <c r="B99" s="403"/>
      <c r="C99" s="403"/>
      <c r="D99" s="403"/>
      <c r="E99" s="403"/>
      <c r="F99" s="403"/>
      <c r="G99" s="403"/>
      <c r="H99" s="403"/>
      <c r="I99" s="403"/>
      <c r="J99" s="403"/>
      <c r="K99" s="403"/>
      <c r="L99" s="403"/>
      <c r="M99" s="403"/>
      <c r="N99" s="411"/>
      <c r="O99" s="415" t="s">
        <v>70</v>
      </c>
      <c r="P99" s="416"/>
      <c r="Q99" s="416"/>
      <c r="R99" s="416"/>
      <c r="S99" s="416"/>
      <c r="T99" s="416"/>
      <c r="U99" s="417"/>
      <c r="V99" s="37" t="s">
        <v>71</v>
      </c>
      <c r="W99" s="392">
        <f>IFERROR(W92/H92,"0")+IFERROR(W93/H93,"0")+IFERROR(W94/H94,"0")+IFERROR(W95/H95,"0")+IFERROR(W96/H96,"0")+IFERROR(W97/H97,"0")+IFERROR(W98/H98,"0")</f>
        <v>0</v>
      </c>
      <c r="X99" s="392">
        <f>IFERROR(X92/H92,"0")+IFERROR(X93/H93,"0")+IFERROR(X94/H94,"0")+IFERROR(X95/H95,"0")+IFERROR(X96/H96,"0")+IFERROR(X97/H97,"0")+IFERROR(X98/H98,"0")</f>
        <v>0</v>
      </c>
      <c r="Y99" s="392">
        <f>IFERROR(IF(Y92="",0,Y92),"0")+IFERROR(IF(Y93="",0,Y93),"0")+IFERROR(IF(Y94="",0,Y94),"0")+IFERROR(IF(Y95="",0,Y95),"0")+IFERROR(IF(Y96="",0,Y96),"0")+IFERROR(IF(Y97="",0,Y97),"0")+IFERROR(IF(Y98="",0,Y98),"0")</f>
        <v>0</v>
      </c>
      <c r="Z99" s="393"/>
      <c r="AA99" s="393"/>
    </row>
    <row r="100" spans="1:67" hidden="1" x14ac:dyDescent="0.2">
      <c r="A100" s="403"/>
      <c r="B100" s="403"/>
      <c r="C100" s="403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11"/>
      <c r="O100" s="415" t="s">
        <v>70</v>
      </c>
      <c r="P100" s="416"/>
      <c r="Q100" s="416"/>
      <c r="R100" s="416"/>
      <c r="S100" s="416"/>
      <c r="T100" s="416"/>
      <c r="U100" s="417"/>
      <c r="V100" s="37" t="s">
        <v>66</v>
      </c>
      <c r="W100" s="392">
        <f>IFERROR(SUM(W92:W98),"0")</f>
        <v>0</v>
      </c>
      <c r="X100" s="392">
        <f>IFERROR(SUM(X92:X98),"0")</f>
        <v>0</v>
      </c>
      <c r="Y100" s="37"/>
      <c r="Z100" s="393"/>
      <c r="AA100" s="393"/>
    </row>
    <row r="101" spans="1:67" ht="14.25" hidden="1" customHeight="1" x14ac:dyDescent="0.25">
      <c r="A101" s="402" t="s">
        <v>72</v>
      </c>
      <c r="B101" s="403"/>
      <c r="C101" s="403"/>
      <c r="D101" s="403"/>
      <c r="E101" s="403"/>
      <c r="F101" s="403"/>
      <c r="G101" s="403"/>
      <c r="H101" s="403"/>
      <c r="I101" s="403"/>
      <c r="J101" s="403"/>
      <c r="K101" s="403"/>
      <c r="L101" s="403"/>
      <c r="M101" s="403"/>
      <c r="N101" s="403"/>
      <c r="O101" s="403"/>
      <c r="P101" s="403"/>
      <c r="Q101" s="403"/>
      <c r="R101" s="403"/>
      <c r="S101" s="403"/>
      <c r="T101" s="403"/>
      <c r="U101" s="403"/>
      <c r="V101" s="403"/>
      <c r="W101" s="403"/>
      <c r="X101" s="403"/>
      <c r="Y101" s="403"/>
      <c r="Z101" s="386"/>
      <c r="AA101" s="386"/>
    </row>
    <row r="102" spans="1:67" ht="27" hidden="1" customHeight="1" x14ac:dyDescent="0.25">
      <c r="A102" s="54" t="s">
        <v>177</v>
      </c>
      <c r="B102" s="54" t="s">
        <v>178</v>
      </c>
      <c r="C102" s="31">
        <v>4301051437</v>
      </c>
      <c r="D102" s="396">
        <v>4607091386967</v>
      </c>
      <c r="E102" s="397"/>
      <c r="F102" s="389">
        <v>1.35</v>
      </c>
      <c r="G102" s="32">
        <v>6</v>
      </c>
      <c r="H102" s="389">
        <v>8.1</v>
      </c>
      <c r="I102" s="389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3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401"/>
      <c r="Q102" s="401"/>
      <c r="R102" s="401"/>
      <c r="S102" s="397"/>
      <c r="T102" s="34"/>
      <c r="U102" s="34"/>
      <c r="V102" s="35" t="s">
        <v>66</v>
      </c>
      <c r="W102" s="390">
        <v>0</v>
      </c>
      <c r="X102" s="391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hidden="1" customHeight="1" x14ac:dyDescent="0.25">
      <c r="A103" s="54" t="s">
        <v>177</v>
      </c>
      <c r="B103" s="54" t="s">
        <v>179</v>
      </c>
      <c r="C103" s="31">
        <v>4301051543</v>
      </c>
      <c r="D103" s="396">
        <v>4607091386967</v>
      </c>
      <c r="E103" s="397"/>
      <c r="F103" s="389">
        <v>1.4</v>
      </c>
      <c r="G103" s="32">
        <v>6</v>
      </c>
      <c r="H103" s="389">
        <v>8.4</v>
      </c>
      <c r="I103" s="389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401"/>
      <c r="Q103" s="401"/>
      <c r="R103" s="401"/>
      <c r="S103" s="397"/>
      <c r="T103" s="34"/>
      <c r="U103" s="34"/>
      <c r="V103" s="35" t="s">
        <v>66</v>
      </c>
      <c r="W103" s="390">
        <v>0</v>
      </c>
      <c r="X103" s="391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hidden="1" customHeight="1" x14ac:dyDescent="0.25">
      <c r="A104" s="54" t="s">
        <v>180</v>
      </c>
      <c r="B104" s="54" t="s">
        <v>181</v>
      </c>
      <c r="C104" s="31">
        <v>4301051611</v>
      </c>
      <c r="D104" s="396">
        <v>4607091385304</v>
      </c>
      <c r="E104" s="397"/>
      <c r="F104" s="389">
        <v>1.4</v>
      </c>
      <c r="G104" s="32">
        <v>6</v>
      </c>
      <c r="H104" s="389">
        <v>8.4</v>
      </c>
      <c r="I104" s="389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401"/>
      <c r="Q104" s="401"/>
      <c r="R104" s="401"/>
      <c r="S104" s="397"/>
      <c r="T104" s="34"/>
      <c r="U104" s="34"/>
      <c r="V104" s="35" t="s">
        <v>66</v>
      </c>
      <c r="W104" s="390">
        <v>0</v>
      </c>
      <c r="X104" s="391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4301051648</v>
      </c>
      <c r="D105" s="396">
        <v>4607091386264</v>
      </c>
      <c r="E105" s="397"/>
      <c r="F105" s="389">
        <v>0.5</v>
      </c>
      <c r="G105" s="32">
        <v>6</v>
      </c>
      <c r="H105" s="389">
        <v>3</v>
      </c>
      <c r="I105" s="389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401"/>
      <c r="Q105" s="401"/>
      <c r="R105" s="401"/>
      <c r="S105" s="397"/>
      <c r="T105" s="34"/>
      <c r="U105" s="34"/>
      <c r="V105" s="35" t="s">
        <v>66</v>
      </c>
      <c r="W105" s="390">
        <v>0</v>
      </c>
      <c r="X105" s="391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184</v>
      </c>
      <c r="B106" s="54" t="s">
        <v>185</v>
      </c>
      <c r="C106" s="31">
        <v>4301051477</v>
      </c>
      <c r="D106" s="396">
        <v>4680115882584</v>
      </c>
      <c r="E106" s="397"/>
      <c r="F106" s="389">
        <v>0.33</v>
      </c>
      <c r="G106" s="32">
        <v>8</v>
      </c>
      <c r="H106" s="389">
        <v>2.64</v>
      </c>
      <c r="I106" s="389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5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401"/>
      <c r="Q106" s="401"/>
      <c r="R106" s="401"/>
      <c r="S106" s="397"/>
      <c r="T106" s="34"/>
      <c r="U106" s="34"/>
      <c r="V106" s="35" t="s">
        <v>66</v>
      </c>
      <c r="W106" s="390">
        <v>0</v>
      </c>
      <c r="X106" s="391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184</v>
      </c>
      <c r="B107" s="54" t="s">
        <v>186</v>
      </c>
      <c r="C107" s="31">
        <v>4301051476</v>
      </c>
      <c r="D107" s="396">
        <v>4680115882584</v>
      </c>
      <c r="E107" s="397"/>
      <c r="F107" s="389">
        <v>0.33</v>
      </c>
      <c r="G107" s="32">
        <v>8</v>
      </c>
      <c r="H107" s="389">
        <v>2.64</v>
      </c>
      <c r="I107" s="389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0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401"/>
      <c r="Q107" s="401"/>
      <c r="R107" s="401"/>
      <c r="S107" s="397"/>
      <c r="T107" s="34"/>
      <c r="U107" s="34"/>
      <c r="V107" s="35" t="s">
        <v>66</v>
      </c>
      <c r="W107" s="390">
        <v>0</v>
      </c>
      <c r="X107" s="391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187</v>
      </c>
      <c r="B108" s="54" t="s">
        <v>188</v>
      </c>
      <c r="C108" s="31">
        <v>4301051436</v>
      </c>
      <c r="D108" s="396">
        <v>4607091385731</v>
      </c>
      <c r="E108" s="397"/>
      <c r="F108" s="389">
        <v>0.45</v>
      </c>
      <c r="G108" s="32">
        <v>6</v>
      </c>
      <c r="H108" s="389">
        <v>2.7</v>
      </c>
      <c r="I108" s="389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61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401"/>
      <c r="Q108" s="401"/>
      <c r="R108" s="401"/>
      <c r="S108" s="397"/>
      <c r="T108" s="34"/>
      <c r="U108" s="34"/>
      <c r="V108" s="35" t="s">
        <v>66</v>
      </c>
      <c r="W108" s="390">
        <v>0</v>
      </c>
      <c r="X108" s="391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4301051439</v>
      </c>
      <c r="D109" s="396">
        <v>4680115880214</v>
      </c>
      <c r="E109" s="397"/>
      <c r="F109" s="389">
        <v>0.45</v>
      </c>
      <c r="G109" s="32">
        <v>6</v>
      </c>
      <c r="H109" s="389">
        <v>2.7</v>
      </c>
      <c r="I109" s="389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401"/>
      <c r="Q109" s="401"/>
      <c r="R109" s="401"/>
      <c r="S109" s="397"/>
      <c r="T109" s="34"/>
      <c r="U109" s="34"/>
      <c r="V109" s="35" t="s">
        <v>66</v>
      </c>
      <c r="W109" s="390">
        <v>0</v>
      </c>
      <c r="X109" s="391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191</v>
      </c>
      <c r="B110" s="54" t="s">
        <v>192</v>
      </c>
      <c r="C110" s="31">
        <v>4301051438</v>
      </c>
      <c r="D110" s="396">
        <v>4680115880894</v>
      </c>
      <c r="E110" s="397"/>
      <c r="F110" s="389">
        <v>0.33</v>
      </c>
      <c r="G110" s="32">
        <v>6</v>
      </c>
      <c r="H110" s="389">
        <v>1.98</v>
      </c>
      <c r="I110" s="389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401"/>
      <c r="Q110" s="401"/>
      <c r="R110" s="401"/>
      <c r="S110" s="397"/>
      <c r="T110" s="34"/>
      <c r="U110" s="34"/>
      <c r="V110" s="35" t="s">
        <v>66</v>
      </c>
      <c r="W110" s="390">
        <v>0</v>
      </c>
      <c r="X110" s="39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4301051787</v>
      </c>
      <c r="D111" s="396">
        <v>4680115885233</v>
      </c>
      <c r="E111" s="397"/>
      <c r="F111" s="389">
        <v>0.2</v>
      </c>
      <c r="G111" s="32">
        <v>6</v>
      </c>
      <c r="H111" s="389">
        <v>1.2</v>
      </c>
      <c r="I111" s="389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691" t="s">
        <v>195</v>
      </c>
      <c r="P111" s="401"/>
      <c r="Q111" s="401"/>
      <c r="R111" s="401"/>
      <c r="S111" s="397"/>
      <c r="T111" s="34"/>
      <c r="U111" s="34"/>
      <c r="V111" s="35" t="s">
        <v>66</v>
      </c>
      <c r="W111" s="390">
        <v>0</v>
      </c>
      <c r="X111" s="391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4301051693</v>
      </c>
      <c r="D112" s="396">
        <v>4680115884915</v>
      </c>
      <c r="E112" s="397"/>
      <c r="F112" s="389">
        <v>0.3</v>
      </c>
      <c r="G112" s="32">
        <v>6</v>
      </c>
      <c r="H112" s="389">
        <v>1.8</v>
      </c>
      <c r="I112" s="389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5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01"/>
      <c r="Q112" s="401"/>
      <c r="R112" s="401"/>
      <c r="S112" s="397"/>
      <c r="T112" s="34"/>
      <c r="U112" s="34"/>
      <c r="V112" s="35" t="s">
        <v>66</v>
      </c>
      <c r="W112" s="390">
        <v>0</v>
      </c>
      <c r="X112" s="39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4301051313</v>
      </c>
      <c r="D113" s="396">
        <v>4607091385427</v>
      </c>
      <c r="E113" s="397"/>
      <c r="F113" s="389">
        <v>0.5</v>
      </c>
      <c r="G113" s="32">
        <v>6</v>
      </c>
      <c r="H113" s="389">
        <v>3</v>
      </c>
      <c r="I113" s="389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01"/>
      <c r="Q113" s="401"/>
      <c r="R113" s="401"/>
      <c r="S113" s="397"/>
      <c r="T113" s="34"/>
      <c r="U113" s="34"/>
      <c r="V113" s="35" t="s">
        <v>66</v>
      </c>
      <c r="W113" s="390">
        <v>0</v>
      </c>
      <c r="X113" s="39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4301051480</v>
      </c>
      <c r="D114" s="396">
        <v>4680115882645</v>
      </c>
      <c r="E114" s="397"/>
      <c r="F114" s="389">
        <v>0.3</v>
      </c>
      <c r="G114" s="32">
        <v>6</v>
      </c>
      <c r="H114" s="389">
        <v>1.8</v>
      </c>
      <c r="I114" s="389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01"/>
      <c r="Q114" s="401"/>
      <c r="R114" s="401"/>
      <c r="S114" s="397"/>
      <c r="T114" s="34"/>
      <c r="U114" s="34"/>
      <c r="V114" s="35" t="s">
        <v>66</v>
      </c>
      <c r="W114" s="390">
        <v>0</v>
      </c>
      <c r="X114" s="39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4301051395</v>
      </c>
      <c r="D115" s="396">
        <v>4680115884311</v>
      </c>
      <c r="E115" s="397"/>
      <c r="F115" s="389">
        <v>0.3</v>
      </c>
      <c r="G115" s="32">
        <v>6</v>
      </c>
      <c r="H115" s="389">
        <v>1.8</v>
      </c>
      <c r="I115" s="389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3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01"/>
      <c r="Q115" s="401"/>
      <c r="R115" s="401"/>
      <c r="S115" s="397"/>
      <c r="T115" s="34"/>
      <c r="U115" s="34"/>
      <c r="V115" s="35" t="s">
        <v>66</v>
      </c>
      <c r="W115" s="390">
        <v>0</v>
      </c>
      <c r="X115" s="39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204</v>
      </c>
      <c r="B116" s="54" t="s">
        <v>205</v>
      </c>
      <c r="C116" s="31">
        <v>4301051641</v>
      </c>
      <c r="D116" s="396">
        <v>4680115884403</v>
      </c>
      <c r="E116" s="397"/>
      <c r="F116" s="389">
        <v>0.3</v>
      </c>
      <c r="G116" s="32">
        <v>6</v>
      </c>
      <c r="H116" s="389">
        <v>1.8</v>
      </c>
      <c r="I116" s="389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01"/>
      <c r="Q116" s="401"/>
      <c r="R116" s="401"/>
      <c r="S116" s="397"/>
      <c r="T116" s="34"/>
      <c r="U116" s="34"/>
      <c r="V116" s="35" t="s">
        <v>66</v>
      </c>
      <c r="W116" s="390">
        <v>0</v>
      </c>
      <c r="X116" s="39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idden="1" x14ac:dyDescent="0.2">
      <c r="A117" s="410"/>
      <c r="B117" s="403"/>
      <c r="C117" s="403"/>
      <c r="D117" s="403"/>
      <c r="E117" s="403"/>
      <c r="F117" s="403"/>
      <c r="G117" s="403"/>
      <c r="H117" s="403"/>
      <c r="I117" s="403"/>
      <c r="J117" s="403"/>
      <c r="K117" s="403"/>
      <c r="L117" s="403"/>
      <c r="M117" s="403"/>
      <c r="N117" s="411"/>
      <c r="O117" s="415" t="s">
        <v>70</v>
      </c>
      <c r="P117" s="416"/>
      <c r="Q117" s="416"/>
      <c r="R117" s="416"/>
      <c r="S117" s="416"/>
      <c r="T117" s="416"/>
      <c r="U117" s="417"/>
      <c r="V117" s="37" t="s">
        <v>71</v>
      </c>
      <c r="W117" s="39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9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9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93"/>
      <c r="AA117" s="393"/>
    </row>
    <row r="118" spans="1:67" hidden="1" x14ac:dyDescent="0.2">
      <c r="A118" s="403"/>
      <c r="B118" s="403"/>
      <c r="C118" s="403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11"/>
      <c r="O118" s="415" t="s">
        <v>70</v>
      </c>
      <c r="P118" s="416"/>
      <c r="Q118" s="416"/>
      <c r="R118" s="416"/>
      <c r="S118" s="416"/>
      <c r="T118" s="416"/>
      <c r="U118" s="417"/>
      <c r="V118" s="37" t="s">
        <v>66</v>
      </c>
      <c r="W118" s="392">
        <f>IFERROR(SUM(W102:W116),"0")</f>
        <v>0</v>
      </c>
      <c r="X118" s="392">
        <f>IFERROR(SUM(X102:X116),"0")</f>
        <v>0</v>
      </c>
      <c r="Y118" s="37"/>
      <c r="Z118" s="393"/>
      <c r="AA118" s="393"/>
    </row>
    <row r="119" spans="1:67" ht="14.25" hidden="1" customHeight="1" x14ac:dyDescent="0.25">
      <c r="A119" s="402" t="s">
        <v>206</v>
      </c>
      <c r="B119" s="403"/>
      <c r="C119" s="403"/>
      <c r="D119" s="403"/>
      <c r="E119" s="403"/>
      <c r="F119" s="403"/>
      <c r="G119" s="403"/>
      <c r="H119" s="403"/>
      <c r="I119" s="403"/>
      <c r="J119" s="403"/>
      <c r="K119" s="403"/>
      <c r="L119" s="403"/>
      <c r="M119" s="403"/>
      <c r="N119" s="403"/>
      <c r="O119" s="403"/>
      <c r="P119" s="403"/>
      <c r="Q119" s="403"/>
      <c r="R119" s="403"/>
      <c r="S119" s="403"/>
      <c r="T119" s="403"/>
      <c r="U119" s="403"/>
      <c r="V119" s="403"/>
      <c r="W119" s="403"/>
      <c r="X119" s="403"/>
      <c r="Y119" s="403"/>
      <c r="Z119" s="386"/>
      <c r="AA119" s="386"/>
    </row>
    <row r="120" spans="1:67" ht="27" hidden="1" customHeight="1" x14ac:dyDescent="0.25">
      <c r="A120" s="54" t="s">
        <v>207</v>
      </c>
      <c r="B120" s="54" t="s">
        <v>208</v>
      </c>
      <c r="C120" s="31">
        <v>4301060296</v>
      </c>
      <c r="D120" s="396">
        <v>4607091383065</v>
      </c>
      <c r="E120" s="397"/>
      <c r="F120" s="389">
        <v>0.83</v>
      </c>
      <c r="G120" s="32">
        <v>4</v>
      </c>
      <c r="H120" s="389">
        <v>3.32</v>
      </c>
      <c r="I120" s="389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01"/>
      <c r="Q120" s="401"/>
      <c r="R120" s="401"/>
      <c r="S120" s="397"/>
      <c r="T120" s="34"/>
      <c r="U120" s="34"/>
      <c r="V120" s="35" t="s">
        <v>66</v>
      </c>
      <c r="W120" s="390">
        <v>0</v>
      </c>
      <c r="X120" s="391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hidden="1" customHeight="1" x14ac:dyDescent="0.25">
      <c r="A121" s="54" t="s">
        <v>209</v>
      </c>
      <c r="B121" s="54" t="s">
        <v>210</v>
      </c>
      <c r="C121" s="31">
        <v>4301060366</v>
      </c>
      <c r="D121" s="396">
        <v>4680115881532</v>
      </c>
      <c r="E121" s="397"/>
      <c r="F121" s="389">
        <v>1.3</v>
      </c>
      <c r="G121" s="32">
        <v>6</v>
      </c>
      <c r="H121" s="389">
        <v>7.8</v>
      </c>
      <c r="I121" s="389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4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01"/>
      <c r="Q121" s="401"/>
      <c r="R121" s="401"/>
      <c r="S121" s="397"/>
      <c r="T121" s="34"/>
      <c r="U121" s="34"/>
      <c r="V121" s="35" t="s">
        <v>66</v>
      </c>
      <c r="W121" s="390">
        <v>0</v>
      </c>
      <c r="X121" s="39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209</v>
      </c>
      <c r="B122" s="54" t="s">
        <v>211</v>
      </c>
      <c r="C122" s="31">
        <v>4301060371</v>
      </c>
      <c r="D122" s="396">
        <v>4680115881532</v>
      </c>
      <c r="E122" s="397"/>
      <c r="F122" s="389">
        <v>1.4</v>
      </c>
      <c r="G122" s="32">
        <v>6</v>
      </c>
      <c r="H122" s="389">
        <v>8.4</v>
      </c>
      <c r="I122" s="389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8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01"/>
      <c r="Q122" s="401"/>
      <c r="R122" s="401"/>
      <c r="S122" s="397"/>
      <c r="T122" s="34"/>
      <c r="U122" s="34"/>
      <c r="V122" s="35" t="s">
        <v>66</v>
      </c>
      <c r="W122" s="390">
        <v>0</v>
      </c>
      <c r="X122" s="39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96">
        <v>4680115882652</v>
      </c>
      <c r="E123" s="397"/>
      <c r="F123" s="389">
        <v>0.33</v>
      </c>
      <c r="G123" s="32">
        <v>6</v>
      </c>
      <c r="H123" s="389">
        <v>1.98</v>
      </c>
      <c r="I123" s="389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8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401"/>
      <c r="Q123" s="401"/>
      <c r="R123" s="401"/>
      <c r="S123" s="397"/>
      <c r="T123" s="34"/>
      <c r="U123" s="34"/>
      <c r="V123" s="35" t="s">
        <v>66</v>
      </c>
      <c r="W123" s="390">
        <v>0</v>
      </c>
      <c r="X123" s="391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396">
        <v>4680115880238</v>
      </c>
      <c r="E124" s="397"/>
      <c r="F124" s="389">
        <v>0.33</v>
      </c>
      <c r="G124" s="32">
        <v>6</v>
      </c>
      <c r="H124" s="389">
        <v>1.98</v>
      </c>
      <c r="I124" s="389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401"/>
      <c r="Q124" s="401"/>
      <c r="R124" s="401"/>
      <c r="S124" s="397"/>
      <c r="T124" s="34"/>
      <c r="U124" s="34"/>
      <c r="V124" s="35" t="s">
        <v>66</v>
      </c>
      <c r="W124" s="390">
        <v>0</v>
      </c>
      <c r="X124" s="39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396">
        <v>4680115881464</v>
      </c>
      <c r="E125" s="397"/>
      <c r="F125" s="389">
        <v>0.4</v>
      </c>
      <c r="G125" s="32">
        <v>6</v>
      </c>
      <c r="H125" s="389">
        <v>2.4</v>
      </c>
      <c r="I125" s="389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401"/>
      <c r="Q125" s="401"/>
      <c r="R125" s="401"/>
      <c r="S125" s="397"/>
      <c r="T125" s="34"/>
      <c r="U125" s="34"/>
      <c r="V125" s="35" t="s">
        <v>66</v>
      </c>
      <c r="W125" s="390">
        <v>0</v>
      </c>
      <c r="X125" s="39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idden="1" x14ac:dyDescent="0.2">
      <c r="A126" s="410"/>
      <c r="B126" s="403"/>
      <c r="C126" s="403"/>
      <c r="D126" s="403"/>
      <c r="E126" s="403"/>
      <c r="F126" s="403"/>
      <c r="G126" s="403"/>
      <c r="H126" s="403"/>
      <c r="I126" s="403"/>
      <c r="J126" s="403"/>
      <c r="K126" s="403"/>
      <c r="L126" s="403"/>
      <c r="M126" s="403"/>
      <c r="N126" s="411"/>
      <c r="O126" s="415" t="s">
        <v>70</v>
      </c>
      <c r="P126" s="416"/>
      <c r="Q126" s="416"/>
      <c r="R126" s="416"/>
      <c r="S126" s="416"/>
      <c r="T126" s="416"/>
      <c r="U126" s="417"/>
      <c r="V126" s="37" t="s">
        <v>71</v>
      </c>
      <c r="W126" s="392">
        <f>IFERROR(W120/H120,"0")+IFERROR(W121/H121,"0")+IFERROR(W122/H122,"0")+IFERROR(W123/H123,"0")+IFERROR(W124/H124,"0")+IFERROR(W125/H125,"0")</f>
        <v>0</v>
      </c>
      <c r="X126" s="392">
        <f>IFERROR(X120/H120,"0")+IFERROR(X121/H121,"0")+IFERROR(X122/H122,"0")+IFERROR(X123/H123,"0")+IFERROR(X124/H124,"0")+IFERROR(X125/H125,"0")</f>
        <v>0</v>
      </c>
      <c r="Y126" s="392">
        <f>IFERROR(IF(Y120="",0,Y120),"0")+IFERROR(IF(Y121="",0,Y121),"0")+IFERROR(IF(Y122="",0,Y122),"0")+IFERROR(IF(Y123="",0,Y123),"0")+IFERROR(IF(Y124="",0,Y124),"0")+IFERROR(IF(Y125="",0,Y125),"0")</f>
        <v>0</v>
      </c>
      <c r="Z126" s="393"/>
      <c r="AA126" s="393"/>
    </row>
    <row r="127" spans="1:67" hidden="1" x14ac:dyDescent="0.2">
      <c r="A127" s="403"/>
      <c r="B127" s="403"/>
      <c r="C127" s="403"/>
      <c r="D127" s="403"/>
      <c r="E127" s="403"/>
      <c r="F127" s="403"/>
      <c r="G127" s="403"/>
      <c r="H127" s="403"/>
      <c r="I127" s="403"/>
      <c r="J127" s="403"/>
      <c r="K127" s="403"/>
      <c r="L127" s="403"/>
      <c r="M127" s="403"/>
      <c r="N127" s="411"/>
      <c r="O127" s="415" t="s">
        <v>70</v>
      </c>
      <c r="P127" s="416"/>
      <c r="Q127" s="416"/>
      <c r="R127" s="416"/>
      <c r="S127" s="416"/>
      <c r="T127" s="416"/>
      <c r="U127" s="417"/>
      <c r="V127" s="37" t="s">
        <v>66</v>
      </c>
      <c r="W127" s="392">
        <f>IFERROR(SUM(W120:W125),"0")</f>
        <v>0</v>
      </c>
      <c r="X127" s="392">
        <f>IFERROR(SUM(X120:X125),"0")</f>
        <v>0</v>
      </c>
      <c r="Y127" s="37"/>
      <c r="Z127" s="393"/>
      <c r="AA127" s="393"/>
    </row>
    <row r="128" spans="1:67" ht="16.5" hidden="1" customHeight="1" x14ac:dyDescent="0.25">
      <c r="A128" s="434" t="s">
        <v>218</v>
      </c>
      <c r="B128" s="403"/>
      <c r="C128" s="403"/>
      <c r="D128" s="403"/>
      <c r="E128" s="403"/>
      <c r="F128" s="403"/>
      <c r="G128" s="403"/>
      <c r="H128" s="403"/>
      <c r="I128" s="403"/>
      <c r="J128" s="403"/>
      <c r="K128" s="403"/>
      <c r="L128" s="403"/>
      <c r="M128" s="403"/>
      <c r="N128" s="403"/>
      <c r="O128" s="403"/>
      <c r="P128" s="403"/>
      <c r="Q128" s="403"/>
      <c r="R128" s="403"/>
      <c r="S128" s="403"/>
      <c r="T128" s="403"/>
      <c r="U128" s="403"/>
      <c r="V128" s="403"/>
      <c r="W128" s="403"/>
      <c r="X128" s="403"/>
      <c r="Y128" s="403"/>
      <c r="Z128" s="385"/>
      <c r="AA128" s="385"/>
    </row>
    <row r="129" spans="1:67" ht="14.25" hidden="1" customHeight="1" x14ac:dyDescent="0.25">
      <c r="A129" s="402" t="s">
        <v>72</v>
      </c>
      <c r="B129" s="403"/>
      <c r="C129" s="403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386"/>
      <c r="AA129" s="386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396">
        <v>4607091385168</v>
      </c>
      <c r="E130" s="397"/>
      <c r="F130" s="389">
        <v>1.35</v>
      </c>
      <c r="G130" s="32">
        <v>6</v>
      </c>
      <c r="H130" s="389">
        <v>8.1</v>
      </c>
      <c r="I130" s="389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401"/>
      <c r="Q130" s="401"/>
      <c r="R130" s="401"/>
      <c r="S130" s="397"/>
      <c r="T130" s="34"/>
      <c r="U130" s="34"/>
      <c r="V130" s="35" t="s">
        <v>66</v>
      </c>
      <c r="W130" s="390">
        <v>0</v>
      </c>
      <c r="X130" s="391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hidden="1" customHeight="1" x14ac:dyDescent="0.25">
      <c r="A131" s="54" t="s">
        <v>219</v>
      </c>
      <c r="B131" s="54" t="s">
        <v>221</v>
      </c>
      <c r="C131" s="31">
        <v>4301051612</v>
      </c>
      <c r="D131" s="396">
        <v>4607091385168</v>
      </c>
      <c r="E131" s="397"/>
      <c r="F131" s="389">
        <v>1.4</v>
      </c>
      <c r="G131" s="32">
        <v>6</v>
      </c>
      <c r="H131" s="389">
        <v>8.4</v>
      </c>
      <c r="I131" s="389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8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401"/>
      <c r="Q131" s="401"/>
      <c r="R131" s="401"/>
      <c r="S131" s="397"/>
      <c r="T131" s="34"/>
      <c r="U131" s="34"/>
      <c r="V131" s="35" t="s">
        <v>66</v>
      </c>
      <c r="W131" s="390">
        <v>0</v>
      </c>
      <c r="X131" s="391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96">
        <v>4607091383256</v>
      </c>
      <c r="E132" s="397"/>
      <c r="F132" s="389">
        <v>0.33</v>
      </c>
      <c r="G132" s="32">
        <v>6</v>
      </c>
      <c r="H132" s="389">
        <v>1.98</v>
      </c>
      <c r="I132" s="389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4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401"/>
      <c r="Q132" s="401"/>
      <c r="R132" s="401"/>
      <c r="S132" s="397"/>
      <c r="T132" s="34"/>
      <c r="U132" s="34"/>
      <c r="V132" s="35" t="s">
        <v>66</v>
      </c>
      <c r="W132" s="390">
        <v>0</v>
      </c>
      <c r="X132" s="391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4301051358</v>
      </c>
      <c r="D133" s="396">
        <v>4607091385748</v>
      </c>
      <c r="E133" s="397"/>
      <c r="F133" s="389">
        <v>0.45</v>
      </c>
      <c r="G133" s="32">
        <v>6</v>
      </c>
      <c r="H133" s="389">
        <v>2.7</v>
      </c>
      <c r="I133" s="389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401"/>
      <c r="Q133" s="401"/>
      <c r="R133" s="401"/>
      <c r="S133" s="397"/>
      <c r="T133" s="34"/>
      <c r="U133" s="34"/>
      <c r="V133" s="35" t="s">
        <v>66</v>
      </c>
      <c r="W133" s="390">
        <v>0</v>
      </c>
      <c r="X133" s="39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396">
        <v>4680115884533</v>
      </c>
      <c r="E134" s="397"/>
      <c r="F134" s="389">
        <v>0.3</v>
      </c>
      <c r="G134" s="32">
        <v>6</v>
      </c>
      <c r="H134" s="389">
        <v>1.8</v>
      </c>
      <c r="I134" s="389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4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401"/>
      <c r="Q134" s="401"/>
      <c r="R134" s="401"/>
      <c r="S134" s="397"/>
      <c r="T134" s="34"/>
      <c r="U134" s="34"/>
      <c r="V134" s="35" t="s">
        <v>66</v>
      </c>
      <c r="W134" s="390">
        <v>0</v>
      </c>
      <c r="X134" s="39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idden="1" x14ac:dyDescent="0.2">
      <c r="A135" s="410"/>
      <c r="B135" s="403"/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11"/>
      <c r="O135" s="415" t="s">
        <v>70</v>
      </c>
      <c r="P135" s="416"/>
      <c r="Q135" s="416"/>
      <c r="R135" s="416"/>
      <c r="S135" s="416"/>
      <c r="T135" s="416"/>
      <c r="U135" s="417"/>
      <c r="V135" s="37" t="s">
        <v>71</v>
      </c>
      <c r="W135" s="392">
        <f>IFERROR(W130/H130,"0")+IFERROR(W131/H131,"0")+IFERROR(W132/H132,"0")+IFERROR(W133/H133,"0")+IFERROR(W134/H134,"0")</f>
        <v>0</v>
      </c>
      <c r="X135" s="392">
        <f>IFERROR(X130/H130,"0")+IFERROR(X131/H131,"0")+IFERROR(X132/H132,"0")+IFERROR(X133/H133,"0")+IFERROR(X134/H134,"0")</f>
        <v>0</v>
      </c>
      <c r="Y135" s="392">
        <f>IFERROR(IF(Y130="",0,Y130),"0")+IFERROR(IF(Y131="",0,Y131),"0")+IFERROR(IF(Y132="",0,Y132),"0")+IFERROR(IF(Y133="",0,Y133),"0")+IFERROR(IF(Y134="",0,Y134),"0")</f>
        <v>0</v>
      </c>
      <c r="Z135" s="393"/>
      <c r="AA135" s="393"/>
    </row>
    <row r="136" spans="1:67" hidden="1" x14ac:dyDescent="0.2">
      <c r="A136" s="403"/>
      <c r="B136" s="403"/>
      <c r="C136" s="403"/>
      <c r="D136" s="403"/>
      <c r="E136" s="403"/>
      <c r="F136" s="403"/>
      <c r="G136" s="403"/>
      <c r="H136" s="403"/>
      <c r="I136" s="403"/>
      <c r="J136" s="403"/>
      <c r="K136" s="403"/>
      <c r="L136" s="403"/>
      <c r="M136" s="403"/>
      <c r="N136" s="411"/>
      <c r="O136" s="415" t="s">
        <v>70</v>
      </c>
      <c r="P136" s="416"/>
      <c r="Q136" s="416"/>
      <c r="R136" s="416"/>
      <c r="S136" s="416"/>
      <c r="T136" s="416"/>
      <c r="U136" s="417"/>
      <c r="V136" s="37" t="s">
        <v>66</v>
      </c>
      <c r="W136" s="392">
        <f>IFERROR(SUM(W130:W134),"0")</f>
        <v>0</v>
      </c>
      <c r="X136" s="392">
        <f>IFERROR(SUM(X130:X134),"0")</f>
        <v>0</v>
      </c>
      <c r="Y136" s="37"/>
      <c r="Z136" s="393"/>
      <c r="AA136" s="393"/>
    </row>
    <row r="137" spans="1:67" ht="27.75" hidden="1" customHeight="1" x14ac:dyDescent="0.2">
      <c r="A137" s="419" t="s">
        <v>228</v>
      </c>
      <c r="B137" s="420"/>
      <c r="C137" s="420"/>
      <c r="D137" s="420"/>
      <c r="E137" s="420"/>
      <c r="F137" s="420"/>
      <c r="G137" s="420"/>
      <c r="H137" s="420"/>
      <c r="I137" s="420"/>
      <c r="J137" s="420"/>
      <c r="K137" s="420"/>
      <c r="L137" s="420"/>
      <c r="M137" s="420"/>
      <c r="N137" s="420"/>
      <c r="O137" s="420"/>
      <c r="P137" s="420"/>
      <c r="Q137" s="420"/>
      <c r="R137" s="420"/>
      <c r="S137" s="420"/>
      <c r="T137" s="420"/>
      <c r="U137" s="420"/>
      <c r="V137" s="420"/>
      <c r="W137" s="420"/>
      <c r="X137" s="420"/>
      <c r="Y137" s="420"/>
      <c r="Z137" s="48"/>
      <c r="AA137" s="48"/>
    </row>
    <row r="138" spans="1:67" ht="16.5" hidden="1" customHeight="1" x14ac:dyDescent="0.25">
      <c r="A138" s="434" t="s">
        <v>229</v>
      </c>
      <c r="B138" s="403"/>
      <c r="C138" s="403"/>
      <c r="D138" s="403"/>
      <c r="E138" s="403"/>
      <c r="F138" s="403"/>
      <c r="G138" s="403"/>
      <c r="H138" s="403"/>
      <c r="I138" s="403"/>
      <c r="J138" s="403"/>
      <c r="K138" s="403"/>
      <c r="L138" s="403"/>
      <c r="M138" s="403"/>
      <c r="N138" s="403"/>
      <c r="O138" s="403"/>
      <c r="P138" s="403"/>
      <c r="Q138" s="403"/>
      <c r="R138" s="403"/>
      <c r="S138" s="403"/>
      <c r="T138" s="403"/>
      <c r="U138" s="403"/>
      <c r="V138" s="403"/>
      <c r="W138" s="403"/>
      <c r="X138" s="403"/>
      <c r="Y138" s="403"/>
      <c r="Z138" s="385"/>
      <c r="AA138" s="385"/>
    </row>
    <row r="139" spans="1:67" ht="14.25" hidden="1" customHeight="1" x14ac:dyDescent="0.25">
      <c r="A139" s="402" t="s">
        <v>105</v>
      </c>
      <c r="B139" s="403"/>
      <c r="C139" s="403"/>
      <c r="D139" s="403"/>
      <c r="E139" s="403"/>
      <c r="F139" s="403"/>
      <c r="G139" s="403"/>
      <c r="H139" s="403"/>
      <c r="I139" s="403"/>
      <c r="J139" s="403"/>
      <c r="K139" s="403"/>
      <c r="L139" s="403"/>
      <c r="M139" s="403"/>
      <c r="N139" s="403"/>
      <c r="O139" s="403"/>
      <c r="P139" s="403"/>
      <c r="Q139" s="403"/>
      <c r="R139" s="403"/>
      <c r="S139" s="403"/>
      <c r="T139" s="403"/>
      <c r="U139" s="403"/>
      <c r="V139" s="403"/>
      <c r="W139" s="403"/>
      <c r="X139" s="403"/>
      <c r="Y139" s="403"/>
      <c r="Z139" s="386"/>
      <c r="AA139" s="386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96">
        <v>4607091383423</v>
      </c>
      <c r="E140" s="397"/>
      <c r="F140" s="389">
        <v>1.35</v>
      </c>
      <c r="G140" s="32">
        <v>8</v>
      </c>
      <c r="H140" s="389">
        <v>10.8</v>
      </c>
      <c r="I140" s="389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401"/>
      <c r="Q140" s="401"/>
      <c r="R140" s="401"/>
      <c r="S140" s="397"/>
      <c r="T140" s="34"/>
      <c r="U140" s="34"/>
      <c r="V140" s="35" t="s">
        <v>66</v>
      </c>
      <c r="W140" s="390">
        <v>0</v>
      </c>
      <c r="X140" s="391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96">
        <v>4680115885707</v>
      </c>
      <c r="E141" s="397"/>
      <c r="F141" s="389">
        <v>0.9</v>
      </c>
      <c r="G141" s="32">
        <v>10</v>
      </c>
      <c r="H141" s="389">
        <v>9</v>
      </c>
      <c r="I141" s="389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59" t="s">
        <v>234</v>
      </c>
      <c r="P141" s="401"/>
      <c r="Q141" s="401"/>
      <c r="R141" s="401"/>
      <c r="S141" s="397"/>
      <c r="T141" s="34"/>
      <c r="U141" s="34"/>
      <c r="V141" s="35" t="s">
        <v>66</v>
      </c>
      <c r="W141" s="390">
        <v>0</v>
      </c>
      <c r="X141" s="391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96">
        <v>4607091381405</v>
      </c>
      <c r="E142" s="397"/>
      <c r="F142" s="389">
        <v>1.35</v>
      </c>
      <c r="G142" s="32">
        <v>8</v>
      </c>
      <c r="H142" s="389">
        <v>10.8</v>
      </c>
      <c r="I142" s="389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6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01"/>
      <c r="Q142" s="401"/>
      <c r="R142" s="401"/>
      <c r="S142" s="397"/>
      <c r="T142" s="34"/>
      <c r="U142" s="34"/>
      <c r="V142" s="35" t="s">
        <v>66</v>
      </c>
      <c r="W142" s="390">
        <v>0</v>
      </c>
      <c r="X142" s="391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4301011878</v>
      </c>
      <c r="D143" s="396">
        <v>4680115885660</v>
      </c>
      <c r="E143" s="397"/>
      <c r="F143" s="389">
        <v>1.35</v>
      </c>
      <c r="G143" s="32">
        <v>8</v>
      </c>
      <c r="H143" s="389">
        <v>10.8</v>
      </c>
      <c r="I143" s="389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83" t="s">
        <v>239</v>
      </c>
      <c r="P143" s="401"/>
      <c r="Q143" s="401"/>
      <c r="R143" s="401"/>
      <c r="S143" s="397"/>
      <c r="T143" s="34" t="s">
        <v>240</v>
      </c>
      <c r="U143" s="34"/>
      <c r="V143" s="35" t="s">
        <v>66</v>
      </c>
      <c r="W143" s="390">
        <v>0</v>
      </c>
      <c r="X143" s="391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241</v>
      </c>
      <c r="B144" s="54" t="s">
        <v>242</v>
      </c>
      <c r="C144" s="31">
        <v>4301011333</v>
      </c>
      <c r="D144" s="396">
        <v>4607091386516</v>
      </c>
      <c r="E144" s="397"/>
      <c r="F144" s="389">
        <v>1.4</v>
      </c>
      <c r="G144" s="32">
        <v>8</v>
      </c>
      <c r="H144" s="389">
        <v>11.2</v>
      </c>
      <c r="I144" s="389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7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1"/>
      <c r="Q144" s="401"/>
      <c r="R144" s="401"/>
      <c r="S144" s="397"/>
      <c r="T144" s="34"/>
      <c r="U144" s="34"/>
      <c r="V144" s="35" t="s">
        <v>66</v>
      </c>
      <c r="W144" s="390">
        <v>0</v>
      </c>
      <c r="X144" s="391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hidden="1" customHeight="1" x14ac:dyDescent="0.25">
      <c r="A145" s="54" t="s">
        <v>243</v>
      </c>
      <c r="B145" s="54" t="s">
        <v>244</v>
      </c>
      <c r="C145" s="31">
        <v>4301011879</v>
      </c>
      <c r="D145" s="396">
        <v>4680115885691</v>
      </c>
      <c r="E145" s="397"/>
      <c r="F145" s="389">
        <v>1.35</v>
      </c>
      <c r="G145" s="32">
        <v>8</v>
      </c>
      <c r="H145" s="389">
        <v>10.8</v>
      </c>
      <c r="I145" s="389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514" t="s">
        <v>245</v>
      </c>
      <c r="P145" s="401"/>
      <c r="Q145" s="401"/>
      <c r="R145" s="401"/>
      <c r="S145" s="397"/>
      <c r="T145" s="34"/>
      <c r="U145" s="34"/>
      <c r="V145" s="35" t="s">
        <v>66</v>
      </c>
      <c r="W145" s="390">
        <v>0</v>
      </c>
      <c r="X145" s="391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hidden="1" x14ac:dyDescent="0.2">
      <c r="A146" s="410"/>
      <c r="B146" s="403"/>
      <c r="C146" s="403"/>
      <c r="D146" s="403"/>
      <c r="E146" s="403"/>
      <c r="F146" s="403"/>
      <c r="G146" s="403"/>
      <c r="H146" s="403"/>
      <c r="I146" s="403"/>
      <c r="J146" s="403"/>
      <c r="K146" s="403"/>
      <c r="L146" s="403"/>
      <c r="M146" s="403"/>
      <c r="N146" s="411"/>
      <c r="O146" s="415" t="s">
        <v>70</v>
      </c>
      <c r="P146" s="416"/>
      <c r="Q146" s="416"/>
      <c r="R146" s="416"/>
      <c r="S146" s="416"/>
      <c r="T146" s="416"/>
      <c r="U146" s="417"/>
      <c r="V146" s="37" t="s">
        <v>71</v>
      </c>
      <c r="W146" s="392">
        <f>IFERROR(W140/H140,"0")+IFERROR(W141/H141,"0")+IFERROR(W142/H142,"0")+IFERROR(W143/H143,"0")+IFERROR(W144/H144,"0")+IFERROR(W145/H145,"0")</f>
        <v>0</v>
      </c>
      <c r="X146" s="392">
        <f>IFERROR(X140/H140,"0")+IFERROR(X141/H141,"0")+IFERROR(X142/H142,"0")+IFERROR(X143/H143,"0")+IFERROR(X144/H144,"0")+IFERROR(X145/H145,"0")</f>
        <v>0</v>
      </c>
      <c r="Y146" s="392">
        <f>IFERROR(IF(Y140="",0,Y140),"0")+IFERROR(IF(Y141="",0,Y141),"0")+IFERROR(IF(Y142="",0,Y142),"0")+IFERROR(IF(Y143="",0,Y143),"0")+IFERROR(IF(Y144="",0,Y144),"0")+IFERROR(IF(Y145="",0,Y145),"0")</f>
        <v>0</v>
      </c>
      <c r="Z146" s="393"/>
      <c r="AA146" s="393"/>
    </row>
    <row r="147" spans="1:67" hidden="1" x14ac:dyDescent="0.2">
      <c r="A147" s="403"/>
      <c r="B147" s="403"/>
      <c r="C147" s="403"/>
      <c r="D147" s="403"/>
      <c r="E147" s="403"/>
      <c r="F147" s="403"/>
      <c r="G147" s="403"/>
      <c r="H147" s="403"/>
      <c r="I147" s="403"/>
      <c r="J147" s="403"/>
      <c r="K147" s="403"/>
      <c r="L147" s="403"/>
      <c r="M147" s="403"/>
      <c r="N147" s="411"/>
      <c r="O147" s="415" t="s">
        <v>70</v>
      </c>
      <c r="P147" s="416"/>
      <c r="Q147" s="416"/>
      <c r="R147" s="416"/>
      <c r="S147" s="416"/>
      <c r="T147" s="416"/>
      <c r="U147" s="417"/>
      <c r="V147" s="37" t="s">
        <v>66</v>
      </c>
      <c r="W147" s="392">
        <f>IFERROR(SUM(W140:W145),"0")</f>
        <v>0</v>
      </c>
      <c r="X147" s="392">
        <f>IFERROR(SUM(X140:X145),"0")</f>
        <v>0</v>
      </c>
      <c r="Y147" s="37"/>
      <c r="Z147" s="393"/>
      <c r="AA147" s="393"/>
    </row>
    <row r="148" spans="1:67" ht="16.5" hidden="1" customHeight="1" x14ac:dyDescent="0.25">
      <c r="A148" s="434" t="s">
        <v>246</v>
      </c>
      <c r="B148" s="403"/>
      <c r="C148" s="403"/>
      <c r="D148" s="403"/>
      <c r="E148" s="403"/>
      <c r="F148" s="403"/>
      <c r="G148" s="403"/>
      <c r="H148" s="403"/>
      <c r="I148" s="403"/>
      <c r="J148" s="403"/>
      <c r="K148" s="403"/>
      <c r="L148" s="403"/>
      <c r="M148" s="403"/>
      <c r="N148" s="403"/>
      <c r="O148" s="403"/>
      <c r="P148" s="403"/>
      <c r="Q148" s="403"/>
      <c r="R148" s="403"/>
      <c r="S148" s="403"/>
      <c r="T148" s="403"/>
      <c r="U148" s="403"/>
      <c r="V148" s="403"/>
      <c r="W148" s="403"/>
      <c r="X148" s="403"/>
      <c r="Y148" s="403"/>
      <c r="Z148" s="385"/>
      <c r="AA148" s="385"/>
    </row>
    <row r="149" spans="1:67" ht="14.25" hidden="1" customHeight="1" x14ac:dyDescent="0.25">
      <c r="A149" s="402" t="s">
        <v>61</v>
      </c>
      <c r="B149" s="403"/>
      <c r="C149" s="403"/>
      <c r="D149" s="403"/>
      <c r="E149" s="403"/>
      <c r="F149" s="403"/>
      <c r="G149" s="403"/>
      <c r="H149" s="403"/>
      <c r="I149" s="403"/>
      <c r="J149" s="403"/>
      <c r="K149" s="403"/>
      <c r="L149" s="403"/>
      <c r="M149" s="403"/>
      <c r="N149" s="403"/>
      <c r="O149" s="403"/>
      <c r="P149" s="403"/>
      <c r="Q149" s="403"/>
      <c r="R149" s="403"/>
      <c r="S149" s="403"/>
      <c r="T149" s="403"/>
      <c r="U149" s="403"/>
      <c r="V149" s="403"/>
      <c r="W149" s="403"/>
      <c r="X149" s="403"/>
      <c r="Y149" s="403"/>
      <c r="Z149" s="386"/>
      <c r="AA149" s="386"/>
    </row>
    <row r="150" spans="1:67" ht="27" hidden="1" customHeight="1" x14ac:dyDescent="0.25">
      <c r="A150" s="54" t="s">
        <v>247</v>
      </c>
      <c r="B150" s="54" t="s">
        <v>248</v>
      </c>
      <c r="C150" s="31">
        <v>4301031191</v>
      </c>
      <c r="D150" s="396">
        <v>4680115880993</v>
      </c>
      <c r="E150" s="397"/>
      <c r="F150" s="389">
        <v>0.7</v>
      </c>
      <c r="G150" s="32">
        <v>6</v>
      </c>
      <c r="H150" s="389">
        <v>4.2</v>
      </c>
      <c r="I150" s="389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401"/>
      <c r="Q150" s="401"/>
      <c r="R150" s="401"/>
      <c r="S150" s="397"/>
      <c r="T150" s="34"/>
      <c r="U150" s="34"/>
      <c r="V150" s="35" t="s">
        <v>66</v>
      </c>
      <c r="W150" s="390">
        <v>0</v>
      </c>
      <c r="X150" s="391">
        <f t="shared" ref="X150:X158" si="34">IFERROR(IF(W150="",0,CEILING((W150/$H150),1)*$H150),"")</f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ref="BL150:BL158" si="35">IFERROR(W150*I150/H150,"0")</f>
        <v>0</v>
      </c>
      <c r="BM150" s="64">
        <f t="shared" ref="BM150:BM158" si="36">IFERROR(X150*I150/H150,"0")</f>
        <v>0</v>
      </c>
      <c r="BN150" s="64">
        <f t="shared" ref="BN150:BN158" si="37">IFERROR(1/J150*(W150/H150),"0")</f>
        <v>0</v>
      </c>
      <c r="BO150" s="64">
        <f t="shared" ref="BO150:BO158" si="38">IFERROR(1/J150*(X150/H150),"0")</f>
        <v>0</v>
      </c>
    </row>
    <row r="151" spans="1:67" ht="27" hidden="1" customHeight="1" x14ac:dyDescent="0.25">
      <c r="A151" s="54" t="s">
        <v>249</v>
      </c>
      <c r="B151" s="54" t="s">
        <v>250</v>
      </c>
      <c r="C151" s="31">
        <v>4301031204</v>
      </c>
      <c r="D151" s="396">
        <v>4680115881761</v>
      </c>
      <c r="E151" s="397"/>
      <c r="F151" s="389">
        <v>0.7</v>
      </c>
      <c r="G151" s="32">
        <v>6</v>
      </c>
      <c r="H151" s="389">
        <v>4.2</v>
      </c>
      <c r="I151" s="38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401"/>
      <c r="Q151" s="401"/>
      <c r="R151" s="401"/>
      <c r="S151" s="397"/>
      <c r="T151" s="34"/>
      <c r="U151" s="34"/>
      <c r="V151" s="35" t="s">
        <v>66</v>
      </c>
      <c r="W151" s="390">
        <v>0</v>
      </c>
      <c r="X151" s="391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hidden="1" customHeight="1" x14ac:dyDescent="0.25">
      <c r="A152" s="54" t="s">
        <v>251</v>
      </c>
      <c r="B152" s="54" t="s">
        <v>252</v>
      </c>
      <c r="C152" s="31">
        <v>4301031201</v>
      </c>
      <c r="D152" s="396">
        <v>4680115881563</v>
      </c>
      <c r="E152" s="397"/>
      <c r="F152" s="389">
        <v>0.7</v>
      </c>
      <c r="G152" s="32">
        <v>6</v>
      </c>
      <c r="H152" s="389">
        <v>4.2</v>
      </c>
      <c r="I152" s="389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401"/>
      <c r="Q152" s="401"/>
      <c r="R152" s="401"/>
      <c r="S152" s="397"/>
      <c r="T152" s="34"/>
      <c r="U152" s="34"/>
      <c r="V152" s="35" t="s">
        <v>66</v>
      </c>
      <c r="W152" s="390">
        <v>0</v>
      </c>
      <c r="X152" s="391">
        <f t="shared" si="34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hidden="1" customHeight="1" x14ac:dyDescent="0.25">
      <c r="A153" s="54" t="s">
        <v>253</v>
      </c>
      <c r="B153" s="54" t="s">
        <v>254</v>
      </c>
      <c r="C153" s="31">
        <v>4301031199</v>
      </c>
      <c r="D153" s="396">
        <v>4680115880986</v>
      </c>
      <c r="E153" s="397"/>
      <c r="F153" s="389">
        <v>0.35</v>
      </c>
      <c r="G153" s="32">
        <v>6</v>
      </c>
      <c r="H153" s="389">
        <v>2.1</v>
      </c>
      <c r="I153" s="389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401"/>
      <c r="Q153" s="401"/>
      <c r="R153" s="401"/>
      <c r="S153" s="397"/>
      <c r="T153" s="34"/>
      <c r="U153" s="34"/>
      <c r="V153" s="35" t="s">
        <v>66</v>
      </c>
      <c r="W153" s="390">
        <v>0</v>
      </c>
      <c r="X153" s="391">
        <f t="shared" si="34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4301031190</v>
      </c>
      <c r="D154" s="396">
        <v>4680115880207</v>
      </c>
      <c r="E154" s="397"/>
      <c r="F154" s="389">
        <v>0.4</v>
      </c>
      <c r="G154" s="32">
        <v>6</v>
      </c>
      <c r="H154" s="389">
        <v>2.4</v>
      </c>
      <c r="I154" s="389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3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401"/>
      <c r="Q154" s="401"/>
      <c r="R154" s="401"/>
      <c r="S154" s="397"/>
      <c r="T154" s="34"/>
      <c r="U154" s="34"/>
      <c r="V154" s="35" t="s">
        <v>66</v>
      </c>
      <c r="W154" s="390">
        <v>0</v>
      </c>
      <c r="X154" s="391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hidden="1" customHeight="1" x14ac:dyDescent="0.25">
      <c r="A155" s="54" t="s">
        <v>257</v>
      </c>
      <c r="B155" s="54" t="s">
        <v>258</v>
      </c>
      <c r="C155" s="31">
        <v>4301031205</v>
      </c>
      <c r="D155" s="396">
        <v>4680115881785</v>
      </c>
      <c r="E155" s="397"/>
      <c r="F155" s="389">
        <v>0.35</v>
      </c>
      <c r="G155" s="32">
        <v>6</v>
      </c>
      <c r="H155" s="389">
        <v>2.1</v>
      </c>
      <c r="I155" s="38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401"/>
      <c r="Q155" s="401"/>
      <c r="R155" s="401"/>
      <c r="S155" s="397"/>
      <c r="T155" s="34"/>
      <c r="U155" s="34"/>
      <c r="V155" s="35" t="s">
        <v>66</v>
      </c>
      <c r="W155" s="390">
        <v>0</v>
      </c>
      <c r="X155" s="391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4301031202</v>
      </c>
      <c r="D156" s="396">
        <v>4680115881679</v>
      </c>
      <c r="E156" s="397"/>
      <c r="F156" s="389">
        <v>0.35</v>
      </c>
      <c r="G156" s="32">
        <v>6</v>
      </c>
      <c r="H156" s="389">
        <v>2.1</v>
      </c>
      <c r="I156" s="389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7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401"/>
      <c r="Q156" s="401"/>
      <c r="R156" s="401"/>
      <c r="S156" s="397"/>
      <c r="T156" s="34"/>
      <c r="U156" s="34"/>
      <c r="V156" s="35" t="s">
        <v>66</v>
      </c>
      <c r="W156" s="390">
        <v>50</v>
      </c>
      <c r="X156" s="391">
        <f t="shared" si="34"/>
        <v>50.400000000000006</v>
      </c>
      <c r="Y156" s="36">
        <f>IFERROR(IF(X156=0,"",ROUNDUP(X156/H156,0)*0.00502),"")</f>
        <v>0.12048</v>
      </c>
      <c r="Z156" s="56"/>
      <c r="AA156" s="57"/>
      <c r="AE156" s="64"/>
      <c r="BB156" s="152" t="s">
        <v>1</v>
      </c>
      <c r="BL156" s="64">
        <f t="shared" si="35"/>
        <v>52.380952380952387</v>
      </c>
      <c r="BM156" s="64">
        <f t="shared" si="36"/>
        <v>52.800000000000011</v>
      </c>
      <c r="BN156" s="64">
        <f t="shared" si="37"/>
        <v>0.10175010175010177</v>
      </c>
      <c r="BO156" s="64">
        <f t="shared" si="38"/>
        <v>0.10256410256410257</v>
      </c>
    </row>
    <row r="157" spans="1:67" ht="27" hidden="1" customHeight="1" x14ac:dyDescent="0.25">
      <c r="A157" s="54" t="s">
        <v>261</v>
      </c>
      <c r="B157" s="54" t="s">
        <v>262</v>
      </c>
      <c r="C157" s="31">
        <v>4301031158</v>
      </c>
      <c r="D157" s="396">
        <v>4680115880191</v>
      </c>
      <c r="E157" s="397"/>
      <c r="F157" s="389">
        <v>0.4</v>
      </c>
      <c r="G157" s="32">
        <v>6</v>
      </c>
      <c r="H157" s="389">
        <v>2.4</v>
      </c>
      <c r="I157" s="389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401"/>
      <c r="Q157" s="401"/>
      <c r="R157" s="401"/>
      <c r="S157" s="397"/>
      <c r="T157" s="34"/>
      <c r="U157" s="34"/>
      <c r="V157" s="35" t="s">
        <v>66</v>
      </c>
      <c r="W157" s="390">
        <v>0</v>
      </c>
      <c r="X157" s="391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hidden="1" customHeight="1" x14ac:dyDescent="0.25">
      <c r="A158" s="54" t="s">
        <v>263</v>
      </c>
      <c r="B158" s="54" t="s">
        <v>264</v>
      </c>
      <c r="C158" s="31">
        <v>4301031245</v>
      </c>
      <c r="D158" s="396">
        <v>4680115883963</v>
      </c>
      <c r="E158" s="397"/>
      <c r="F158" s="389">
        <v>0.28000000000000003</v>
      </c>
      <c r="G158" s="32">
        <v>6</v>
      </c>
      <c r="H158" s="389">
        <v>1.68</v>
      </c>
      <c r="I158" s="389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401"/>
      <c r="Q158" s="401"/>
      <c r="R158" s="401"/>
      <c r="S158" s="397"/>
      <c r="T158" s="34"/>
      <c r="U158" s="34"/>
      <c r="V158" s="35" t="s">
        <v>66</v>
      </c>
      <c r="W158" s="390">
        <v>0</v>
      </c>
      <c r="X158" s="391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x14ac:dyDescent="0.2">
      <c r="A159" s="410"/>
      <c r="B159" s="403"/>
      <c r="C159" s="403"/>
      <c r="D159" s="403"/>
      <c r="E159" s="403"/>
      <c r="F159" s="403"/>
      <c r="G159" s="403"/>
      <c r="H159" s="403"/>
      <c r="I159" s="403"/>
      <c r="J159" s="403"/>
      <c r="K159" s="403"/>
      <c r="L159" s="403"/>
      <c r="M159" s="403"/>
      <c r="N159" s="411"/>
      <c r="O159" s="415" t="s">
        <v>70</v>
      </c>
      <c r="P159" s="416"/>
      <c r="Q159" s="416"/>
      <c r="R159" s="416"/>
      <c r="S159" s="416"/>
      <c r="T159" s="416"/>
      <c r="U159" s="417"/>
      <c r="V159" s="37" t="s">
        <v>71</v>
      </c>
      <c r="W159" s="392">
        <f>IFERROR(W150/H150,"0")+IFERROR(W151/H151,"0")+IFERROR(W152/H152,"0")+IFERROR(W153/H153,"0")+IFERROR(W154/H154,"0")+IFERROR(W155/H155,"0")+IFERROR(W156/H156,"0")+IFERROR(W157/H157,"0")+IFERROR(W158/H158,"0")</f>
        <v>23.80952380952381</v>
      </c>
      <c r="X159" s="392">
        <f>IFERROR(X150/H150,"0")+IFERROR(X151/H151,"0")+IFERROR(X152/H152,"0")+IFERROR(X153/H153,"0")+IFERROR(X154/H154,"0")+IFERROR(X155/H155,"0")+IFERROR(X156/H156,"0")+IFERROR(X157/H157,"0")+IFERROR(X158/H158,"0")</f>
        <v>24</v>
      </c>
      <c r="Y159" s="39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0.12048</v>
      </c>
      <c r="Z159" s="393"/>
      <c r="AA159" s="393"/>
    </row>
    <row r="160" spans="1:67" x14ac:dyDescent="0.2">
      <c r="A160" s="403"/>
      <c r="B160" s="403"/>
      <c r="C160" s="403"/>
      <c r="D160" s="403"/>
      <c r="E160" s="403"/>
      <c r="F160" s="403"/>
      <c r="G160" s="403"/>
      <c r="H160" s="403"/>
      <c r="I160" s="403"/>
      <c r="J160" s="403"/>
      <c r="K160" s="403"/>
      <c r="L160" s="403"/>
      <c r="M160" s="403"/>
      <c r="N160" s="411"/>
      <c r="O160" s="415" t="s">
        <v>70</v>
      </c>
      <c r="P160" s="416"/>
      <c r="Q160" s="416"/>
      <c r="R160" s="416"/>
      <c r="S160" s="416"/>
      <c r="T160" s="416"/>
      <c r="U160" s="417"/>
      <c r="V160" s="37" t="s">
        <v>66</v>
      </c>
      <c r="W160" s="392">
        <f>IFERROR(SUM(W150:W158),"0")</f>
        <v>50</v>
      </c>
      <c r="X160" s="392">
        <f>IFERROR(SUM(X150:X158),"0")</f>
        <v>50.400000000000006</v>
      </c>
      <c r="Y160" s="37"/>
      <c r="Z160" s="393"/>
      <c r="AA160" s="393"/>
    </row>
    <row r="161" spans="1:67" ht="16.5" hidden="1" customHeight="1" x14ac:dyDescent="0.25">
      <c r="A161" s="434" t="s">
        <v>265</v>
      </c>
      <c r="B161" s="403"/>
      <c r="C161" s="403"/>
      <c r="D161" s="403"/>
      <c r="E161" s="403"/>
      <c r="F161" s="403"/>
      <c r="G161" s="403"/>
      <c r="H161" s="403"/>
      <c r="I161" s="403"/>
      <c r="J161" s="403"/>
      <c r="K161" s="403"/>
      <c r="L161" s="403"/>
      <c r="M161" s="403"/>
      <c r="N161" s="403"/>
      <c r="O161" s="403"/>
      <c r="P161" s="403"/>
      <c r="Q161" s="403"/>
      <c r="R161" s="403"/>
      <c r="S161" s="403"/>
      <c r="T161" s="403"/>
      <c r="U161" s="403"/>
      <c r="V161" s="403"/>
      <c r="W161" s="403"/>
      <c r="X161" s="403"/>
      <c r="Y161" s="403"/>
      <c r="Z161" s="385"/>
      <c r="AA161" s="385"/>
    </row>
    <row r="162" spans="1:67" ht="14.25" hidden="1" customHeight="1" x14ac:dyDescent="0.25">
      <c r="A162" s="402" t="s">
        <v>105</v>
      </c>
      <c r="B162" s="403"/>
      <c r="C162" s="403"/>
      <c r="D162" s="403"/>
      <c r="E162" s="403"/>
      <c r="F162" s="403"/>
      <c r="G162" s="403"/>
      <c r="H162" s="403"/>
      <c r="I162" s="403"/>
      <c r="J162" s="403"/>
      <c r="K162" s="403"/>
      <c r="L162" s="403"/>
      <c r="M162" s="403"/>
      <c r="N162" s="403"/>
      <c r="O162" s="403"/>
      <c r="P162" s="403"/>
      <c r="Q162" s="403"/>
      <c r="R162" s="403"/>
      <c r="S162" s="403"/>
      <c r="T162" s="403"/>
      <c r="U162" s="403"/>
      <c r="V162" s="403"/>
      <c r="W162" s="403"/>
      <c r="X162" s="403"/>
      <c r="Y162" s="403"/>
      <c r="Z162" s="386"/>
      <c r="AA162" s="386"/>
    </row>
    <row r="163" spans="1:67" ht="16.5" hidden="1" customHeight="1" x14ac:dyDescent="0.25">
      <c r="A163" s="54" t="s">
        <v>266</v>
      </c>
      <c r="B163" s="54" t="s">
        <v>267</v>
      </c>
      <c r="C163" s="31">
        <v>4301011450</v>
      </c>
      <c r="D163" s="396">
        <v>4680115881402</v>
      </c>
      <c r="E163" s="397"/>
      <c r="F163" s="389">
        <v>1.35</v>
      </c>
      <c r="G163" s="32">
        <v>8</v>
      </c>
      <c r="H163" s="389">
        <v>10.8</v>
      </c>
      <c r="I163" s="389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6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401"/>
      <c r="Q163" s="401"/>
      <c r="R163" s="401"/>
      <c r="S163" s="397"/>
      <c r="T163" s="34"/>
      <c r="U163" s="34"/>
      <c r="V163" s="35" t="s">
        <v>66</v>
      </c>
      <c r="W163" s="390">
        <v>0</v>
      </c>
      <c r="X163" s="391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268</v>
      </c>
      <c r="B164" s="54" t="s">
        <v>269</v>
      </c>
      <c r="C164" s="31">
        <v>4301011454</v>
      </c>
      <c r="D164" s="396">
        <v>4680115881396</v>
      </c>
      <c r="E164" s="397"/>
      <c r="F164" s="389">
        <v>0.45</v>
      </c>
      <c r="G164" s="32">
        <v>6</v>
      </c>
      <c r="H164" s="389">
        <v>2.7</v>
      </c>
      <c r="I164" s="389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401"/>
      <c r="Q164" s="401"/>
      <c r="R164" s="401"/>
      <c r="S164" s="397"/>
      <c r="T164" s="34"/>
      <c r="U164" s="34"/>
      <c r="V164" s="35" t="s">
        <v>66</v>
      </c>
      <c r="W164" s="390">
        <v>0</v>
      </c>
      <c r="X164" s="391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410"/>
      <c r="B165" s="403"/>
      <c r="C165" s="403"/>
      <c r="D165" s="403"/>
      <c r="E165" s="403"/>
      <c r="F165" s="403"/>
      <c r="G165" s="403"/>
      <c r="H165" s="403"/>
      <c r="I165" s="403"/>
      <c r="J165" s="403"/>
      <c r="K165" s="403"/>
      <c r="L165" s="403"/>
      <c r="M165" s="403"/>
      <c r="N165" s="411"/>
      <c r="O165" s="415" t="s">
        <v>70</v>
      </c>
      <c r="P165" s="416"/>
      <c r="Q165" s="416"/>
      <c r="R165" s="416"/>
      <c r="S165" s="416"/>
      <c r="T165" s="416"/>
      <c r="U165" s="417"/>
      <c r="V165" s="37" t="s">
        <v>71</v>
      </c>
      <c r="W165" s="392">
        <f>IFERROR(W163/H163,"0")+IFERROR(W164/H164,"0")</f>
        <v>0</v>
      </c>
      <c r="X165" s="392">
        <f>IFERROR(X163/H163,"0")+IFERROR(X164/H164,"0")</f>
        <v>0</v>
      </c>
      <c r="Y165" s="392">
        <f>IFERROR(IF(Y163="",0,Y163),"0")+IFERROR(IF(Y164="",0,Y164),"0")</f>
        <v>0</v>
      </c>
      <c r="Z165" s="393"/>
      <c r="AA165" s="393"/>
    </row>
    <row r="166" spans="1:67" hidden="1" x14ac:dyDescent="0.2">
      <c r="A166" s="403"/>
      <c r="B166" s="403"/>
      <c r="C166" s="403"/>
      <c r="D166" s="403"/>
      <c r="E166" s="403"/>
      <c r="F166" s="403"/>
      <c r="G166" s="403"/>
      <c r="H166" s="403"/>
      <c r="I166" s="403"/>
      <c r="J166" s="403"/>
      <c r="K166" s="403"/>
      <c r="L166" s="403"/>
      <c r="M166" s="403"/>
      <c r="N166" s="411"/>
      <c r="O166" s="415" t="s">
        <v>70</v>
      </c>
      <c r="P166" s="416"/>
      <c r="Q166" s="416"/>
      <c r="R166" s="416"/>
      <c r="S166" s="416"/>
      <c r="T166" s="416"/>
      <c r="U166" s="417"/>
      <c r="V166" s="37" t="s">
        <v>66</v>
      </c>
      <c r="W166" s="392">
        <f>IFERROR(SUM(W163:W164),"0")</f>
        <v>0</v>
      </c>
      <c r="X166" s="392">
        <f>IFERROR(SUM(X163:X164),"0")</f>
        <v>0</v>
      </c>
      <c r="Y166" s="37"/>
      <c r="Z166" s="393"/>
      <c r="AA166" s="393"/>
    </row>
    <row r="167" spans="1:67" ht="14.25" hidden="1" customHeight="1" x14ac:dyDescent="0.25">
      <c r="A167" s="402" t="s">
        <v>97</v>
      </c>
      <c r="B167" s="403"/>
      <c r="C167" s="403"/>
      <c r="D167" s="403"/>
      <c r="E167" s="403"/>
      <c r="F167" s="403"/>
      <c r="G167" s="403"/>
      <c r="H167" s="403"/>
      <c r="I167" s="403"/>
      <c r="J167" s="403"/>
      <c r="K167" s="403"/>
      <c r="L167" s="403"/>
      <c r="M167" s="403"/>
      <c r="N167" s="403"/>
      <c r="O167" s="403"/>
      <c r="P167" s="403"/>
      <c r="Q167" s="403"/>
      <c r="R167" s="403"/>
      <c r="S167" s="403"/>
      <c r="T167" s="403"/>
      <c r="U167" s="403"/>
      <c r="V167" s="403"/>
      <c r="W167" s="403"/>
      <c r="X167" s="403"/>
      <c r="Y167" s="403"/>
      <c r="Z167" s="386"/>
      <c r="AA167" s="386"/>
    </row>
    <row r="168" spans="1:67" ht="16.5" hidden="1" customHeight="1" x14ac:dyDescent="0.25">
      <c r="A168" s="54" t="s">
        <v>270</v>
      </c>
      <c r="B168" s="54" t="s">
        <v>271</v>
      </c>
      <c r="C168" s="31">
        <v>4301020262</v>
      </c>
      <c r="D168" s="396">
        <v>4680115882935</v>
      </c>
      <c r="E168" s="397"/>
      <c r="F168" s="389">
        <v>1.35</v>
      </c>
      <c r="G168" s="32">
        <v>8</v>
      </c>
      <c r="H168" s="389">
        <v>10.8</v>
      </c>
      <c r="I168" s="389">
        <v>11.28</v>
      </c>
      <c r="J168" s="32">
        <v>56</v>
      </c>
      <c r="K168" s="32" t="s">
        <v>100</v>
      </c>
      <c r="L168" s="33" t="s">
        <v>120</v>
      </c>
      <c r="M168" s="33"/>
      <c r="N168" s="32">
        <v>50</v>
      </c>
      <c r="O168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401"/>
      <c r="Q168" s="401"/>
      <c r="R168" s="401"/>
      <c r="S168" s="397"/>
      <c r="T168" s="34"/>
      <c r="U168" s="34"/>
      <c r="V168" s="35" t="s">
        <v>66</v>
      </c>
      <c r="W168" s="390">
        <v>0</v>
      </c>
      <c r="X168" s="391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272</v>
      </c>
      <c r="B169" s="54" t="s">
        <v>273</v>
      </c>
      <c r="C169" s="31">
        <v>4301020220</v>
      </c>
      <c r="D169" s="396">
        <v>4680115880764</v>
      </c>
      <c r="E169" s="397"/>
      <c r="F169" s="389">
        <v>0.35</v>
      </c>
      <c r="G169" s="32">
        <v>6</v>
      </c>
      <c r="H169" s="389">
        <v>2.1</v>
      </c>
      <c r="I169" s="389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5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401"/>
      <c r="Q169" s="401"/>
      <c r="R169" s="401"/>
      <c r="S169" s="397"/>
      <c r="T169" s="34"/>
      <c r="U169" s="34"/>
      <c r="V169" s="35" t="s">
        <v>66</v>
      </c>
      <c r="W169" s="390">
        <v>0</v>
      </c>
      <c r="X169" s="391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10"/>
      <c r="B170" s="403"/>
      <c r="C170" s="403"/>
      <c r="D170" s="403"/>
      <c r="E170" s="403"/>
      <c r="F170" s="403"/>
      <c r="G170" s="403"/>
      <c r="H170" s="403"/>
      <c r="I170" s="403"/>
      <c r="J170" s="403"/>
      <c r="K170" s="403"/>
      <c r="L170" s="403"/>
      <c r="M170" s="403"/>
      <c r="N170" s="411"/>
      <c r="O170" s="415" t="s">
        <v>70</v>
      </c>
      <c r="P170" s="416"/>
      <c r="Q170" s="416"/>
      <c r="R170" s="416"/>
      <c r="S170" s="416"/>
      <c r="T170" s="416"/>
      <c r="U170" s="417"/>
      <c r="V170" s="37" t="s">
        <v>71</v>
      </c>
      <c r="W170" s="392">
        <f>IFERROR(W168/H168,"0")+IFERROR(W169/H169,"0")</f>
        <v>0</v>
      </c>
      <c r="X170" s="392">
        <f>IFERROR(X168/H168,"0")+IFERROR(X169/H169,"0")</f>
        <v>0</v>
      </c>
      <c r="Y170" s="392">
        <f>IFERROR(IF(Y168="",0,Y168),"0")+IFERROR(IF(Y169="",0,Y169),"0")</f>
        <v>0</v>
      </c>
      <c r="Z170" s="393"/>
      <c r="AA170" s="393"/>
    </row>
    <row r="171" spans="1:67" hidden="1" x14ac:dyDescent="0.2">
      <c r="A171" s="403"/>
      <c r="B171" s="403"/>
      <c r="C171" s="403"/>
      <c r="D171" s="403"/>
      <c r="E171" s="403"/>
      <c r="F171" s="403"/>
      <c r="G171" s="403"/>
      <c r="H171" s="403"/>
      <c r="I171" s="403"/>
      <c r="J171" s="403"/>
      <c r="K171" s="403"/>
      <c r="L171" s="403"/>
      <c r="M171" s="403"/>
      <c r="N171" s="411"/>
      <c r="O171" s="415" t="s">
        <v>70</v>
      </c>
      <c r="P171" s="416"/>
      <c r="Q171" s="416"/>
      <c r="R171" s="416"/>
      <c r="S171" s="416"/>
      <c r="T171" s="416"/>
      <c r="U171" s="417"/>
      <c r="V171" s="37" t="s">
        <v>66</v>
      </c>
      <c r="W171" s="392">
        <f>IFERROR(SUM(W168:W169),"0")</f>
        <v>0</v>
      </c>
      <c r="X171" s="392">
        <f>IFERROR(SUM(X168:X169),"0")</f>
        <v>0</v>
      </c>
      <c r="Y171" s="37"/>
      <c r="Z171" s="393"/>
      <c r="AA171" s="393"/>
    </row>
    <row r="172" spans="1:67" ht="14.25" hidden="1" customHeight="1" x14ac:dyDescent="0.25">
      <c r="A172" s="402" t="s">
        <v>61</v>
      </c>
      <c r="B172" s="403"/>
      <c r="C172" s="403"/>
      <c r="D172" s="403"/>
      <c r="E172" s="403"/>
      <c r="F172" s="403"/>
      <c r="G172" s="403"/>
      <c r="H172" s="403"/>
      <c r="I172" s="403"/>
      <c r="J172" s="403"/>
      <c r="K172" s="403"/>
      <c r="L172" s="403"/>
      <c r="M172" s="403"/>
      <c r="N172" s="403"/>
      <c r="O172" s="403"/>
      <c r="P172" s="403"/>
      <c r="Q172" s="403"/>
      <c r="R172" s="403"/>
      <c r="S172" s="403"/>
      <c r="T172" s="403"/>
      <c r="U172" s="403"/>
      <c r="V172" s="403"/>
      <c r="W172" s="403"/>
      <c r="X172" s="403"/>
      <c r="Y172" s="403"/>
      <c r="Z172" s="386"/>
      <c r="AA172" s="386"/>
    </row>
    <row r="173" spans="1:67" ht="27" customHeight="1" x14ac:dyDescent="0.25">
      <c r="A173" s="54" t="s">
        <v>274</v>
      </c>
      <c r="B173" s="54" t="s">
        <v>275</v>
      </c>
      <c r="C173" s="31">
        <v>4301031224</v>
      </c>
      <c r="D173" s="396">
        <v>4680115882683</v>
      </c>
      <c r="E173" s="397"/>
      <c r="F173" s="389">
        <v>0.9</v>
      </c>
      <c r="G173" s="32">
        <v>6</v>
      </c>
      <c r="H173" s="389">
        <v>5.4</v>
      </c>
      <c r="I173" s="389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401"/>
      <c r="Q173" s="401"/>
      <c r="R173" s="401"/>
      <c r="S173" s="397"/>
      <c r="T173" s="34"/>
      <c r="U173" s="34"/>
      <c r="V173" s="35" t="s">
        <v>66</v>
      </c>
      <c r="W173" s="390">
        <v>200</v>
      </c>
      <c r="X173" s="391">
        <f t="shared" ref="X173:X180" si="39">IFERROR(IF(W173="",0,CEILING((W173/$H173),1)*$H173),"")</f>
        <v>205.20000000000002</v>
      </c>
      <c r="Y173" s="36">
        <f>IFERROR(IF(X173=0,"",ROUNDUP(X173/H173,0)*0.00937),"")</f>
        <v>0.35605999999999999</v>
      </c>
      <c r="Z173" s="56"/>
      <c r="AA173" s="57"/>
      <c r="AE173" s="64"/>
      <c r="BB173" s="159" t="s">
        <v>1</v>
      </c>
      <c r="BL173" s="64">
        <f t="shared" ref="BL173:BL180" si="40">IFERROR(W173*I173/H173,"0")</f>
        <v>207.77777777777777</v>
      </c>
      <c r="BM173" s="64">
        <f t="shared" ref="BM173:BM180" si="41">IFERROR(X173*I173/H173,"0")</f>
        <v>213.18000000000004</v>
      </c>
      <c r="BN173" s="64">
        <f t="shared" ref="BN173:BN180" si="42">IFERROR(1/J173*(W173/H173),"0")</f>
        <v>0.30864197530864196</v>
      </c>
      <c r="BO173" s="64">
        <f t="shared" ref="BO173:BO180" si="43">IFERROR(1/J173*(X173/H173),"0")</f>
        <v>0.31666666666666665</v>
      </c>
    </row>
    <row r="174" spans="1:67" ht="27" customHeight="1" x14ac:dyDescent="0.25">
      <c r="A174" s="54" t="s">
        <v>276</v>
      </c>
      <c r="B174" s="54" t="s">
        <v>277</v>
      </c>
      <c r="C174" s="31">
        <v>4301031230</v>
      </c>
      <c r="D174" s="396">
        <v>4680115882690</v>
      </c>
      <c r="E174" s="397"/>
      <c r="F174" s="389">
        <v>0.9</v>
      </c>
      <c r="G174" s="32">
        <v>6</v>
      </c>
      <c r="H174" s="389">
        <v>5.4</v>
      </c>
      <c r="I174" s="38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7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401"/>
      <c r="Q174" s="401"/>
      <c r="R174" s="401"/>
      <c r="S174" s="397"/>
      <c r="T174" s="34"/>
      <c r="U174" s="34"/>
      <c r="V174" s="35" t="s">
        <v>66</v>
      </c>
      <c r="W174" s="390">
        <v>200</v>
      </c>
      <c r="X174" s="391">
        <f t="shared" si="39"/>
        <v>205.20000000000002</v>
      </c>
      <c r="Y174" s="36">
        <f>IFERROR(IF(X174=0,"",ROUNDUP(X174/H174,0)*0.00937),"")</f>
        <v>0.35605999999999999</v>
      </c>
      <c r="Z174" s="56"/>
      <c r="AA174" s="57"/>
      <c r="AE174" s="64"/>
      <c r="BB174" s="160" t="s">
        <v>1</v>
      </c>
      <c r="BL174" s="64">
        <f t="shared" si="40"/>
        <v>207.77777777777777</v>
      </c>
      <c r="BM174" s="64">
        <f t="shared" si="41"/>
        <v>213.18000000000004</v>
      </c>
      <c r="BN174" s="64">
        <f t="shared" si="42"/>
        <v>0.30864197530864196</v>
      </c>
      <c r="BO174" s="64">
        <f t="shared" si="43"/>
        <v>0.31666666666666665</v>
      </c>
    </row>
    <row r="175" spans="1:67" ht="27" customHeight="1" x14ac:dyDescent="0.25">
      <c r="A175" s="54" t="s">
        <v>278</v>
      </c>
      <c r="B175" s="54" t="s">
        <v>279</v>
      </c>
      <c r="C175" s="31">
        <v>4301031220</v>
      </c>
      <c r="D175" s="396">
        <v>4680115882669</v>
      </c>
      <c r="E175" s="397"/>
      <c r="F175" s="389">
        <v>0.9</v>
      </c>
      <c r="G175" s="32">
        <v>6</v>
      </c>
      <c r="H175" s="389">
        <v>5.4</v>
      </c>
      <c r="I175" s="38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401"/>
      <c r="Q175" s="401"/>
      <c r="R175" s="401"/>
      <c r="S175" s="397"/>
      <c r="T175" s="34"/>
      <c r="U175" s="34"/>
      <c r="V175" s="35" t="s">
        <v>66</v>
      </c>
      <c r="W175" s="390">
        <v>200</v>
      </c>
      <c r="X175" s="391">
        <f t="shared" si="39"/>
        <v>205.20000000000002</v>
      </c>
      <c r="Y175" s="36">
        <f>IFERROR(IF(X175=0,"",ROUNDUP(X175/H175,0)*0.00937),"")</f>
        <v>0.35605999999999999</v>
      </c>
      <c r="Z175" s="56"/>
      <c r="AA175" s="57"/>
      <c r="AE175" s="64"/>
      <c r="BB175" s="161" t="s">
        <v>1</v>
      </c>
      <c r="BL175" s="64">
        <f t="shared" si="40"/>
        <v>207.77777777777777</v>
      </c>
      <c r="BM175" s="64">
        <f t="shared" si="41"/>
        <v>213.18000000000004</v>
      </c>
      <c r="BN175" s="64">
        <f t="shared" si="42"/>
        <v>0.30864197530864196</v>
      </c>
      <c r="BO175" s="64">
        <f t="shared" si="43"/>
        <v>0.31666666666666665</v>
      </c>
    </row>
    <row r="176" spans="1:67" ht="27" customHeight="1" x14ac:dyDescent="0.25">
      <c r="A176" s="54" t="s">
        <v>280</v>
      </c>
      <c r="B176" s="54" t="s">
        <v>281</v>
      </c>
      <c r="C176" s="31">
        <v>4301031221</v>
      </c>
      <c r="D176" s="396">
        <v>4680115882676</v>
      </c>
      <c r="E176" s="397"/>
      <c r="F176" s="389">
        <v>0.9</v>
      </c>
      <c r="G176" s="32">
        <v>6</v>
      </c>
      <c r="H176" s="389">
        <v>5.4</v>
      </c>
      <c r="I176" s="38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401"/>
      <c r="Q176" s="401"/>
      <c r="R176" s="401"/>
      <c r="S176" s="397"/>
      <c r="T176" s="34"/>
      <c r="U176" s="34"/>
      <c r="V176" s="35" t="s">
        <v>66</v>
      </c>
      <c r="W176" s="390">
        <v>200</v>
      </c>
      <c r="X176" s="391">
        <f t="shared" si="39"/>
        <v>205.20000000000002</v>
      </c>
      <c r="Y176" s="36">
        <f>IFERROR(IF(X176=0,"",ROUNDUP(X176/H176,0)*0.00937),"")</f>
        <v>0.35605999999999999</v>
      </c>
      <c r="Z176" s="56"/>
      <c r="AA176" s="57"/>
      <c r="AE176" s="64"/>
      <c r="BB176" s="162" t="s">
        <v>1</v>
      </c>
      <c r="BL176" s="64">
        <f t="shared" si="40"/>
        <v>207.77777777777777</v>
      </c>
      <c r="BM176" s="64">
        <f t="shared" si="41"/>
        <v>213.18000000000004</v>
      </c>
      <c r="BN176" s="64">
        <f t="shared" si="42"/>
        <v>0.30864197530864196</v>
      </c>
      <c r="BO176" s="64">
        <f t="shared" si="43"/>
        <v>0.31666666666666665</v>
      </c>
    </row>
    <row r="177" spans="1:67" ht="27" hidden="1" customHeight="1" x14ac:dyDescent="0.25">
      <c r="A177" s="54" t="s">
        <v>282</v>
      </c>
      <c r="B177" s="54" t="s">
        <v>283</v>
      </c>
      <c r="C177" s="31">
        <v>4301031223</v>
      </c>
      <c r="D177" s="396">
        <v>4680115884014</v>
      </c>
      <c r="E177" s="397"/>
      <c r="F177" s="389">
        <v>0.3</v>
      </c>
      <c r="G177" s="32">
        <v>6</v>
      </c>
      <c r="H177" s="389">
        <v>1.8</v>
      </c>
      <c r="I177" s="389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84" t="s">
        <v>284</v>
      </c>
      <c r="P177" s="401"/>
      <c r="Q177" s="401"/>
      <c r="R177" s="401"/>
      <c r="S177" s="397"/>
      <c r="T177" s="34"/>
      <c r="U177" s="34"/>
      <c r="V177" s="35" t="s">
        <v>66</v>
      </c>
      <c r="W177" s="390">
        <v>0</v>
      </c>
      <c r="X177" s="391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285</v>
      </c>
      <c r="B178" s="54" t="s">
        <v>286</v>
      </c>
      <c r="C178" s="31">
        <v>4301031222</v>
      </c>
      <c r="D178" s="396">
        <v>4680115884007</v>
      </c>
      <c r="E178" s="397"/>
      <c r="F178" s="389">
        <v>0.3</v>
      </c>
      <c r="G178" s="32">
        <v>6</v>
      </c>
      <c r="H178" s="389">
        <v>1.8</v>
      </c>
      <c r="I178" s="389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52" t="s">
        <v>287</v>
      </c>
      <c r="P178" s="401"/>
      <c r="Q178" s="401"/>
      <c r="R178" s="401"/>
      <c r="S178" s="397"/>
      <c r="T178" s="34"/>
      <c r="U178" s="34"/>
      <c r="V178" s="35" t="s">
        <v>66</v>
      </c>
      <c r="W178" s="390">
        <v>0</v>
      </c>
      <c r="X178" s="391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4301031229</v>
      </c>
      <c r="D179" s="396">
        <v>4680115884038</v>
      </c>
      <c r="E179" s="397"/>
      <c r="F179" s="389">
        <v>0.3</v>
      </c>
      <c r="G179" s="32">
        <v>6</v>
      </c>
      <c r="H179" s="389">
        <v>1.8</v>
      </c>
      <c r="I179" s="38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01"/>
      <c r="Q179" s="401"/>
      <c r="R179" s="401"/>
      <c r="S179" s="397"/>
      <c r="T179" s="34"/>
      <c r="U179" s="34"/>
      <c r="V179" s="35" t="s">
        <v>66</v>
      </c>
      <c r="W179" s="390">
        <v>0</v>
      </c>
      <c r="X179" s="391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hidden="1" customHeight="1" x14ac:dyDescent="0.25">
      <c r="A180" s="54" t="s">
        <v>290</v>
      </c>
      <c r="B180" s="54" t="s">
        <v>291</v>
      </c>
      <c r="C180" s="31">
        <v>4301031225</v>
      </c>
      <c r="D180" s="396">
        <v>4680115884021</v>
      </c>
      <c r="E180" s="397"/>
      <c r="F180" s="389">
        <v>0.3</v>
      </c>
      <c r="G180" s="32">
        <v>6</v>
      </c>
      <c r="H180" s="389">
        <v>1.8</v>
      </c>
      <c r="I180" s="38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37" t="s">
        <v>292</v>
      </c>
      <c r="P180" s="401"/>
      <c r="Q180" s="401"/>
      <c r="R180" s="401"/>
      <c r="S180" s="397"/>
      <c r="T180" s="34"/>
      <c r="U180" s="34"/>
      <c r="V180" s="35" t="s">
        <v>66</v>
      </c>
      <c r="W180" s="390">
        <v>0</v>
      </c>
      <c r="X180" s="391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x14ac:dyDescent="0.2">
      <c r="A181" s="410"/>
      <c r="B181" s="403"/>
      <c r="C181" s="403"/>
      <c r="D181" s="403"/>
      <c r="E181" s="403"/>
      <c r="F181" s="403"/>
      <c r="G181" s="403"/>
      <c r="H181" s="403"/>
      <c r="I181" s="403"/>
      <c r="J181" s="403"/>
      <c r="K181" s="403"/>
      <c r="L181" s="403"/>
      <c r="M181" s="403"/>
      <c r="N181" s="411"/>
      <c r="O181" s="415" t="s">
        <v>70</v>
      </c>
      <c r="P181" s="416"/>
      <c r="Q181" s="416"/>
      <c r="R181" s="416"/>
      <c r="S181" s="416"/>
      <c r="T181" s="416"/>
      <c r="U181" s="417"/>
      <c r="V181" s="37" t="s">
        <v>71</v>
      </c>
      <c r="W181" s="392">
        <f>IFERROR(W173/H173,"0")+IFERROR(W174/H174,"0")+IFERROR(W175/H175,"0")+IFERROR(W176/H176,"0")+IFERROR(W177/H177,"0")+IFERROR(W178/H178,"0")+IFERROR(W179/H179,"0")+IFERROR(W180/H180,"0")</f>
        <v>148.14814814814815</v>
      </c>
      <c r="X181" s="392">
        <f>IFERROR(X173/H173,"0")+IFERROR(X174/H174,"0")+IFERROR(X175/H175,"0")+IFERROR(X176/H176,"0")+IFERROR(X177/H177,"0")+IFERROR(X178/H178,"0")+IFERROR(X179/H179,"0")+IFERROR(X180/H180,"0")</f>
        <v>152</v>
      </c>
      <c r="Y181" s="39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1.42424</v>
      </c>
      <c r="Z181" s="393"/>
      <c r="AA181" s="393"/>
    </row>
    <row r="182" spans="1:67" x14ac:dyDescent="0.2">
      <c r="A182" s="403"/>
      <c r="B182" s="403"/>
      <c r="C182" s="403"/>
      <c r="D182" s="403"/>
      <c r="E182" s="403"/>
      <c r="F182" s="403"/>
      <c r="G182" s="403"/>
      <c r="H182" s="403"/>
      <c r="I182" s="403"/>
      <c r="J182" s="403"/>
      <c r="K182" s="403"/>
      <c r="L182" s="403"/>
      <c r="M182" s="403"/>
      <c r="N182" s="411"/>
      <c r="O182" s="415" t="s">
        <v>70</v>
      </c>
      <c r="P182" s="416"/>
      <c r="Q182" s="416"/>
      <c r="R182" s="416"/>
      <c r="S182" s="416"/>
      <c r="T182" s="416"/>
      <c r="U182" s="417"/>
      <c r="V182" s="37" t="s">
        <v>66</v>
      </c>
      <c r="W182" s="392">
        <f>IFERROR(SUM(W173:W180),"0")</f>
        <v>800</v>
      </c>
      <c r="X182" s="392">
        <f>IFERROR(SUM(X173:X180),"0")</f>
        <v>820.80000000000007</v>
      </c>
      <c r="Y182" s="37"/>
      <c r="Z182" s="393"/>
      <c r="AA182" s="393"/>
    </row>
    <row r="183" spans="1:67" ht="14.25" hidden="1" customHeight="1" x14ac:dyDescent="0.25">
      <c r="A183" s="402" t="s">
        <v>72</v>
      </c>
      <c r="B183" s="403"/>
      <c r="C183" s="403"/>
      <c r="D183" s="403"/>
      <c r="E183" s="403"/>
      <c r="F183" s="403"/>
      <c r="G183" s="403"/>
      <c r="H183" s="403"/>
      <c r="I183" s="403"/>
      <c r="J183" s="403"/>
      <c r="K183" s="403"/>
      <c r="L183" s="403"/>
      <c r="M183" s="403"/>
      <c r="N183" s="403"/>
      <c r="O183" s="403"/>
      <c r="P183" s="403"/>
      <c r="Q183" s="403"/>
      <c r="R183" s="403"/>
      <c r="S183" s="403"/>
      <c r="T183" s="403"/>
      <c r="U183" s="403"/>
      <c r="V183" s="403"/>
      <c r="W183" s="403"/>
      <c r="X183" s="403"/>
      <c r="Y183" s="403"/>
      <c r="Z183" s="386"/>
      <c r="AA183" s="386"/>
    </row>
    <row r="184" spans="1:67" ht="27" hidden="1" customHeight="1" x14ac:dyDescent="0.25">
      <c r="A184" s="54" t="s">
        <v>293</v>
      </c>
      <c r="B184" s="54" t="s">
        <v>294</v>
      </c>
      <c r="C184" s="31">
        <v>4301051409</v>
      </c>
      <c r="D184" s="396">
        <v>4680115881556</v>
      </c>
      <c r="E184" s="397"/>
      <c r="F184" s="389">
        <v>1</v>
      </c>
      <c r="G184" s="32">
        <v>4</v>
      </c>
      <c r="H184" s="389">
        <v>4</v>
      </c>
      <c r="I184" s="389">
        <v>4.4080000000000004</v>
      </c>
      <c r="J184" s="32">
        <v>104</v>
      </c>
      <c r="K184" s="32" t="s">
        <v>100</v>
      </c>
      <c r="L184" s="33" t="s">
        <v>120</v>
      </c>
      <c r="M184" s="33"/>
      <c r="N184" s="32">
        <v>45</v>
      </c>
      <c r="O184" s="4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401"/>
      <c r="Q184" s="401"/>
      <c r="R184" s="401"/>
      <c r="S184" s="397"/>
      <c r="T184" s="34"/>
      <c r="U184" s="34"/>
      <c r="V184" s="35" t="s">
        <v>66</v>
      </c>
      <c r="W184" s="390">
        <v>0</v>
      </c>
      <c r="X184" s="391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4301051408</v>
      </c>
      <c r="D185" s="396">
        <v>4680115881594</v>
      </c>
      <c r="E185" s="397"/>
      <c r="F185" s="389">
        <v>1.35</v>
      </c>
      <c r="G185" s="32">
        <v>6</v>
      </c>
      <c r="H185" s="389">
        <v>8.1</v>
      </c>
      <c r="I185" s="389">
        <v>8.6639999999999997</v>
      </c>
      <c r="J185" s="32">
        <v>56</v>
      </c>
      <c r="K185" s="32" t="s">
        <v>100</v>
      </c>
      <c r="L185" s="33" t="s">
        <v>120</v>
      </c>
      <c r="M185" s="33"/>
      <c r="N185" s="32">
        <v>40</v>
      </c>
      <c r="O185" s="7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401"/>
      <c r="Q185" s="401"/>
      <c r="R185" s="401"/>
      <c r="S185" s="397"/>
      <c r="T185" s="34"/>
      <c r="U185" s="34"/>
      <c r="V185" s="35" t="s">
        <v>66</v>
      </c>
      <c r="W185" s="390">
        <v>0</v>
      </c>
      <c r="X185" s="391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hidden="1" customHeight="1" x14ac:dyDescent="0.25">
      <c r="A186" s="54" t="s">
        <v>297</v>
      </c>
      <c r="B186" s="54" t="s">
        <v>298</v>
      </c>
      <c r="C186" s="31">
        <v>4301051505</v>
      </c>
      <c r="D186" s="396">
        <v>4680115881587</v>
      </c>
      <c r="E186" s="397"/>
      <c r="F186" s="389">
        <v>1</v>
      </c>
      <c r="G186" s="32">
        <v>4</v>
      </c>
      <c r="H186" s="389">
        <v>4</v>
      </c>
      <c r="I186" s="389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72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401"/>
      <c r="Q186" s="401"/>
      <c r="R186" s="401"/>
      <c r="S186" s="397"/>
      <c r="T186" s="34"/>
      <c r="U186" s="34"/>
      <c r="V186" s="35" t="s">
        <v>66</v>
      </c>
      <c r="W186" s="390">
        <v>0</v>
      </c>
      <c r="X186" s="391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hidden="1" customHeight="1" x14ac:dyDescent="0.25">
      <c r="A187" s="54" t="s">
        <v>299</v>
      </c>
      <c r="B187" s="54" t="s">
        <v>300</v>
      </c>
      <c r="C187" s="31">
        <v>4301051754</v>
      </c>
      <c r="D187" s="396">
        <v>4680115880962</v>
      </c>
      <c r="E187" s="397"/>
      <c r="F187" s="389">
        <v>1.3</v>
      </c>
      <c r="G187" s="32">
        <v>6</v>
      </c>
      <c r="H187" s="389">
        <v>7.8</v>
      </c>
      <c r="I187" s="389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707" t="s">
        <v>301</v>
      </c>
      <c r="P187" s="401"/>
      <c r="Q187" s="401"/>
      <c r="R187" s="401"/>
      <c r="S187" s="397"/>
      <c r="T187" s="34"/>
      <c r="U187" s="34"/>
      <c r="V187" s="35" t="s">
        <v>66</v>
      </c>
      <c r="W187" s="390">
        <v>0</v>
      </c>
      <c r="X187" s="391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27" hidden="1" customHeight="1" x14ac:dyDescent="0.25">
      <c r="A188" s="54" t="s">
        <v>302</v>
      </c>
      <c r="B188" s="54" t="s">
        <v>303</v>
      </c>
      <c r="C188" s="31">
        <v>4301051411</v>
      </c>
      <c r="D188" s="396">
        <v>4680115881617</v>
      </c>
      <c r="E188" s="397"/>
      <c r="F188" s="389">
        <v>1.35</v>
      </c>
      <c r="G188" s="32">
        <v>6</v>
      </c>
      <c r="H188" s="389">
        <v>8.1</v>
      </c>
      <c r="I188" s="389">
        <v>8.6460000000000008</v>
      </c>
      <c r="J188" s="32">
        <v>56</v>
      </c>
      <c r="K188" s="32" t="s">
        <v>100</v>
      </c>
      <c r="L188" s="33" t="s">
        <v>120</v>
      </c>
      <c r="M188" s="33"/>
      <c r="N188" s="32">
        <v>40</v>
      </c>
      <c r="O188" s="5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01"/>
      <c r="Q188" s="401"/>
      <c r="R188" s="401"/>
      <c r="S188" s="397"/>
      <c r="T188" s="34"/>
      <c r="U188" s="34"/>
      <c r="V188" s="35" t="s">
        <v>66</v>
      </c>
      <c r="W188" s="390">
        <v>0</v>
      </c>
      <c r="X188" s="391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hidden="1" customHeight="1" x14ac:dyDescent="0.25">
      <c r="A189" s="54" t="s">
        <v>304</v>
      </c>
      <c r="B189" s="54" t="s">
        <v>305</v>
      </c>
      <c r="C189" s="31">
        <v>4301051632</v>
      </c>
      <c r="D189" s="396">
        <v>4680115880573</v>
      </c>
      <c r="E189" s="397"/>
      <c r="F189" s="389">
        <v>1.45</v>
      </c>
      <c r="G189" s="32">
        <v>6</v>
      </c>
      <c r="H189" s="389">
        <v>8.6999999999999993</v>
      </c>
      <c r="I189" s="389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710" t="s">
        <v>306</v>
      </c>
      <c r="P189" s="401"/>
      <c r="Q189" s="401"/>
      <c r="R189" s="401"/>
      <c r="S189" s="397"/>
      <c r="T189" s="34"/>
      <c r="U189" s="34"/>
      <c r="V189" s="35" t="s">
        <v>66</v>
      </c>
      <c r="W189" s="390">
        <v>0</v>
      </c>
      <c r="X189" s="391">
        <f t="shared" si="44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5"/>
        <v>0</v>
      </c>
      <c r="BM189" s="64">
        <f t="shared" si="46"/>
        <v>0</v>
      </c>
      <c r="BN189" s="64">
        <f t="shared" si="47"/>
        <v>0</v>
      </c>
      <c r="BO189" s="64">
        <f t="shared" si="48"/>
        <v>0</v>
      </c>
    </row>
    <row r="190" spans="1:67" ht="27" hidden="1" customHeight="1" x14ac:dyDescent="0.25">
      <c r="A190" s="54" t="s">
        <v>307</v>
      </c>
      <c r="B190" s="54" t="s">
        <v>308</v>
      </c>
      <c r="C190" s="31">
        <v>4301051487</v>
      </c>
      <c r="D190" s="396">
        <v>4680115881228</v>
      </c>
      <c r="E190" s="397"/>
      <c r="F190" s="389">
        <v>0.4</v>
      </c>
      <c r="G190" s="32">
        <v>6</v>
      </c>
      <c r="H190" s="389">
        <v>2.4</v>
      </c>
      <c r="I190" s="38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4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401"/>
      <c r="Q190" s="401"/>
      <c r="R190" s="401"/>
      <c r="S190" s="397"/>
      <c r="T190" s="34"/>
      <c r="U190" s="34"/>
      <c r="V190" s="35" t="s">
        <v>66</v>
      </c>
      <c r="W190" s="390">
        <v>0</v>
      </c>
      <c r="X190" s="391">
        <f t="shared" si="44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hidden="1" customHeight="1" x14ac:dyDescent="0.25">
      <c r="A191" s="54" t="s">
        <v>309</v>
      </c>
      <c r="B191" s="54" t="s">
        <v>310</v>
      </c>
      <c r="C191" s="31">
        <v>4301051506</v>
      </c>
      <c r="D191" s="396">
        <v>4680115881037</v>
      </c>
      <c r="E191" s="397"/>
      <c r="F191" s="389">
        <v>0.84</v>
      </c>
      <c r="G191" s="32">
        <v>4</v>
      </c>
      <c r="H191" s="389">
        <v>3.36</v>
      </c>
      <c r="I191" s="38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49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401"/>
      <c r="Q191" s="401"/>
      <c r="R191" s="401"/>
      <c r="S191" s="397"/>
      <c r="T191" s="34"/>
      <c r="U191" s="34"/>
      <c r="V191" s="35" t="s">
        <v>66</v>
      </c>
      <c r="W191" s="390">
        <v>0</v>
      </c>
      <c r="X191" s="391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hidden="1" customHeight="1" x14ac:dyDescent="0.25">
      <c r="A192" s="54" t="s">
        <v>311</v>
      </c>
      <c r="B192" s="54" t="s">
        <v>312</v>
      </c>
      <c r="C192" s="31">
        <v>4301051384</v>
      </c>
      <c r="D192" s="396">
        <v>4680115881211</v>
      </c>
      <c r="E192" s="397"/>
      <c r="F192" s="389">
        <v>0.4</v>
      </c>
      <c r="G192" s="32">
        <v>6</v>
      </c>
      <c r="H192" s="389">
        <v>2.4</v>
      </c>
      <c r="I192" s="38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401"/>
      <c r="Q192" s="401"/>
      <c r="R192" s="401"/>
      <c r="S192" s="397"/>
      <c r="T192" s="34"/>
      <c r="U192" s="34"/>
      <c r="V192" s="35" t="s">
        <v>66</v>
      </c>
      <c r="W192" s="390">
        <v>0</v>
      </c>
      <c r="X192" s="391">
        <f t="shared" si="44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hidden="1" customHeight="1" x14ac:dyDescent="0.25">
      <c r="A193" s="54" t="s">
        <v>313</v>
      </c>
      <c r="B193" s="54" t="s">
        <v>314</v>
      </c>
      <c r="C193" s="31">
        <v>4301051378</v>
      </c>
      <c r="D193" s="396">
        <v>4680115881020</v>
      </c>
      <c r="E193" s="397"/>
      <c r="F193" s="389">
        <v>0.84</v>
      </c>
      <c r="G193" s="32">
        <v>4</v>
      </c>
      <c r="H193" s="389">
        <v>3.36</v>
      </c>
      <c r="I193" s="38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3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401"/>
      <c r="Q193" s="401"/>
      <c r="R193" s="401"/>
      <c r="S193" s="397"/>
      <c r="T193" s="34"/>
      <c r="U193" s="34"/>
      <c r="V193" s="35" t="s">
        <v>66</v>
      </c>
      <c r="W193" s="390">
        <v>0</v>
      </c>
      <c r="X193" s="391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hidden="1" customHeight="1" x14ac:dyDescent="0.25">
      <c r="A194" s="54" t="s">
        <v>315</v>
      </c>
      <c r="B194" s="54" t="s">
        <v>316</v>
      </c>
      <c r="C194" s="31">
        <v>4301051407</v>
      </c>
      <c r="D194" s="396">
        <v>4680115882195</v>
      </c>
      <c r="E194" s="397"/>
      <c r="F194" s="389">
        <v>0.4</v>
      </c>
      <c r="G194" s="32">
        <v>6</v>
      </c>
      <c r="H194" s="389">
        <v>2.4</v>
      </c>
      <c r="I194" s="389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401"/>
      <c r="Q194" s="401"/>
      <c r="R194" s="401"/>
      <c r="S194" s="397"/>
      <c r="T194" s="34"/>
      <c r="U194" s="34"/>
      <c r="V194" s="35" t="s">
        <v>66</v>
      </c>
      <c r="W194" s="390">
        <v>0</v>
      </c>
      <c r="X194" s="391">
        <f t="shared" si="44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5"/>
        <v>0</v>
      </c>
      <c r="BM194" s="64">
        <f t="shared" si="46"/>
        <v>0</v>
      </c>
      <c r="BN194" s="64">
        <f t="shared" si="47"/>
        <v>0</v>
      </c>
      <c r="BO194" s="64">
        <f t="shared" si="48"/>
        <v>0</v>
      </c>
    </row>
    <row r="195" spans="1:67" ht="27" customHeight="1" x14ac:dyDescent="0.25">
      <c r="A195" s="54" t="s">
        <v>317</v>
      </c>
      <c r="B195" s="54" t="s">
        <v>318</v>
      </c>
      <c r="C195" s="31">
        <v>4301051630</v>
      </c>
      <c r="D195" s="396">
        <v>4680115880092</v>
      </c>
      <c r="E195" s="397"/>
      <c r="F195" s="389">
        <v>0.4</v>
      </c>
      <c r="G195" s="32">
        <v>6</v>
      </c>
      <c r="H195" s="389">
        <v>2.4</v>
      </c>
      <c r="I195" s="38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47" t="s">
        <v>319</v>
      </c>
      <c r="P195" s="401"/>
      <c r="Q195" s="401"/>
      <c r="R195" s="401"/>
      <c r="S195" s="397"/>
      <c r="T195" s="34"/>
      <c r="U195" s="34"/>
      <c r="V195" s="35" t="s">
        <v>66</v>
      </c>
      <c r="W195" s="390">
        <v>800</v>
      </c>
      <c r="X195" s="391">
        <f t="shared" si="44"/>
        <v>801.6</v>
      </c>
      <c r="Y195" s="36">
        <f>IFERROR(IF(X195=0,"",ROUNDUP(X195/H195,0)*0.00753),"")</f>
        <v>2.5150200000000003</v>
      </c>
      <c r="Z195" s="56"/>
      <c r="AA195" s="57"/>
      <c r="AE195" s="64"/>
      <c r="BB195" s="178" t="s">
        <v>1</v>
      </c>
      <c r="BL195" s="64">
        <f t="shared" si="45"/>
        <v>890.66666666666663</v>
      </c>
      <c r="BM195" s="64">
        <f t="shared" si="46"/>
        <v>892.44800000000021</v>
      </c>
      <c r="BN195" s="64">
        <f t="shared" si="47"/>
        <v>2.1367521367521367</v>
      </c>
      <c r="BO195" s="64">
        <f t="shared" si="48"/>
        <v>2.141025641025641</v>
      </c>
    </row>
    <row r="196" spans="1:67" ht="27" customHeight="1" x14ac:dyDescent="0.25">
      <c r="A196" s="54" t="s">
        <v>320</v>
      </c>
      <c r="B196" s="54" t="s">
        <v>321</v>
      </c>
      <c r="C196" s="31">
        <v>4301051631</v>
      </c>
      <c r="D196" s="396">
        <v>4680115880221</v>
      </c>
      <c r="E196" s="397"/>
      <c r="F196" s="389">
        <v>0.4</v>
      </c>
      <c r="G196" s="32">
        <v>6</v>
      </c>
      <c r="H196" s="389">
        <v>2.4</v>
      </c>
      <c r="I196" s="38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6" t="s">
        <v>322</v>
      </c>
      <c r="P196" s="401"/>
      <c r="Q196" s="401"/>
      <c r="R196" s="401"/>
      <c r="S196" s="397"/>
      <c r="T196" s="34"/>
      <c r="U196" s="34"/>
      <c r="V196" s="35" t="s">
        <v>66</v>
      </c>
      <c r="W196" s="390">
        <v>800</v>
      </c>
      <c r="X196" s="391">
        <f t="shared" si="44"/>
        <v>801.6</v>
      </c>
      <c r="Y196" s="36">
        <f>IFERROR(IF(X196=0,"",ROUNDUP(X196/H196,0)*0.00753),"")</f>
        <v>2.5150200000000003</v>
      </c>
      <c r="Z196" s="56"/>
      <c r="AA196" s="57"/>
      <c r="AE196" s="64"/>
      <c r="BB196" s="179" t="s">
        <v>1</v>
      </c>
      <c r="BL196" s="64">
        <f t="shared" si="45"/>
        <v>890.66666666666663</v>
      </c>
      <c r="BM196" s="64">
        <f t="shared" si="46"/>
        <v>892.44800000000021</v>
      </c>
      <c r="BN196" s="64">
        <f t="shared" si="47"/>
        <v>2.1367521367521367</v>
      </c>
      <c r="BO196" s="64">
        <f t="shared" si="48"/>
        <v>2.141025641025641</v>
      </c>
    </row>
    <row r="197" spans="1:67" ht="16.5" customHeight="1" x14ac:dyDescent="0.25">
      <c r="A197" s="54" t="s">
        <v>323</v>
      </c>
      <c r="B197" s="54" t="s">
        <v>324</v>
      </c>
      <c r="C197" s="31">
        <v>4301051753</v>
      </c>
      <c r="D197" s="396">
        <v>4680115880504</v>
      </c>
      <c r="E197" s="397"/>
      <c r="F197" s="389">
        <v>0.4</v>
      </c>
      <c r="G197" s="32">
        <v>6</v>
      </c>
      <c r="H197" s="389">
        <v>2.4</v>
      </c>
      <c r="I197" s="38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603" t="s">
        <v>325</v>
      </c>
      <c r="P197" s="401"/>
      <c r="Q197" s="401"/>
      <c r="R197" s="401"/>
      <c r="S197" s="397"/>
      <c r="T197" s="34"/>
      <c r="U197" s="34"/>
      <c r="V197" s="35" t="s">
        <v>66</v>
      </c>
      <c r="W197" s="390">
        <v>300</v>
      </c>
      <c r="X197" s="391">
        <f t="shared" si="44"/>
        <v>300</v>
      </c>
      <c r="Y197" s="36">
        <f>IFERROR(IF(X197=0,"",ROUNDUP(X197/H197,0)*0.00753),"")</f>
        <v>0.94125000000000003</v>
      </c>
      <c r="Z197" s="56"/>
      <c r="AA197" s="57"/>
      <c r="AE197" s="64"/>
      <c r="BB197" s="180" t="s">
        <v>1</v>
      </c>
      <c r="BL197" s="64">
        <f t="shared" si="45"/>
        <v>334</v>
      </c>
      <c r="BM197" s="64">
        <f t="shared" si="46"/>
        <v>334</v>
      </c>
      <c r="BN197" s="64">
        <f t="shared" si="47"/>
        <v>0.80128205128205121</v>
      </c>
      <c r="BO197" s="64">
        <f t="shared" si="48"/>
        <v>0.80128205128205121</v>
      </c>
    </row>
    <row r="198" spans="1:67" ht="27" customHeight="1" x14ac:dyDescent="0.25">
      <c r="A198" s="54" t="s">
        <v>326</v>
      </c>
      <c r="B198" s="54" t="s">
        <v>327</v>
      </c>
      <c r="C198" s="31">
        <v>4301051410</v>
      </c>
      <c r="D198" s="396">
        <v>4680115882164</v>
      </c>
      <c r="E198" s="397"/>
      <c r="F198" s="389">
        <v>0.4</v>
      </c>
      <c r="G198" s="32">
        <v>6</v>
      </c>
      <c r="H198" s="389">
        <v>2.4</v>
      </c>
      <c r="I198" s="389">
        <v>2.6779999999999999</v>
      </c>
      <c r="J198" s="32">
        <v>156</v>
      </c>
      <c r="K198" s="32" t="s">
        <v>64</v>
      </c>
      <c r="L198" s="33" t="s">
        <v>120</v>
      </c>
      <c r="M198" s="33"/>
      <c r="N198" s="32">
        <v>40</v>
      </c>
      <c r="O198" s="7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01"/>
      <c r="Q198" s="401"/>
      <c r="R198" s="401"/>
      <c r="S198" s="397"/>
      <c r="T198" s="34"/>
      <c r="U198" s="34"/>
      <c r="V198" s="35" t="s">
        <v>66</v>
      </c>
      <c r="W198" s="390">
        <v>300</v>
      </c>
      <c r="X198" s="391">
        <f t="shared" si="44"/>
        <v>300</v>
      </c>
      <c r="Y198" s="36">
        <f>IFERROR(IF(X198=0,"",ROUNDUP(X198/H198,0)*0.00753),"")</f>
        <v>0.94125000000000003</v>
      </c>
      <c r="Z198" s="56"/>
      <c r="AA198" s="57"/>
      <c r="AE198" s="64"/>
      <c r="BB198" s="181" t="s">
        <v>1</v>
      </c>
      <c r="BL198" s="64">
        <f t="shared" si="45"/>
        <v>334.75</v>
      </c>
      <c r="BM198" s="64">
        <f t="shared" si="46"/>
        <v>334.75</v>
      </c>
      <c r="BN198" s="64">
        <f t="shared" si="47"/>
        <v>0.80128205128205121</v>
      </c>
      <c r="BO198" s="64">
        <f t="shared" si="48"/>
        <v>0.80128205128205121</v>
      </c>
    </row>
    <row r="199" spans="1:67" x14ac:dyDescent="0.2">
      <c r="A199" s="410"/>
      <c r="B199" s="403"/>
      <c r="C199" s="403"/>
      <c r="D199" s="403"/>
      <c r="E199" s="403"/>
      <c r="F199" s="403"/>
      <c r="G199" s="403"/>
      <c r="H199" s="403"/>
      <c r="I199" s="403"/>
      <c r="J199" s="403"/>
      <c r="K199" s="403"/>
      <c r="L199" s="403"/>
      <c r="M199" s="403"/>
      <c r="N199" s="411"/>
      <c r="O199" s="415" t="s">
        <v>70</v>
      </c>
      <c r="P199" s="416"/>
      <c r="Q199" s="416"/>
      <c r="R199" s="416"/>
      <c r="S199" s="416"/>
      <c r="T199" s="416"/>
      <c r="U199" s="417"/>
      <c r="V199" s="37" t="s">
        <v>71</v>
      </c>
      <c r="W199" s="39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916.66666666666674</v>
      </c>
      <c r="X199" s="39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918</v>
      </c>
      <c r="Y199" s="39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6.9125400000000008</v>
      </c>
      <c r="Z199" s="393"/>
      <c r="AA199" s="393"/>
    </row>
    <row r="200" spans="1:67" x14ac:dyDescent="0.2">
      <c r="A200" s="403"/>
      <c r="B200" s="403"/>
      <c r="C200" s="403"/>
      <c r="D200" s="403"/>
      <c r="E200" s="403"/>
      <c r="F200" s="403"/>
      <c r="G200" s="403"/>
      <c r="H200" s="403"/>
      <c r="I200" s="403"/>
      <c r="J200" s="403"/>
      <c r="K200" s="403"/>
      <c r="L200" s="403"/>
      <c r="M200" s="403"/>
      <c r="N200" s="411"/>
      <c r="O200" s="415" t="s">
        <v>70</v>
      </c>
      <c r="P200" s="416"/>
      <c r="Q200" s="416"/>
      <c r="R200" s="416"/>
      <c r="S200" s="416"/>
      <c r="T200" s="416"/>
      <c r="U200" s="417"/>
      <c r="V200" s="37" t="s">
        <v>66</v>
      </c>
      <c r="W200" s="392">
        <f>IFERROR(SUM(W184:W198),"0")</f>
        <v>2200</v>
      </c>
      <c r="X200" s="392">
        <f>IFERROR(SUM(X184:X198),"0")</f>
        <v>2203.1999999999998</v>
      </c>
      <c r="Y200" s="37"/>
      <c r="Z200" s="393"/>
      <c r="AA200" s="393"/>
    </row>
    <row r="201" spans="1:67" ht="14.25" hidden="1" customHeight="1" x14ac:dyDescent="0.25">
      <c r="A201" s="402" t="s">
        <v>206</v>
      </c>
      <c r="B201" s="403"/>
      <c r="C201" s="403"/>
      <c r="D201" s="403"/>
      <c r="E201" s="403"/>
      <c r="F201" s="403"/>
      <c r="G201" s="403"/>
      <c r="H201" s="403"/>
      <c r="I201" s="403"/>
      <c r="J201" s="403"/>
      <c r="K201" s="403"/>
      <c r="L201" s="403"/>
      <c r="M201" s="403"/>
      <c r="N201" s="403"/>
      <c r="O201" s="403"/>
      <c r="P201" s="403"/>
      <c r="Q201" s="403"/>
      <c r="R201" s="403"/>
      <c r="S201" s="403"/>
      <c r="T201" s="403"/>
      <c r="U201" s="403"/>
      <c r="V201" s="403"/>
      <c r="W201" s="403"/>
      <c r="X201" s="403"/>
      <c r="Y201" s="403"/>
      <c r="Z201" s="386"/>
      <c r="AA201" s="386"/>
    </row>
    <row r="202" spans="1:67" ht="16.5" hidden="1" customHeight="1" x14ac:dyDescent="0.25">
      <c r="A202" s="54" t="s">
        <v>328</v>
      </c>
      <c r="B202" s="54" t="s">
        <v>329</v>
      </c>
      <c r="C202" s="31">
        <v>4301060360</v>
      </c>
      <c r="D202" s="396">
        <v>4680115882874</v>
      </c>
      <c r="E202" s="397"/>
      <c r="F202" s="389">
        <v>0.8</v>
      </c>
      <c r="G202" s="32">
        <v>4</v>
      </c>
      <c r="H202" s="389">
        <v>3.2</v>
      </c>
      <c r="I202" s="389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01"/>
      <c r="Q202" s="401"/>
      <c r="R202" s="401"/>
      <c r="S202" s="397"/>
      <c r="T202" s="34"/>
      <c r="U202" s="34"/>
      <c r="V202" s="35" t="s">
        <v>66</v>
      </c>
      <c r="W202" s="390">
        <v>0</v>
      </c>
      <c r="X202" s="39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330</v>
      </c>
      <c r="B203" s="54" t="s">
        <v>331</v>
      </c>
      <c r="C203" s="31">
        <v>4301060359</v>
      </c>
      <c r="D203" s="396">
        <v>4680115884434</v>
      </c>
      <c r="E203" s="397"/>
      <c r="F203" s="389">
        <v>0.8</v>
      </c>
      <c r="G203" s="32">
        <v>4</v>
      </c>
      <c r="H203" s="389">
        <v>3.2</v>
      </c>
      <c r="I203" s="389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01"/>
      <c r="Q203" s="401"/>
      <c r="R203" s="401"/>
      <c r="S203" s="397"/>
      <c r="T203" s="34"/>
      <c r="U203" s="34"/>
      <c r="V203" s="35" t="s">
        <v>66</v>
      </c>
      <c r="W203" s="390">
        <v>0</v>
      </c>
      <c r="X203" s="391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customHeight="1" x14ac:dyDescent="0.25">
      <c r="A204" s="54" t="s">
        <v>332</v>
      </c>
      <c r="B204" s="54" t="s">
        <v>333</v>
      </c>
      <c r="C204" s="31">
        <v>4301060375</v>
      </c>
      <c r="D204" s="396">
        <v>4680115880818</v>
      </c>
      <c r="E204" s="397"/>
      <c r="F204" s="389">
        <v>0.4</v>
      </c>
      <c r="G204" s="32">
        <v>6</v>
      </c>
      <c r="H204" s="389">
        <v>2.4</v>
      </c>
      <c r="I204" s="389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55" t="s">
        <v>334</v>
      </c>
      <c r="P204" s="401"/>
      <c r="Q204" s="401"/>
      <c r="R204" s="401"/>
      <c r="S204" s="397"/>
      <c r="T204" s="34"/>
      <c r="U204" s="34"/>
      <c r="V204" s="35" t="s">
        <v>66</v>
      </c>
      <c r="W204" s="390">
        <v>50</v>
      </c>
      <c r="X204" s="391">
        <f>IFERROR(IF(W204="",0,CEILING((W204/$H204),1)*$H204),"")</f>
        <v>50.4</v>
      </c>
      <c r="Y204" s="36">
        <f>IFERROR(IF(X204=0,"",ROUNDUP(X204/H204,0)*0.00753),"")</f>
        <v>0.15812999999999999</v>
      </c>
      <c r="Z204" s="56"/>
      <c r="AA204" s="57"/>
      <c r="AE204" s="64"/>
      <c r="BB204" s="184" t="s">
        <v>1</v>
      </c>
      <c r="BL204" s="64">
        <f>IFERROR(W204*I204/H204,"0")</f>
        <v>55.666666666666664</v>
      </c>
      <c r="BM204" s="64">
        <f>IFERROR(X204*I204/H204,"0")</f>
        <v>56.112000000000002</v>
      </c>
      <c r="BN204" s="64">
        <f>IFERROR(1/J204*(W204/H204),"0")</f>
        <v>0.13354700854700854</v>
      </c>
      <c r="BO204" s="64">
        <f>IFERROR(1/J204*(X204/H204),"0")</f>
        <v>0.13461538461538461</v>
      </c>
    </row>
    <row r="205" spans="1:67" ht="16.5" customHeight="1" x14ac:dyDescent="0.25">
      <c r="A205" s="54" t="s">
        <v>335</v>
      </c>
      <c r="B205" s="54" t="s">
        <v>336</v>
      </c>
      <c r="C205" s="31">
        <v>4301060389</v>
      </c>
      <c r="D205" s="396">
        <v>4680115880801</v>
      </c>
      <c r="E205" s="397"/>
      <c r="F205" s="389">
        <v>0.4</v>
      </c>
      <c r="G205" s="32">
        <v>6</v>
      </c>
      <c r="H205" s="389">
        <v>2.4</v>
      </c>
      <c r="I205" s="389">
        <v>2.6720000000000002</v>
      </c>
      <c r="J205" s="32">
        <v>156</v>
      </c>
      <c r="K205" s="32" t="s">
        <v>64</v>
      </c>
      <c r="L205" s="33" t="s">
        <v>120</v>
      </c>
      <c r="M205" s="33"/>
      <c r="N205" s="32">
        <v>40</v>
      </c>
      <c r="O205" s="589" t="s">
        <v>337</v>
      </c>
      <c r="P205" s="401"/>
      <c r="Q205" s="401"/>
      <c r="R205" s="401"/>
      <c r="S205" s="397"/>
      <c r="T205" s="34"/>
      <c r="U205" s="34"/>
      <c r="V205" s="35" t="s">
        <v>66</v>
      </c>
      <c r="W205" s="390">
        <v>100</v>
      </c>
      <c r="X205" s="391">
        <f>IFERROR(IF(W205="",0,CEILING((W205/$H205),1)*$H205),"")</f>
        <v>100.8</v>
      </c>
      <c r="Y205" s="36">
        <f>IFERROR(IF(X205=0,"",ROUNDUP(X205/H205,0)*0.00753),"")</f>
        <v>0.31625999999999999</v>
      </c>
      <c r="Z205" s="56"/>
      <c r="AA205" s="57"/>
      <c r="AE205" s="64"/>
      <c r="BB205" s="185" t="s">
        <v>1</v>
      </c>
      <c r="BL205" s="64">
        <f>IFERROR(W205*I205/H205,"0")</f>
        <v>111.33333333333333</v>
      </c>
      <c r="BM205" s="64">
        <f>IFERROR(X205*I205/H205,"0")</f>
        <v>112.224</v>
      </c>
      <c r="BN205" s="64">
        <f>IFERROR(1/J205*(W205/H205),"0")</f>
        <v>0.26709401709401709</v>
      </c>
      <c r="BO205" s="64">
        <f>IFERROR(1/J205*(X205/H205),"0")</f>
        <v>0.26923076923076922</v>
      </c>
    </row>
    <row r="206" spans="1:67" x14ac:dyDescent="0.2">
      <c r="A206" s="410"/>
      <c r="B206" s="403"/>
      <c r="C206" s="403"/>
      <c r="D206" s="403"/>
      <c r="E206" s="403"/>
      <c r="F206" s="403"/>
      <c r="G206" s="403"/>
      <c r="H206" s="403"/>
      <c r="I206" s="403"/>
      <c r="J206" s="403"/>
      <c r="K206" s="403"/>
      <c r="L206" s="403"/>
      <c r="M206" s="403"/>
      <c r="N206" s="411"/>
      <c r="O206" s="415" t="s">
        <v>70</v>
      </c>
      <c r="P206" s="416"/>
      <c r="Q206" s="416"/>
      <c r="R206" s="416"/>
      <c r="S206" s="416"/>
      <c r="T206" s="416"/>
      <c r="U206" s="417"/>
      <c r="V206" s="37" t="s">
        <v>71</v>
      </c>
      <c r="W206" s="392">
        <f>IFERROR(W202/H202,"0")+IFERROR(W203/H203,"0")+IFERROR(W204/H204,"0")+IFERROR(W205/H205,"0")</f>
        <v>62.500000000000007</v>
      </c>
      <c r="X206" s="392">
        <f>IFERROR(X202/H202,"0")+IFERROR(X203/H203,"0")+IFERROR(X204/H204,"0")+IFERROR(X205/H205,"0")</f>
        <v>63</v>
      </c>
      <c r="Y206" s="392">
        <f>IFERROR(IF(Y202="",0,Y202),"0")+IFERROR(IF(Y203="",0,Y203),"0")+IFERROR(IF(Y204="",0,Y204),"0")+IFERROR(IF(Y205="",0,Y205),"0")</f>
        <v>0.47438999999999998</v>
      </c>
      <c r="Z206" s="393"/>
      <c r="AA206" s="393"/>
    </row>
    <row r="207" spans="1:67" x14ac:dyDescent="0.2">
      <c r="A207" s="403"/>
      <c r="B207" s="403"/>
      <c r="C207" s="403"/>
      <c r="D207" s="403"/>
      <c r="E207" s="403"/>
      <c r="F207" s="403"/>
      <c r="G207" s="403"/>
      <c r="H207" s="403"/>
      <c r="I207" s="403"/>
      <c r="J207" s="403"/>
      <c r="K207" s="403"/>
      <c r="L207" s="403"/>
      <c r="M207" s="403"/>
      <c r="N207" s="411"/>
      <c r="O207" s="415" t="s">
        <v>70</v>
      </c>
      <c r="P207" s="416"/>
      <c r="Q207" s="416"/>
      <c r="R207" s="416"/>
      <c r="S207" s="416"/>
      <c r="T207" s="416"/>
      <c r="U207" s="417"/>
      <c r="V207" s="37" t="s">
        <v>66</v>
      </c>
      <c r="W207" s="392">
        <f>IFERROR(SUM(W202:W205),"0")</f>
        <v>150</v>
      </c>
      <c r="X207" s="392">
        <f>IFERROR(SUM(X202:X205),"0")</f>
        <v>151.19999999999999</v>
      </c>
      <c r="Y207" s="37"/>
      <c r="Z207" s="393"/>
      <c r="AA207" s="393"/>
    </row>
    <row r="208" spans="1:67" ht="16.5" hidden="1" customHeight="1" x14ac:dyDescent="0.25">
      <c r="A208" s="434" t="s">
        <v>338</v>
      </c>
      <c r="B208" s="403"/>
      <c r="C208" s="403"/>
      <c r="D208" s="403"/>
      <c r="E208" s="403"/>
      <c r="F208" s="403"/>
      <c r="G208" s="403"/>
      <c r="H208" s="403"/>
      <c r="I208" s="403"/>
      <c r="J208" s="403"/>
      <c r="K208" s="403"/>
      <c r="L208" s="403"/>
      <c r="M208" s="403"/>
      <c r="N208" s="403"/>
      <c r="O208" s="403"/>
      <c r="P208" s="403"/>
      <c r="Q208" s="403"/>
      <c r="R208" s="403"/>
      <c r="S208" s="403"/>
      <c r="T208" s="403"/>
      <c r="U208" s="403"/>
      <c r="V208" s="403"/>
      <c r="W208" s="403"/>
      <c r="X208" s="403"/>
      <c r="Y208" s="403"/>
      <c r="Z208" s="385"/>
      <c r="AA208" s="385"/>
    </row>
    <row r="209" spans="1:67" ht="14.25" hidden="1" customHeight="1" x14ac:dyDescent="0.25">
      <c r="A209" s="402" t="s">
        <v>105</v>
      </c>
      <c r="B209" s="403"/>
      <c r="C209" s="403"/>
      <c r="D209" s="403"/>
      <c r="E209" s="403"/>
      <c r="F209" s="403"/>
      <c r="G209" s="403"/>
      <c r="H209" s="403"/>
      <c r="I209" s="403"/>
      <c r="J209" s="403"/>
      <c r="K209" s="403"/>
      <c r="L209" s="403"/>
      <c r="M209" s="403"/>
      <c r="N209" s="403"/>
      <c r="O209" s="403"/>
      <c r="P209" s="403"/>
      <c r="Q209" s="403"/>
      <c r="R209" s="403"/>
      <c r="S209" s="403"/>
      <c r="T209" s="403"/>
      <c r="U209" s="403"/>
      <c r="V209" s="403"/>
      <c r="W209" s="403"/>
      <c r="X209" s="403"/>
      <c r="Y209" s="403"/>
      <c r="Z209" s="386"/>
      <c r="AA209" s="386"/>
    </row>
    <row r="210" spans="1:67" ht="27" hidden="1" customHeight="1" x14ac:dyDescent="0.25">
      <c r="A210" s="54" t="s">
        <v>339</v>
      </c>
      <c r="B210" s="54" t="s">
        <v>340</v>
      </c>
      <c r="C210" s="31">
        <v>4301011717</v>
      </c>
      <c r="D210" s="396">
        <v>4680115884274</v>
      </c>
      <c r="E210" s="397"/>
      <c r="F210" s="389">
        <v>1.45</v>
      </c>
      <c r="G210" s="32">
        <v>8</v>
      </c>
      <c r="H210" s="389">
        <v>11.6</v>
      </c>
      <c r="I210" s="389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01"/>
      <c r="Q210" s="401"/>
      <c r="R210" s="401"/>
      <c r="S210" s="397"/>
      <c r="T210" s="34"/>
      <c r="U210" s="34"/>
      <c r="V210" s="35" t="s">
        <v>66</v>
      </c>
      <c r="W210" s="390">
        <v>0</v>
      </c>
      <c r="X210" s="391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hidden="1" customHeight="1" x14ac:dyDescent="0.25">
      <c r="A211" s="54" t="s">
        <v>341</v>
      </c>
      <c r="B211" s="54" t="s">
        <v>342</v>
      </c>
      <c r="C211" s="31">
        <v>4301011719</v>
      </c>
      <c r="D211" s="396">
        <v>4680115884298</v>
      </c>
      <c r="E211" s="397"/>
      <c r="F211" s="389">
        <v>1.45</v>
      </c>
      <c r="G211" s="32">
        <v>8</v>
      </c>
      <c r="H211" s="389">
        <v>11.6</v>
      </c>
      <c r="I211" s="389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78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01"/>
      <c r="Q211" s="401"/>
      <c r="R211" s="401"/>
      <c r="S211" s="397"/>
      <c r="T211" s="34"/>
      <c r="U211" s="34"/>
      <c r="V211" s="35" t="s">
        <v>66</v>
      </c>
      <c r="W211" s="390">
        <v>0</v>
      </c>
      <c r="X211" s="391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4301011733</v>
      </c>
      <c r="D212" s="396">
        <v>4680115884250</v>
      </c>
      <c r="E212" s="397"/>
      <c r="F212" s="389">
        <v>1.45</v>
      </c>
      <c r="G212" s="32">
        <v>8</v>
      </c>
      <c r="H212" s="389">
        <v>11.6</v>
      </c>
      <c r="I212" s="389">
        <v>12.08</v>
      </c>
      <c r="J212" s="32">
        <v>56</v>
      </c>
      <c r="K212" s="32" t="s">
        <v>100</v>
      </c>
      <c r="L212" s="33" t="s">
        <v>120</v>
      </c>
      <c r="M212" s="33"/>
      <c r="N212" s="32">
        <v>55</v>
      </c>
      <c r="O212" s="6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01"/>
      <c r="Q212" s="401"/>
      <c r="R212" s="401"/>
      <c r="S212" s="397"/>
      <c r="T212" s="34"/>
      <c r="U212" s="34"/>
      <c r="V212" s="35" t="s">
        <v>66</v>
      </c>
      <c r="W212" s="390">
        <v>100</v>
      </c>
      <c r="X212" s="391">
        <f t="shared" si="49"/>
        <v>104.39999999999999</v>
      </c>
      <c r="Y212" s="36">
        <f>IFERROR(IF(X212=0,"",ROUNDUP(X212/H212,0)*0.02175),"")</f>
        <v>0.19574999999999998</v>
      </c>
      <c r="Z212" s="56"/>
      <c r="AA212" s="57"/>
      <c r="AE212" s="64"/>
      <c r="BB212" s="188" t="s">
        <v>1</v>
      </c>
      <c r="BL212" s="64">
        <f t="shared" si="50"/>
        <v>104.13793103448276</v>
      </c>
      <c r="BM212" s="64">
        <f t="shared" si="51"/>
        <v>108.71999999999998</v>
      </c>
      <c r="BN212" s="64">
        <f t="shared" si="52"/>
        <v>0.1539408866995074</v>
      </c>
      <c r="BO212" s="64">
        <f t="shared" si="53"/>
        <v>0.1607142857142857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4301011718</v>
      </c>
      <c r="D213" s="396">
        <v>4680115884281</v>
      </c>
      <c r="E213" s="397"/>
      <c r="F213" s="389">
        <v>0.4</v>
      </c>
      <c r="G213" s="32">
        <v>10</v>
      </c>
      <c r="H213" s="389">
        <v>4</v>
      </c>
      <c r="I213" s="389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01"/>
      <c r="Q213" s="401"/>
      <c r="R213" s="401"/>
      <c r="S213" s="397"/>
      <c r="T213" s="34"/>
      <c r="U213" s="34"/>
      <c r="V213" s="35" t="s">
        <v>66</v>
      </c>
      <c r="W213" s="390">
        <v>0</v>
      </c>
      <c r="X213" s="391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4301011720</v>
      </c>
      <c r="D214" s="396">
        <v>4680115884199</v>
      </c>
      <c r="E214" s="397"/>
      <c r="F214" s="389">
        <v>0.37</v>
      </c>
      <c r="G214" s="32">
        <v>10</v>
      </c>
      <c r="H214" s="389">
        <v>3.7</v>
      </c>
      <c r="I214" s="389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8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01"/>
      <c r="Q214" s="401"/>
      <c r="R214" s="401"/>
      <c r="S214" s="397"/>
      <c r="T214" s="34"/>
      <c r="U214" s="34"/>
      <c r="V214" s="35" t="s">
        <v>66</v>
      </c>
      <c r="W214" s="390">
        <v>0</v>
      </c>
      <c r="X214" s="391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4301011716</v>
      </c>
      <c r="D215" s="396">
        <v>4680115884267</v>
      </c>
      <c r="E215" s="397"/>
      <c r="F215" s="389">
        <v>0.4</v>
      </c>
      <c r="G215" s="32">
        <v>10</v>
      </c>
      <c r="H215" s="389">
        <v>4</v>
      </c>
      <c r="I215" s="389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5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01"/>
      <c r="Q215" s="401"/>
      <c r="R215" s="401"/>
      <c r="S215" s="397"/>
      <c r="T215" s="34"/>
      <c r="U215" s="34"/>
      <c r="V215" s="35" t="s">
        <v>66</v>
      </c>
      <c r="W215" s="390">
        <v>0</v>
      </c>
      <c r="X215" s="391">
        <f t="shared" si="49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t="27" hidden="1" customHeight="1" x14ac:dyDescent="0.25">
      <c r="A216" s="54" t="s">
        <v>351</v>
      </c>
      <c r="B216" s="54" t="s">
        <v>352</v>
      </c>
      <c r="C216" s="31">
        <v>4301011593</v>
      </c>
      <c r="D216" s="396">
        <v>4680115882973</v>
      </c>
      <c r="E216" s="397"/>
      <c r="F216" s="389">
        <v>0.7</v>
      </c>
      <c r="G216" s="32">
        <v>6</v>
      </c>
      <c r="H216" s="389">
        <v>4.2</v>
      </c>
      <c r="I216" s="389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2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401"/>
      <c r="Q216" s="401"/>
      <c r="R216" s="401"/>
      <c r="S216" s="397"/>
      <c r="T216" s="34"/>
      <c r="U216" s="34"/>
      <c r="V216" s="35" t="s">
        <v>66</v>
      </c>
      <c r="W216" s="390">
        <v>0</v>
      </c>
      <c r="X216" s="391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x14ac:dyDescent="0.2">
      <c r="A217" s="410"/>
      <c r="B217" s="403"/>
      <c r="C217" s="403"/>
      <c r="D217" s="403"/>
      <c r="E217" s="403"/>
      <c r="F217" s="403"/>
      <c r="G217" s="403"/>
      <c r="H217" s="403"/>
      <c r="I217" s="403"/>
      <c r="J217" s="403"/>
      <c r="K217" s="403"/>
      <c r="L217" s="403"/>
      <c r="M217" s="403"/>
      <c r="N217" s="411"/>
      <c r="O217" s="415" t="s">
        <v>70</v>
      </c>
      <c r="P217" s="416"/>
      <c r="Q217" s="416"/>
      <c r="R217" s="416"/>
      <c r="S217" s="416"/>
      <c r="T217" s="416"/>
      <c r="U217" s="417"/>
      <c r="V217" s="37" t="s">
        <v>71</v>
      </c>
      <c r="W217" s="392">
        <f>IFERROR(W210/H210,"0")+IFERROR(W211/H211,"0")+IFERROR(W212/H212,"0")+IFERROR(W213/H213,"0")+IFERROR(W214/H214,"0")+IFERROR(W215/H215,"0")+IFERROR(W216/H216,"0")</f>
        <v>8.6206896551724146</v>
      </c>
      <c r="X217" s="392">
        <f>IFERROR(X210/H210,"0")+IFERROR(X211/H211,"0")+IFERROR(X212/H212,"0")+IFERROR(X213/H213,"0")+IFERROR(X214/H214,"0")+IFERROR(X215/H215,"0")+IFERROR(X216/H216,"0")</f>
        <v>9</v>
      </c>
      <c r="Y217" s="392">
        <f>IFERROR(IF(Y210="",0,Y210),"0")+IFERROR(IF(Y211="",0,Y211),"0")+IFERROR(IF(Y212="",0,Y212),"0")+IFERROR(IF(Y213="",0,Y213),"0")+IFERROR(IF(Y214="",0,Y214),"0")+IFERROR(IF(Y215="",0,Y215),"0")+IFERROR(IF(Y216="",0,Y216),"0")</f>
        <v>0.19574999999999998</v>
      </c>
      <c r="Z217" s="393"/>
      <c r="AA217" s="393"/>
    </row>
    <row r="218" spans="1:67" x14ac:dyDescent="0.2">
      <c r="A218" s="403"/>
      <c r="B218" s="403"/>
      <c r="C218" s="403"/>
      <c r="D218" s="403"/>
      <c r="E218" s="403"/>
      <c r="F218" s="403"/>
      <c r="G218" s="403"/>
      <c r="H218" s="403"/>
      <c r="I218" s="403"/>
      <c r="J218" s="403"/>
      <c r="K218" s="403"/>
      <c r="L218" s="403"/>
      <c r="M218" s="403"/>
      <c r="N218" s="411"/>
      <c r="O218" s="415" t="s">
        <v>70</v>
      </c>
      <c r="P218" s="416"/>
      <c r="Q218" s="416"/>
      <c r="R218" s="416"/>
      <c r="S218" s="416"/>
      <c r="T218" s="416"/>
      <c r="U218" s="417"/>
      <c r="V218" s="37" t="s">
        <v>66</v>
      </c>
      <c r="W218" s="392">
        <f>IFERROR(SUM(W210:W216),"0")</f>
        <v>100</v>
      </c>
      <c r="X218" s="392">
        <f>IFERROR(SUM(X210:X216),"0")</f>
        <v>104.39999999999999</v>
      </c>
      <c r="Y218" s="37"/>
      <c r="Z218" s="393"/>
      <c r="AA218" s="393"/>
    </row>
    <row r="219" spans="1:67" ht="14.25" hidden="1" customHeight="1" x14ac:dyDescent="0.25">
      <c r="A219" s="402" t="s">
        <v>61</v>
      </c>
      <c r="B219" s="403"/>
      <c r="C219" s="403"/>
      <c r="D219" s="403"/>
      <c r="E219" s="403"/>
      <c r="F219" s="403"/>
      <c r="G219" s="403"/>
      <c r="H219" s="403"/>
      <c r="I219" s="403"/>
      <c r="J219" s="403"/>
      <c r="K219" s="403"/>
      <c r="L219" s="403"/>
      <c r="M219" s="403"/>
      <c r="N219" s="403"/>
      <c r="O219" s="403"/>
      <c r="P219" s="403"/>
      <c r="Q219" s="403"/>
      <c r="R219" s="403"/>
      <c r="S219" s="403"/>
      <c r="T219" s="403"/>
      <c r="U219" s="403"/>
      <c r="V219" s="403"/>
      <c r="W219" s="403"/>
      <c r="X219" s="403"/>
      <c r="Y219" s="403"/>
      <c r="Z219" s="386"/>
      <c r="AA219" s="386"/>
    </row>
    <row r="220" spans="1:67" ht="27" hidden="1" customHeight="1" x14ac:dyDescent="0.25">
      <c r="A220" s="54" t="s">
        <v>353</v>
      </c>
      <c r="B220" s="54" t="s">
        <v>354</v>
      </c>
      <c r="C220" s="31">
        <v>4301031305</v>
      </c>
      <c r="D220" s="396">
        <v>4607091389845</v>
      </c>
      <c r="E220" s="397"/>
      <c r="F220" s="389">
        <v>0.35</v>
      </c>
      <c r="G220" s="32">
        <v>6</v>
      </c>
      <c r="H220" s="389">
        <v>2.1</v>
      </c>
      <c r="I220" s="389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44" t="s">
        <v>355</v>
      </c>
      <c r="P220" s="401"/>
      <c r="Q220" s="401"/>
      <c r="R220" s="401"/>
      <c r="S220" s="397"/>
      <c r="T220" s="34"/>
      <c r="U220" s="34"/>
      <c r="V220" s="35" t="s">
        <v>66</v>
      </c>
      <c r="W220" s="390">
        <v>0</v>
      </c>
      <c r="X220" s="391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353</v>
      </c>
      <c r="B221" s="54" t="s">
        <v>356</v>
      </c>
      <c r="C221" s="31">
        <v>4301031151</v>
      </c>
      <c r="D221" s="396">
        <v>4607091389845</v>
      </c>
      <c r="E221" s="397"/>
      <c r="F221" s="389">
        <v>0.35</v>
      </c>
      <c r="G221" s="32">
        <v>6</v>
      </c>
      <c r="H221" s="389">
        <v>2.1</v>
      </c>
      <c r="I221" s="389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401"/>
      <c r="Q221" s="401"/>
      <c r="R221" s="401"/>
      <c r="S221" s="397"/>
      <c r="T221" s="34"/>
      <c r="U221" s="34"/>
      <c r="V221" s="35" t="s">
        <v>66</v>
      </c>
      <c r="W221" s="390">
        <v>50</v>
      </c>
      <c r="X221" s="391">
        <f>IFERROR(IF(W221="",0,CEILING((W221/$H221),1)*$H221),"")</f>
        <v>50.400000000000006</v>
      </c>
      <c r="Y221" s="36">
        <f>IFERROR(IF(X221=0,"",ROUNDUP(X221/H221,0)*0.00502),"")</f>
        <v>0.12048</v>
      </c>
      <c r="Z221" s="56"/>
      <c r="AA221" s="57"/>
      <c r="AE221" s="64"/>
      <c r="BB221" s="194" t="s">
        <v>1</v>
      </c>
      <c r="BL221" s="64">
        <f>IFERROR(W221*I221/H221,"0")</f>
        <v>52.380952380952387</v>
      </c>
      <c r="BM221" s="64">
        <f>IFERROR(X221*I221/H221,"0")</f>
        <v>52.800000000000011</v>
      </c>
      <c r="BN221" s="64">
        <f>IFERROR(1/J221*(W221/H221),"0")</f>
        <v>0.10175010175010177</v>
      </c>
      <c r="BO221" s="64">
        <f>IFERROR(1/J221*(X221/H221),"0")</f>
        <v>0.10256410256410257</v>
      </c>
    </row>
    <row r="222" spans="1:67" ht="27" hidden="1" customHeight="1" x14ac:dyDescent="0.25">
      <c r="A222" s="54" t="s">
        <v>357</v>
      </c>
      <c r="B222" s="54" t="s">
        <v>358</v>
      </c>
      <c r="C222" s="31">
        <v>4301031259</v>
      </c>
      <c r="D222" s="396">
        <v>4680115882881</v>
      </c>
      <c r="E222" s="397"/>
      <c r="F222" s="389">
        <v>0.28000000000000003</v>
      </c>
      <c r="G222" s="32">
        <v>6</v>
      </c>
      <c r="H222" s="389">
        <v>1.68</v>
      </c>
      <c r="I222" s="389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401"/>
      <c r="Q222" s="401"/>
      <c r="R222" s="401"/>
      <c r="S222" s="397"/>
      <c r="T222" s="34"/>
      <c r="U222" s="34"/>
      <c r="V222" s="35" t="s">
        <v>66</v>
      </c>
      <c r="W222" s="390">
        <v>0</v>
      </c>
      <c r="X222" s="391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x14ac:dyDescent="0.2">
      <c r="A223" s="410"/>
      <c r="B223" s="403"/>
      <c r="C223" s="403"/>
      <c r="D223" s="403"/>
      <c r="E223" s="403"/>
      <c r="F223" s="403"/>
      <c r="G223" s="403"/>
      <c r="H223" s="403"/>
      <c r="I223" s="403"/>
      <c r="J223" s="403"/>
      <c r="K223" s="403"/>
      <c r="L223" s="403"/>
      <c r="M223" s="403"/>
      <c r="N223" s="411"/>
      <c r="O223" s="415" t="s">
        <v>70</v>
      </c>
      <c r="P223" s="416"/>
      <c r="Q223" s="416"/>
      <c r="R223" s="416"/>
      <c r="S223" s="416"/>
      <c r="T223" s="416"/>
      <c r="U223" s="417"/>
      <c r="V223" s="37" t="s">
        <v>71</v>
      </c>
      <c r="W223" s="392">
        <f>IFERROR(W220/H220,"0")+IFERROR(W221/H221,"0")+IFERROR(W222/H222,"0")</f>
        <v>23.80952380952381</v>
      </c>
      <c r="X223" s="392">
        <f>IFERROR(X220/H220,"0")+IFERROR(X221/H221,"0")+IFERROR(X222/H222,"0")</f>
        <v>24</v>
      </c>
      <c r="Y223" s="392">
        <f>IFERROR(IF(Y220="",0,Y220),"0")+IFERROR(IF(Y221="",0,Y221),"0")+IFERROR(IF(Y222="",0,Y222),"0")</f>
        <v>0.12048</v>
      </c>
      <c r="Z223" s="393"/>
      <c r="AA223" s="393"/>
    </row>
    <row r="224" spans="1:67" x14ac:dyDescent="0.2">
      <c r="A224" s="403"/>
      <c r="B224" s="403"/>
      <c r="C224" s="403"/>
      <c r="D224" s="403"/>
      <c r="E224" s="403"/>
      <c r="F224" s="403"/>
      <c r="G224" s="403"/>
      <c r="H224" s="403"/>
      <c r="I224" s="403"/>
      <c r="J224" s="403"/>
      <c r="K224" s="403"/>
      <c r="L224" s="403"/>
      <c r="M224" s="403"/>
      <c r="N224" s="411"/>
      <c r="O224" s="415" t="s">
        <v>70</v>
      </c>
      <c r="P224" s="416"/>
      <c r="Q224" s="416"/>
      <c r="R224" s="416"/>
      <c r="S224" s="416"/>
      <c r="T224" s="416"/>
      <c r="U224" s="417"/>
      <c r="V224" s="37" t="s">
        <v>66</v>
      </c>
      <c r="W224" s="392">
        <f>IFERROR(SUM(W220:W222),"0")</f>
        <v>50</v>
      </c>
      <c r="X224" s="392">
        <f>IFERROR(SUM(X220:X222),"0")</f>
        <v>50.400000000000006</v>
      </c>
      <c r="Y224" s="37"/>
      <c r="Z224" s="393"/>
      <c r="AA224" s="393"/>
    </row>
    <row r="225" spans="1:67" ht="16.5" hidden="1" customHeight="1" x14ac:dyDescent="0.25">
      <c r="A225" s="434" t="s">
        <v>359</v>
      </c>
      <c r="B225" s="403"/>
      <c r="C225" s="403"/>
      <c r="D225" s="403"/>
      <c r="E225" s="403"/>
      <c r="F225" s="403"/>
      <c r="G225" s="403"/>
      <c r="H225" s="403"/>
      <c r="I225" s="403"/>
      <c r="J225" s="403"/>
      <c r="K225" s="403"/>
      <c r="L225" s="403"/>
      <c r="M225" s="403"/>
      <c r="N225" s="403"/>
      <c r="O225" s="403"/>
      <c r="P225" s="403"/>
      <c r="Q225" s="403"/>
      <c r="R225" s="403"/>
      <c r="S225" s="403"/>
      <c r="T225" s="403"/>
      <c r="U225" s="403"/>
      <c r="V225" s="403"/>
      <c r="W225" s="403"/>
      <c r="X225" s="403"/>
      <c r="Y225" s="403"/>
      <c r="Z225" s="385"/>
      <c r="AA225" s="385"/>
    </row>
    <row r="226" spans="1:67" ht="14.25" hidden="1" customHeight="1" x14ac:dyDescent="0.25">
      <c r="A226" s="402" t="s">
        <v>105</v>
      </c>
      <c r="B226" s="403"/>
      <c r="C226" s="403"/>
      <c r="D226" s="403"/>
      <c r="E226" s="403"/>
      <c r="F226" s="403"/>
      <c r="G226" s="403"/>
      <c r="H226" s="403"/>
      <c r="I226" s="403"/>
      <c r="J226" s="403"/>
      <c r="K226" s="403"/>
      <c r="L226" s="403"/>
      <c r="M226" s="403"/>
      <c r="N226" s="403"/>
      <c r="O226" s="403"/>
      <c r="P226" s="403"/>
      <c r="Q226" s="403"/>
      <c r="R226" s="403"/>
      <c r="S226" s="403"/>
      <c r="T226" s="403"/>
      <c r="U226" s="403"/>
      <c r="V226" s="403"/>
      <c r="W226" s="403"/>
      <c r="X226" s="403"/>
      <c r="Y226" s="403"/>
      <c r="Z226" s="386"/>
      <c r="AA226" s="386"/>
    </row>
    <row r="227" spans="1:67" ht="27" hidden="1" customHeight="1" x14ac:dyDescent="0.25">
      <c r="A227" s="54" t="s">
        <v>360</v>
      </c>
      <c r="B227" s="54" t="s">
        <v>361</v>
      </c>
      <c r="C227" s="31">
        <v>4301011826</v>
      </c>
      <c r="D227" s="396">
        <v>4680115884137</v>
      </c>
      <c r="E227" s="397"/>
      <c r="F227" s="389">
        <v>1.45</v>
      </c>
      <c r="G227" s="32">
        <v>8</v>
      </c>
      <c r="H227" s="389">
        <v>11.6</v>
      </c>
      <c r="I227" s="389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7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401"/>
      <c r="Q227" s="401"/>
      <c r="R227" s="401"/>
      <c r="S227" s="397"/>
      <c r="T227" s="34"/>
      <c r="U227" s="34"/>
      <c r="V227" s="35" t="s">
        <v>66</v>
      </c>
      <c r="W227" s="390">
        <v>0</v>
      </c>
      <c r="X227" s="391">
        <f t="shared" ref="X227:X232" si="54">IFERROR(IF(W227="",0,CEILING((W227/$H227),1)*$H227),"")</f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ref="BL227:BL232" si="55">IFERROR(W227*I227/H227,"0")</f>
        <v>0</v>
      </c>
      <c r="BM227" s="64">
        <f t="shared" ref="BM227:BM232" si="56">IFERROR(X227*I227/H227,"0")</f>
        <v>0</v>
      </c>
      <c r="BN227" s="64">
        <f t="shared" ref="BN227:BN232" si="57">IFERROR(1/J227*(W227/H227),"0")</f>
        <v>0</v>
      </c>
      <c r="BO227" s="64">
        <f t="shared" ref="BO227:BO232" si="58">IFERROR(1/J227*(X227/H227),"0")</f>
        <v>0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4301011724</v>
      </c>
      <c r="D228" s="396">
        <v>4680115884236</v>
      </c>
      <c r="E228" s="397"/>
      <c r="F228" s="389">
        <v>1.45</v>
      </c>
      <c r="G228" s="32">
        <v>8</v>
      </c>
      <c r="H228" s="389">
        <v>11.6</v>
      </c>
      <c r="I228" s="389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401"/>
      <c r="Q228" s="401"/>
      <c r="R228" s="401"/>
      <c r="S228" s="397"/>
      <c r="T228" s="34"/>
      <c r="U228" s="34"/>
      <c r="V228" s="35" t="s">
        <v>66</v>
      </c>
      <c r="W228" s="390">
        <v>0</v>
      </c>
      <c r="X228" s="391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hidden="1" customHeight="1" x14ac:dyDescent="0.25">
      <c r="A229" s="54" t="s">
        <v>364</v>
      </c>
      <c r="B229" s="54" t="s">
        <v>365</v>
      </c>
      <c r="C229" s="31">
        <v>4301011721</v>
      </c>
      <c r="D229" s="396">
        <v>4680115884175</v>
      </c>
      <c r="E229" s="397"/>
      <c r="F229" s="389">
        <v>1.45</v>
      </c>
      <c r="G229" s="32">
        <v>8</v>
      </c>
      <c r="H229" s="389">
        <v>11.6</v>
      </c>
      <c r="I229" s="389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3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401"/>
      <c r="Q229" s="401"/>
      <c r="R229" s="401"/>
      <c r="S229" s="397"/>
      <c r="T229" s="34"/>
      <c r="U229" s="34"/>
      <c r="V229" s="35" t="s">
        <v>66</v>
      </c>
      <c r="W229" s="390">
        <v>0</v>
      </c>
      <c r="X229" s="391">
        <f t="shared" si="54"/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hidden="1" customHeight="1" x14ac:dyDescent="0.25">
      <c r="A230" s="54" t="s">
        <v>366</v>
      </c>
      <c r="B230" s="54" t="s">
        <v>367</v>
      </c>
      <c r="C230" s="31">
        <v>4301011824</v>
      </c>
      <c r="D230" s="396">
        <v>4680115884144</v>
      </c>
      <c r="E230" s="397"/>
      <c r="F230" s="389">
        <v>0.4</v>
      </c>
      <c r="G230" s="32">
        <v>10</v>
      </c>
      <c r="H230" s="389">
        <v>4</v>
      </c>
      <c r="I230" s="389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7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401"/>
      <c r="Q230" s="401"/>
      <c r="R230" s="401"/>
      <c r="S230" s="397"/>
      <c r="T230" s="34"/>
      <c r="U230" s="34"/>
      <c r="V230" s="35" t="s">
        <v>66</v>
      </c>
      <c r="W230" s="390">
        <v>0</v>
      </c>
      <c r="X230" s="391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4301011726</v>
      </c>
      <c r="D231" s="396">
        <v>4680115884182</v>
      </c>
      <c r="E231" s="397"/>
      <c r="F231" s="389">
        <v>0.37</v>
      </c>
      <c r="G231" s="32">
        <v>10</v>
      </c>
      <c r="H231" s="389">
        <v>3.7</v>
      </c>
      <c r="I231" s="389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401"/>
      <c r="Q231" s="401"/>
      <c r="R231" s="401"/>
      <c r="S231" s="397"/>
      <c r="T231" s="34"/>
      <c r="U231" s="34"/>
      <c r="V231" s="35" t="s">
        <v>66</v>
      </c>
      <c r="W231" s="390">
        <v>0</v>
      </c>
      <c r="X231" s="391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hidden="1" customHeight="1" x14ac:dyDescent="0.25">
      <c r="A232" s="54" t="s">
        <v>370</v>
      </c>
      <c r="B232" s="54" t="s">
        <v>371</v>
      </c>
      <c r="C232" s="31">
        <v>4301011722</v>
      </c>
      <c r="D232" s="396">
        <v>4680115884205</v>
      </c>
      <c r="E232" s="397"/>
      <c r="F232" s="389">
        <v>0.4</v>
      </c>
      <c r="G232" s="32">
        <v>10</v>
      </c>
      <c r="H232" s="389">
        <v>4</v>
      </c>
      <c r="I232" s="389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401"/>
      <c r="Q232" s="401"/>
      <c r="R232" s="401"/>
      <c r="S232" s="397"/>
      <c r="T232" s="34"/>
      <c r="U232" s="34"/>
      <c r="V232" s="35" t="s">
        <v>66</v>
      </c>
      <c r="W232" s="390">
        <v>0</v>
      </c>
      <c r="X232" s="391">
        <f t="shared" si="54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5"/>
        <v>0</v>
      </c>
      <c r="BM232" s="64">
        <f t="shared" si="56"/>
        <v>0</v>
      </c>
      <c r="BN232" s="64">
        <f t="shared" si="57"/>
        <v>0</v>
      </c>
      <c r="BO232" s="64">
        <f t="shared" si="58"/>
        <v>0</v>
      </c>
    </row>
    <row r="233" spans="1:67" hidden="1" x14ac:dyDescent="0.2">
      <c r="A233" s="410"/>
      <c r="B233" s="403"/>
      <c r="C233" s="403"/>
      <c r="D233" s="403"/>
      <c r="E233" s="403"/>
      <c r="F233" s="403"/>
      <c r="G233" s="403"/>
      <c r="H233" s="403"/>
      <c r="I233" s="403"/>
      <c r="J233" s="403"/>
      <c r="K233" s="403"/>
      <c r="L233" s="403"/>
      <c r="M233" s="403"/>
      <c r="N233" s="411"/>
      <c r="O233" s="415" t="s">
        <v>70</v>
      </c>
      <c r="P233" s="416"/>
      <c r="Q233" s="416"/>
      <c r="R233" s="416"/>
      <c r="S233" s="416"/>
      <c r="T233" s="416"/>
      <c r="U233" s="417"/>
      <c r="V233" s="37" t="s">
        <v>71</v>
      </c>
      <c r="W233" s="392">
        <f>IFERROR(W227/H227,"0")+IFERROR(W228/H228,"0")+IFERROR(W229/H229,"0")+IFERROR(W230/H230,"0")+IFERROR(W231/H231,"0")+IFERROR(W232/H232,"0")</f>
        <v>0</v>
      </c>
      <c r="X233" s="392">
        <f>IFERROR(X227/H227,"0")+IFERROR(X228/H228,"0")+IFERROR(X229/H229,"0")+IFERROR(X230/H230,"0")+IFERROR(X231/H231,"0")+IFERROR(X232/H232,"0")</f>
        <v>0</v>
      </c>
      <c r="Y233" s="392">
        <f>IFERROR(IF(Y227="",0,Y227),"0")+IFERROR(IF(Y228="",0,Y228),"0")+IFERROR(IF(Y229="",0,Y229),"0")+IFERROR(IF(Y230="",0,Y230),"0")+IFERROR(IF(Y231="",0,Y231),"0")+IFERROR(IF(Y232="",0,Y232),"0")</f>
        <v>0</v>
      </c>
      <c r="Z233" s="393"/>
      <c r="AA233" s="393"/>
    </row>
    <row r="234" spans="1:67" hidden="1" x14ac:dyDescent="0.2">
      <c r="A234" s="403"/>
      <c r="B234" s="403"/>
      <c r="C234" s="403"/>
      <c r="D234" s="403"/>
      <c r="E234" s="403"/>
      <c r="F234" s="403"/>
      <c r="G234" s="403"/>
      <c r="H234" s="403"/>
      <c r="I234" s="403"/>
      <c r="J234" s="403"/>
      <c r="K234" s="403"/>
      <c r="L234" s="403"/>
      <c r="M234" s="403"/>
      <c r="N234" s="411"/>
      <c r="O234" s="415" t="s">
        <v>70</v>
      </c>
      <c r="P234" s="416"/>
      <c r="Q234" s="416"/>
      <c r="R234" s="416"/>
      <c r="S234" s="416"/>
      <c r="T234" s="416"/>
      <c r="U234" s="417"/>
      <c r="V234" s="37" t="s">
        <v>66</v>
      </c>
      <c r="W234" s="392">
        <f>IFERROR(SUM(W227:W232),"0")</f>
        <v>0</v>
      </c>
      <c r="X234" s="392">
        <f>IFERROR(SUM(X227:X232),"0")</f>
        <v>0</v>
      </c>
      <c r="Y234" s="37"/>
      <c r="Z234" s="393"/>
      <c r="AA234" s="393"/>
    </row>
    <row r="235" spans="1:67" ht="16.5" hidden="1" customHeight="1" x14ac:dyDescent="0.25">
      <c r="A235" s="434" t="s">
        <v>372</v>
      </c>
      <c r="B235" s="403"/>
      <c r="C235" s="403"/>
      <c r="D235" s="403"/>
      <c r="E235" s="403"/>
      <c r="F235" s="403"/>
      <c r="G235" s="403"/>
      <c r="H235" s="403"/>
      <c r="I235" s="403"/>
      <c r="J235" s="403"/>
      <c r="K235" s="403"/>
      <c r="L235" s="403"/>
      <c r="M235" s="403"/>
      <c r="N235" s="403"/>
      <c r="O235" s="403"/>
      <c r="P235" s="403"/>
      <c r="Q235" s="403"/>
      <c r="R235" s="403"/>
      <c r="S235" s="403"/>
      <c r="T235" s="403"/>
      <c r="U235" s="403"/>
      <c r="V235" s="403"/>
      <c r="W235" s="403"/>
      <c r="X235" s="403"/>
      <c r="Y235" s="403"/>
      <c r="Z235" s="385"/>
      <c r="AA235" s="385"/>
    </row>
    <row r="236" spans="1:67" ht="14.25" hidden="1" customHeight="1" x14ac:dyDescent="0.25">
      <c r="A236" s="402" t="s">
        <v>105</v>
      </c>
      <c r="B236" s="403"/>
      <c r="C236" s="403"/>
      <c r="D236" s="403"/>
      <c r="E236" s="403"/>
      <c r="F236" s="403"/>
      <c r="G236" s="403"/>
      <c r="H236" s="403"/>
      <c r="I236" s="403"/>
      <c r="J236" s="403"/>
      <c r="K236" s="403"/>
      <c r="L236" s="403"/>
      <c r="M236" s="403"/>
      <c r="N236" s="403"/>
      <c r="O236" s="403"/>
      <c r="P236" s="403"/>
      <c r="Q236" s="403"/>
      <c r="R236" s="403"/>
      <c r="S236" s="403"/>
      <c r="T236" s="403"/>
      <c r="U236" s="403"/>
      <c r="V236" s="403"/>
      <c r="W236" s="403"/>
      <c r="X236" s="403"/>
      <c r="Y236" s="403"/>
      <c r="Z236" s="386"/>
      <c r="AA236" s="386"/>
    </row>
    <row r="237" spans="1:67" ht="27" hidden="1" customHeight="1" x14ac:dyDescent="0.25">
      <c r="A237" s="54" t="s">
        <v>373</v>
      </c>
      <c r="B237" s="54" t="s">
        <v>374</v>
      </c>
      <c r="C237" s="31">
        <v>4301012016</v>
      </c>
      <c r="D237" s="396">
        <v>4680115885554</v>
      </c>
      <c r="E237" s="397"/>
      <c r="F237" s="389">
        <v>1.35</v>
      </c>
      <c r="G237" s="32">
        <v>8</v>
      </c>
      <c r="H237" s="389">
        <v>10.8</v>
      </c>
      <c r="I237" s="389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34" t="s">
        <v>375</v>
      </c>
      <c r="P237" s="401"/>
      <c r="Q237" s="401"/>
      <c r="R237" s="401"/>
      <c r="S237" s="397"/>
      <c r="T237" s="34"/>
      <c r="U237" s="34"/>
      <c r="V237" s="35" t="s">
        <v>66</v>
      </c>
      <c r="W237" s="390">
        <v>0</v>
      </c>
      <c r="X237" s="391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hidden="1" customHeight="1" x14ac:dyDescent="0.25">
      <c r="A238" s="54" t="s">
        <v>377</v>
      </c>
      <c r="B238" s="54" t="s">
        <v>378</v>
      </c>
      <c r="C238" s="31">
        <v>4301012024</v>
      </c>
      <c r="D238" s="396">
        <v>4680115885615</v>
      </c>
      <c r="E238" s="397"/>
      <c r="F238" s="389">
        <v>1.35</v>
      </c>
      <c r="G238" s="32">
        <v>8</v>
      </c>
      <c r="H238" s="389">
        <v>10.8</v>
      </c>
      <c r="I238" s="389">
        <v>11.28</v>
      </c>
      <c r="J238" s="32">
        <v>56</v>
      </c>
      <c r="K238" s="32" t="s">
        <v>100</v>
      </c>
      <c r="L238" s="33" t="s">
        <v>120</v>
      </c>
      <c r="M238" s="33"/>
      <c r="N238" s="32">
        <v>55</v>
      </c>
      <c r="O238" s="711" t="s">
        <v>379</v>
      </c>
      <c r="P238" s="401"/>
      <c r="Q238" s="401"/>
      <c r="R238" s="401"/>
      <c r="S238" s="397"/>
      <c r="T238" s="34" t="s">
        <v>380</v>
      </c>
      <c r="U238" s="34"/>
      <c r="V238" s="35" t="s">
        <v>66</v>
      </c>
      <c r="W238" s="390">
        <v>0</v>
      </c>
      <c r="X238" s="391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381</v>
      </c>
      <c r="B239" s="54" t="s">
        <v>382</v>
      </c>
      <c r="C239" s="31">
        <v>4301011858</v>
      </c>
      <c r="D239" s="396">
        <v>4680115885646</v>
      </c>
      <c r="E239" s="397"/>
      <c r="F239" s="389">
        <v>1.35</v>
      </c>
      <c r="G239" s="32">
        <v>8</v>
      </c>
      <c r="H239" s="389">
        <v>10.8</v>
      </c>
      <c r="I239" s="389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40" t="s">
        <v>383</v>
      </c>
      <c r="P239" s="401"/>
      <c r="Q239" s="401"/>
      <c r="R239" s="401"/>
      <c r="S239" s="397"/>
      <c r="T239" s="34"/>
      <c r="U239" s="34"/>
      <c r="V239" s="35" t="s">
        <v>66</v>
      </c>
      <c r="W239" s="390">
        <v>0</v>
      </c>
      <c r="X239" s="391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4301011362</v>
      </c>
      <c r="D240" s="396">
        <v>4607091386004</v>
      </c>
      <c r="E240" s="397"/>
      <c r="F240" s="389">
        <v>1.35</v>
      </c>
      <c r="G240" s="32">
        <v>8</v>
      </c>
      <c r="H240" s="389">
        <v>10.8</v>
      </c>
      <c r="I240" s="389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59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401"/>
      <c r="Q240" s="401"/>
      <c r="R240" s="401"/>
      <c r="S240" s="397"/>
      <c r="T240" s="34"/>
      <c r="U240" s="34"/>
      <c r="V240" s="35" t="s">
        <v>66</v>
      </c>
      <c r="W240" s="390">
        <v>0</v>
      </c>
      <c r="X240" s="391">
        <f t="shared" si="59"/>
        <v>0</v>
      </c>
      <c r="Y240" s="36" t="str">
        <f>IFERROR(IF(X240=0,"",ROUNDUP(X240/H240,0)*0.02039),"")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4301011347</v>
      </c>
      <c r="D241" s="396">
        <v>4607091386073</v>
      </c>
      <c r="E241" s="397"/>
      <c r="F241" s="389">
        <v>0.9</v>
      </c>
      <c r="G241" s="32">
        <v>10</v>
      </c>
      <c r="H241" s="389">
        <v>9</v>
      </c>
      <c r="I241" s="389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73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401"/>
      <c r="Q241" s="401"/>
      <c r="R241" s="401"/>
      <c r="S241" s="397"/>
      <c r="T241" s="34"/>
      <c r="U241" s="34"/>
      <c r="V241" s="35" t="s">
        <v>66</v>
      </c>
      <c r="W241" s="390">
        <v>0</v>
      </c>
      <c r="X241" s="391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388</v>
      </c>
      <c r="B242" s="54" t="s">
        <v>389</v>
      </c>
      <c r="C242" s="31">
        <v>4301010928</v>
      </c>
      <c r="D242" s="396">
        <v>4607091387322</v>
      </c>
      <c r="E242" s="397"/>
      <c r="F242" s="389">
        <v>1.35</v>
      </c>
      <c r="G242" s="32">
        <v>8</v>
      </c>
      <c r="H242" s="389">
        <v>10.8</v>
      </c>
      <c r="I242" s="389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401"/>
      <c r="Q242" s="401"/>
      <c r="R242" s="401"/>
      <c r="S242" s="397"/>
      <c r="T242" s="34"/>
      <c r="U242" s="34" t="s">
        <v>390</v>
      </c>
      <c r="V242" s="35" t="s">
        <v>66</v>
      </c>
      <c r="W242" s="390">
        <v>0</v>
      </c>
      <c r="X242" s="391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4301010945</v>
      </c>
      <c r="D243" s="396">
        <v>4607091387353</v>
      </c>
      <c r="E243" s="397"/>
      <c r="F243" s="389">
        <v>1.35</v>
      </c>
      <c r="G243" s="32">
        <v>8</v>
      </c>
      <c r="H243" s="389">
        <v>10.8</v>
      </c>
      <c r="I243" s="389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401"/>
      <c r="Q243" s="401"/>
      <c r="R243" s="401"/>
      <c r="S243" s="397"/>
      <c r="T243" s="34"/>
      <c r="U243" s="34"/>
      <c r="V243" s="35" t="s">
        <v>66</v>
      </c>
      <c r="W243" s="390">
        <v>0</v>
      </c>
      <c r="X243" s="391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4301011328</v>
      </c>
      <c r="D244" s="396">
        <v>4607091386011</v>
      </c>
      <c r="E244" s="397"/>
      <c r="F244" s="389">
        <v>0.5</v>
      </c>
      <c r="G244" s="32">
        <v>10</v>
      </c>
      <c r="H244" s="389">
        <v>5</v>
      </c>
      <c r="I244" s="389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2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401"/>
      <c r="Q244" s="401"/>
      <c r="R244" s="401"/>
      <c r="S244" s="397"/>
      <c r="T244" s="34"/>
      <c r="U244" s="34"/>
      <c r="V244" s="35" t="s">
        <v>66</v>
      </c>
      <c r="W244" s="390">
        <v>0</v>
      </c>
      <c r="X244" s="391">
        <f t="shared" si="59"/>
        <v>0</v>
      </c>
      <c r="Y244" s="36" t="str">
        <f t="shared" ref="Y244:Y249" si="64">IFERROR(IF(X244=0,"",ROUNDUP(X244/H244,0)*0.00937),"")</f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4301011329</v>
      </c>
      <c r="D245" s="396">
        <v>4607091387308</v>
      </c>
      <c r="E245" s="397"/>
      <c r="F245" s="389">
        <v>0.5</v>
      </c>
      <c r="G245" s="32">
        <v>10</v>
      </c>
      <c r="H245" s="389">
        <v>5</v>
      </c>
      <c r="I245" s="389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401"/>
      <c r="Q245" s="401"/>
      <c r="R245" s="401"/>
      <c r="S245" s="397"/>
      <c r="T245" s="34"/>
      <c r="U245" s="34"/>
      <c r="V245" s="35" t="s">
        <v>66</v>
      </c>
      <c r="W245" s="390">
        <v>0</v>
      </c>
      <c r="X245" s="391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4301011049</v>
      </c>
      <c r="D246" s="396">
        <v>4607091387339</v>
      </c>
      <c r="E246" s="397"/>
      <c r="F246" s="389">
        <v>0.5</v>
      </c>
      <c r="G246" s="32">
        <v>10</v>
      </c>
      <c r="H246" s="389">
        <v>5</v>
      </c>
      <c r="I246" s="389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2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401"/>
      <c r="Q246" s="401"/>
      <c r="R246" s="401"/>
      <c r="S246" s="397"/>
      <c r="T246" s="34"/>
      <c r="U246" s="34"/>
      <c r="V246" s="35" t="s">
        <v>66</v>
      </c>
      <c r="W246" s="390">
        <v>0</v>
      </c>
      <c r="X246" s="391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4301011573</v>
      </c>
      <c r="D247" s="396">
        <v>4680115881938</v>
      </c>
      <c r="E247" s="397"/>
      <c r="F247" s="389">
        <v>0.4</v>
      </c>
      <c r="G247" s="32">
        <v>10</v>
      </c>
      <c r="H247" s="389">
        <v>4</v>
      </c>
      <c r="I247" s="389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7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01"/>
      <c r="Q247" s="401"/>
      <c r="R247" s="401"/>
      <c r="S247" s="397"/>
      <c r="T247" s="34"/>
      <c r="U247" s="34"/>
      <c r="V247" s="35" t="s">
        <v>66</v>
      </c>
      <c r="W247" s="390">
        <v>0</v>
      </c>
      <c r="X247" s="391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4301010944</v>
      </c>
      <c r="D248" s="396">
        <v>4607091387346</v>
      </c>
      <c r="E248" s="397"/>
      <c r="F248" s="389">
        <v>0.4</v>
      </c>
      <c r="G248" s="32">
        <v>10</v>
      </c>
      <c r="H248" s="389">
        <v>4</v>
      </c>
      <c r="I248" s="389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2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01"/>
      <c r="Q248" s="401"/>
      <c r="R248" s="401"/>
      <c r="S248" s="397"/>
      <c r="T248" s="34"/>
      <c r="U248" s="34"/>
      <c r="V248" s="35" t="s">
        <v>66</v>
      </c>
      <c r="W248" s="390">
        <v>0</v>
      </c>
      <c r="X248" s="391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hidden="1" customHeight="1" x14ac:dyDescent="0.25">
      <c r="A249" s="54" t="s">
        <v>403</v>
      </c>
      <c r="B249" s="54" t="s">
        <v>404</v>
      </c>
      <c r="C249" s="31">
        <v>4301011353</v>
      </c>
      <c r="D249" s="396">
        <v>4607091389807</v>
      </c>
      <c r="E249" s="397"/>
      <c r="F249" s="389">
        <v>0.4</v>
      </c>
      <c r="G249" s="32">
        <v>10</v>
      </c>
      <c r="H249" s="389">
        <v>4</v>
      </c>
      <c r="I249" s="389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401"/>
      <c r="Q249" s="401"/>
      <c r="R249" s="401"/>
      <c r="S249" s="397"/>
      <c r="T249" s="34"/>
      <c r="U249" s="34"/>
      <c r="V249" s="35" t="s">
        <v>66</v>
      </c>
      <c r="W249" s="390">
        <v>0</v>
      </c>
      <c r="X249" s="391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hidden="1" x14ac:dyDescent="0.2">
      <c r="A250" s="410"/>
      <c r="B250" s="403"/>
      <c r="C250" s="403"/>
      <c r="D250" s="403"/>
      <c r="E250" s="403"/>
      <c r="F250" s="403"/>
      <c r="G250" s="403"/>
      <c r="H250" s="403"/>
      <c r="I250" s="403"/>
      <c r="J250" s="403"/>
      <c r="K250" s="403"/>
      <c r="L250" s="403"/>
      <c r="M250" s="403"/>
      <c r="N250" s="411"/>
      <c r="O250" s="415" t="s">
        <v>70</v>
      </c>
      <c r="P250" s="416"/>
      <c r="Q250" s="416"/>
      <c r="R250" s="416"/>
      <c r="S250" s="416"/>
      <c r="T250" s="416"/>
      <c r="U250" s="417"/>
      <c r="V250" s="37" t="s">
        <v>71</v>
      </c>
      <c r="W250" s="39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39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39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93"/>
      <c r="AA250" s="393"/>
    </row>
    <row r="251" spans="1:67" hidden="1" x14ac:dyDescent="0.2">
      <c r="A251" s="403"/>
      <c r="B251" s="403"/>
      <c r="C251" s="403"/>
      <c r="D251" s="403"/>
      <c r="E251" s="403"/>
      <c r="F251" s="403"/>
      <c r="G251" s="403"/>
      <c r="H251" s="403"/>
      <c r="I251" s="403"/>
      <c r="J251" s="403"/>
      <c r="K251" s="403"/>
      <c r="L251" s="403"/>
      <c r="M251" s="403"/>
      <c r="N251" s="411"/>
      <c r="O251" s="415" t="s">
        <v>70</v>
      </c>
      <c r="P251" s="416"/>
      <c r="Q251" s="416"/>
      <c r="R251" s="416"/>
      <c r="S251" s="416"/>
      <c r="T251" s="416"/>
      <c r="U251" s="417"/>
      <c r="V251" s="37" t="s">
        <v>66</v>
      </c>
      <c r="W251" s="392">
        <f>IFERROR(SUM(W237:W249),"0")</f>
        <v>0</v>
      </c>
      <c r="X251" s="392">
        <f>IFERROR(SUM(X237:X249),"0")</f>
        <v>0</v>
      </c>
      <c r="Y251" s="37"/>
      <c r="Z251" s="393"/>
      <c r="AA251" s="393"/>
    </row>
    <row r="252" spans="1:67" ht="14.25" hidden="1" customHeight="1" x14ac:dyDescent="0.25">
      <c r="A252" s="402" t="s">
        <v>61</v>
      </c>
      <c r="B252" s="403"/>
      <c r="C252" s="403"/>
      <c r="D252" s="403"/>
      <c r="E252" s="403"/>
      <c r="F252" s="403"/>
      <c r="G252" s="403"/>
      <c r="H252" s="403"/>
      <c r="I252" s="403"/>
      <c r="J252" s="403"/>
      <c r="K252" s="403"/>
      <c r="L252" s="403"/>
      <c r="M252" s="403"/>
      <c r="N252" s="403"/>
      <c r="O252" s="403"/>
      <c r="P252" s="403"/>
      <c r="Q252" s="403"/>
      <c r="R252" s="403"/>
      <c r="S252" s="403"/>
      <c r="T252" s="403"/>
      <c r="U252" s="403"/>
      <c r="V252" s="403"/>
      <c r="W252" s="403"/>
      <c r="X252" s="403"/>
      <c r="Y252" s="403"/>
      <c r="Z252" s="386"/>
      <c r="AA252" s="386"/>
    </row>
    <row r="253" spans="1:67" ht="27" hidden="1" customHeight="1" x14ac:dyDescent="0.25">
      <c r="A253" s="54" t="s">
        <v>405</v>
      </c>
      <c r="B253" s="54" t="s">
        <v>406</v>
      </c>
      <c r="C253" s="31">
        <v>4301030878</v>
      </c>
      <c r="D253" s="396">
        <v>4607091387193</v>
      </c>
      <c r="E253" s="397"/>
      <c r="F253" s="389">
        <v>0.7</v>
      </c>
      <c r="G253" s="32">
        <v>6</v>
      </c>
      <c r="H253" s="389">
        <v>4.2</v>
      </c>
      <c r="I253" s="389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7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01"/>
      <c r="Q253" s="401"/>
      <c r="R253" s="401"/>
      <c r="S253" s="397"/>
      <c r="T253" s="34"/>
      <c r="U253" s="34"/>
      <c r="V253" s="35" t="s">
        <v>66</v>
      </c>
      <c r="W253" s="390">
        <v>0</v>
      </c>
      <c r="X253" s="39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4301031153</v>
      </c>
      <c r="D254" s="396">
        <v>4607091387230</v>
      </c>
      <c r="E254" s="397"/>
      <c r="F254" s="389">
        <v>0.7</v>
      </c>
      <c r="G254" s="32">
        <v>6</v>
      </c>
      <c r="H254" s="389">
        <v>4.2</v>
      </c>
      <c r="I254" s="389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01"/>
      <c r="Q254" s="401"/>
      <c r="R254" s="401"/>
      <c r="S254" s="397"/>
      <c r="T254" s="34"/>
      <c r="U254" s="34"/>
      <c r="V254" s="35" t="s">
        <v>66</v>
      </c>
      <c r="W254" s="390">
        <v>150</v>
      </c>
      <c r="X254" s="391">
        <f>IFERROR(IF(W254="",0,CEILING((W254/$H254),1)*$H254),"")</f>
        <v>151.20000000000002</v>
      </c>
      <c r="Y254" s="36">
        <f>IFERROR(IF(X254=0,"",ROUNDUP(X254/H254,0)*0.00753),"")</f>
        <v>0.27107999999999999</v>
      </c>
      <c r="Z254" s="56"/>
      <c r="AA254" s="57"/>
      <c r="AE254" s="64"/>
      <c r="BB254" s="216" t="s">
        <v>1</v>
      </c>
      <c r="BL254" s="64">
        <f>IFERROR(W254*I254/H254,"0")</f>
        <v>159.28571428571428</v>
      </c>
      <c r="BM254" s="64">
        <f>IFERROR(X254*I254/H254,"0")</f>
        <v>160.56</v>
      </c>
      <c r="BN254" s="64">
        <f>IFERROR(1/J254*(W254/H254),"0")</f>
        <v>0.22893772893772893</v>
      </c>
      <c r="BO254" s="64">
        <f>IFERROR(1/J254*(X254/H254),"0")</f>
        <v>0.23076923076923075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4301031152</v>
      </c>
      <c r="D255" s="396">
        <v>4607091387285</v>
      </c>
      <c r="E255" s="397"/>
      <c r="F255" s="389">
        <v>0.35</v>
      </c>
      <c r="G255" s="32">
        <v>6</v>
      </c>
      <c r="H255" s="389">
        <v>2.1</v>
      </c>
      <c r="I255" s="389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4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01"/>
      <c r="Q255" s="401"/>
      <c r="R255" s="401"/>
      <c r="S255" s="397"/>
      <c r="T255" s="34"/>
      <c r="U255" s="34"/>
      <c r="V255" s="35" t="s">
        <v>66</v>
      </c>
      <c r="W255" s="390">
        <v>0</v>
      </c>
      <c r="X255" s="39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411</v>
      </c>
      <c r="B256" s="54" t="s">
        <v>412</v>
      </c>
      <c r="C256" s="31">
        <v>4301031164</v>
      </c>
      <c r="D256" s="396">
        <v>4680115880481</v>
      </c>
      <c r="E256" s="397"/>
      <c r="F256" s="389">
        <v>0.28000000000000003</v>
      </c>
      <c r="G256" s="32">
        <v>6</v>
      </c>
      <c r="H256" s="389">
        <v>1.68</v>
      </c>
      <c r="I256" s="389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3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401"/>
      <c r="Q256" s="401"/>
      <c r="R256" s="401"/>
      <c r="S256" s="397"/>
      <c r="T256" s="34"/>
      <c r="U256" s="34"/>
      <c r="V256" s="35" t="s">
        <v>66</v>
      </c>
      <c r="W256" s="390">
        <v>0</v>
      </c>
      <c r="X256" s="391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x14ac:dyDescent="0.2">
      <c r="A257" s="410"/>
      <c r="B257" s="403"/>
      <c r="C257" s="403"/>
      <c r="D257" s="403"/>
      <c r="E257" s="403"/>
      <c r="F257" s="403"/>
      <c r="G257" s="403"/>
      <c r="H257" s="403"/>
      <c r="I257" s="403"/>
      <c r="J257" s="403"/>
      <c r="K257" s="403"/>
      <c r="L257" s="403"/>
      <c r="M257" s="403"/>
      <c r="N257" s="411"/>
      <c r="O257" s="415" t="s">
        <v>70</v>
      </c>
      <c r="P257" s="416"/>
      <c r="Q257" s="416"/>
      <c r="R257" s="416"/>
      <c r="S257" s="416"/>
      <c r="T257" s="416"/>
      <c r="U257" s="417"/>
      <c r="V257" s="37" t="s">
        <v>71</v>
      </c>
      <c r="W257" s="392">
        <f>IFERROR(W253/H253,"0")+IFERROR(W254/H254,"0")+IFERROR(W255/H255,"0")+IFERROR(W256/H256,"0")</f>
        <v>35.714285714285715</v>
      </c>
      <c r="X257" s="392">
        <f>IFERROR(X253/H253,"0")+IFERROR(X254/H254,"0")+IFERROR(X255/H255,"0")+IFERROR(X256/H256,"0")</f>
        <v>36</v>
      </c>
      <c r="Y257" s="392">
        <f>IFERROR(IF(Y253="",0,Y253),"0")+IFERROR(IF(Y254="",0,Y254),"0")+IFERROR(IF(Y255="",0,Y255),"0")+IFERROR(IF(Y256="",0,Y256),"0")</f>
        <v>0.27107999999999999</v>
      </c>
      <c r="Z257" s="393"/>
      <c r="AA257" s="393"/>
    </row>
    <row r="258" spans="1:67" x14ac:dyDescent="0.2">
      <c r="A258" s="403"/>
      <c r="B258" s="403"/>
      <c r="C258" s="403"/>
      <c r="D258" s="403"/>
      <c r="E258" s="403"/>
      <c r="F258" s="403"/>
      <c r="G258" s="403"/>
      <c r="H258" s="403"/>
      <c r="I258" s="403"/>
      <c r="J258" s="403"/>
      <c r="K258" s="403"/>
      <c r="L258" s="403"/>
      <c r="M258" s="403"/>
      <c r="N258" s="411"/>
      <c r="O258" s="415" t="s">
        <v>70</v>
      </c>
      <c r="P258" s="416"/>
      <c r="Q258" s="416"/>
      <c r="R258" s="416"/>
      <c r="S258" s="416"/>
      <c r="T258" s="416"/>
      <c r="U258" s="417"/>
      <c r="V258" s="37" t="s">
        <v>66</v>
      </c>
      <c r="W258" s="392">
        <f>IFERROR(SUM(W253:W256),"0")</f>
        <v>150</v>
      </c>
      <c r="X258" s="392">
        <f>IFERROR(SUM(X253:X256),"0")</f>
        <v>151.20000000000002</v>
      </c>
      <c r="Y258" s="37"/>
      <c r="Z258" s="393"/>
      <c r="AA258" s="393"/>
    </row>
    <row r="259" spans="1:67" ht="14.25" hidden="1" customHeight="1" x14ac:dyDescent="0.25">
      <c r="A259" s="402" t="s">
        <v>72</v>
      </c>
      <c r="B259" s="403"/>
      <c r="C259" s="403"/>
      <c r="D259" s="403"/>
      <c r="E259" s="403"/>
      <c r="F259" s="403"/>
      <c r="G259" s="403"/>
      <c r="H259" s="403"/>
      <c r="I259" s="403"/>
      <c r="J259" s="403"/>
      <c r="K259" s="403"/>
      <c r="L259" s="403"/>
      <c r="M259" s="403"/>
      <c r="N259" s="403"/>
      <c r="O259" s="403"/>
      <c r="P259" s="403"/>
      <c r="Q259" s="403"/>
      <c r="R259" s="403"/>
      <c r="S259" s="403"/>
      <c r="T259" s="403"/>
      <c r="U259" s="403"/>
      <c r="V259" s="403"/>
      <c r="W259" s="403"/>
      <c r="X259" s="403"/>
      <c r="Y259" s="403"/>
      <c r="Z259" s="386"/>
      <c r="AA259" s="386"/>
    </row>
    <row r="260" spans="1:67" ht="16.5" customHeight="1" x14ac:dyDescent="0.25">
      <c r="A260" s="54" t="s">
        <v>413</v>
      </c>
      <c r="B260" s="54" t="s">
        <v>414</v>
      </c>
      <c r="C260" s="31">
        <v>4301051100</v>
      </c>
      <c r="D260" s="396">
        <v>4607091387766</v>
      </c>
      <c r="E260" s="397"/>
      <c r="F260" s="389">
        <v>1.3</v>
      </c>
      <c r="G260" s="32">
        <v>6</v>
      </c>
      <c r="H260" s="389">
        <v>7.8</v>
      </c>
      <c r="I260" s="389">
        <v>8.3580000000000005</v>
      </c>
      <c r="J260" s="32">
        <v>56</v>
      </c>
      <c r="K260" s="32" t="s">
        <v>100</v>
      </c>
      <c r="L260" s="33" t="s">
        <v>120</v>
      </c>
      <c r="M260" s="33"/>
      <c r="N260" s="32">
        <v>40</v>
      </c>
      <c r="O260" s="5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401"/>
      <c r="Q260" s="401"/>
      <c r="R260" s="401"/>
      <c r="S260" s="397"/>
      <c r="T260" s="34"/>
      <c r="U260" s="34"/>
      <c r="V260" s="35" t="s">
        <v>66</v>
      </c>
      <c r="W260" s="390">
        <v>100</v>
      </c>
      <c r="X260" s="391">
        <f t="shared" ref="X260:X269" si="65">IFERROR(IF(W260="",0,CEILING((W260/$H260),1)*$H260),"")</f>
        <v>101.39999999999999</v>
      </c>
      <c r="Y260" s="36">
        <f>IFERROR(IF(X260=0,"",ROUNDUP(X260/H260,0)*0.02175),"")</f>
        <v>0.28275</v>
      </c>
      <c r="Z260" s="56"/>
      <c r="AA260" s="57"/>
      <c r="AE260" s="64"/>
      <c r="BB260" s="219" t="s">
        <v>1</v>
      </c>
      <c r="BL260" s="64">
        <f t="shared" ref="BL260:BL269" si="66">IFERROR(W260*I260/H260,"0")</f>
        <v>107.15384615384616</v>
      </c>
      <c r="BM260" s="64">
        <f t="shared" ref="BM260:BM269" si="67">IFERROR(X260*I260/H260,"0")</f>
        <v>108.65400000000001</v>
      </c>
      <c r="BN260" s="64">
        <f t="shared" ref="BN260:BN269" si="68">IFERROR(1/J260*(W260/H260),"0")</f>
        <v>0.22893772893772893</v>
      </c>
      <c r="BO260" s="64">
        <f t="shared" ref="BO260:BO269" si="69">IFERROR(1/J260*(X260/H260),"0")</f>
        <v>0.23214285714285712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4301051116</v>
      </c>
      <c r="D261" s="396">
        <v>4607091387957</v>
      </c>
      <c r="E261" s="397"/>
      <c r="F261" s="389">
        <v>1.3</v>
      </c>
      <c r="G261" s="32">
        <v>6</v>
      </c>
      <c r="H261" s="389">
        <v>7.8</v>
      </c>
      <c r="I261" s="389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401"/>
      <c r="Q261" s="401"/>
      <c r="R261" s="401"/>
      <c r="S261" s="397"/>
      <c r="T261" s="34"/>
      <c r="U261" s="34"/>
      <c r="V261" s="35" t="s">
        <v>66</v>
      </c>
      <c r="W261" s="390">
        <v>0</v>
      </c>
      <c r="X261" s="391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hidden="1" customHeight="1" x14ac:dyDescent="0.25">
      <c r="A262" s="54" t="s">
        <v>417</v>
      </c>
      <c r="B262" s="54" t="s">
        <v>418</v>
      </c>
      <c r="C262" s="31">
        <v>4301051115</v>
      </c>
      <c r="D262" s="396">
        <v>4607091387964</v>
      </c>
      <c r="E262" s="397"/>
      <c r="F262" s="389">
        <v>1.35</v>
      </c>
      <c r="G262" s="32">
        <v>6</v>
      </c>
      <c r="H262" s="389">
        <v>8.1</v>
      </c>
      <c r="I262" s="389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7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401"/>
      <c r="Q262" s="401"/>
      <c r="R262" s="401"/>
      <c r="S262" s="397"/>
      <c r="T262" s="34"/>
      <c r="U262" s="34"/>
      <c r="V262" s="35" t="s">
        <v>66</v>
      </c>
      <c r="W262" s="390">
        <v>0</v>
      </c>
      <c r="X262" s="391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hidden="1" customHeight="1" x14ac:dyDescent="0.25">
      <c r="A263" s="54" t="s">
        <v>419</v>
      </c>
      <c r="B263" s="54" t="s">
        <v>420</v>
      </c>
      <c r="C263" s="31">
        <v>4301051731</v>
      </c>
      <c r="D263" s="396">
        <v>4680115884618</v>
      </c>
      <c r="E263" s="397"/>
      <c r="F263" s="389">
        <v>0.6</v>
      </c>
      <c r="G263" s="32">
        <v>6</v>
      </c>
      <c r="H263" s="389">
        <v>3.6</v>
      </c>
      <c r="I263" s="389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40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401"/>
      <c r="Q263" s="401"/>
      <c r="R263" s="401"/>
      <c r="S263" s="397"/>
      <c r="T263" s="34"/>
      <c r="U263" s="34"/>
      <c r="V263" s="35" t="s">
        <v>66</v>
      </c>
      <c r="W263" s="390">
        <v>0</v>
      </c>
      <c r="X263" s="391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396">
        <v>4680115884588</v>
      </c>
      <c r="E264" s="397"/>
      <c r="F264" s="389">
        <v>0.5</v>
      </c>
      <c r="G264" s="32">
        <v>6</v>
      </c>
      <c r="H264" s="389">
        <v>3</v>
      </c>
      <c r="I264" s="389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9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401"/>
      <c r="Q264" s="401"/>
      <c r="R264" s="401"/>
      <c r="S264" s="397"/>
      <c r="T264" s="34" t="s">
        <v>240</v>
      </c>
      <c r="U264" s="34"/>
      <c r="V264" s="35" t="s">
        <v>66</v>
      </c>
      <c r="W264" s="390">
        <v>0</v>
      </c>
      <c r="X264" s="391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4301051134</v>
      </c>
      <c r="D265" s="396">
        <v>4607091381672</v>
      </c>
      <c r="E265" s="397"/>
      <c r="F265" s="389">
        <v>0.6</v>
      </c>
      <c r="G265" s="32">
        <v>6</v>
      </c>
      <c r="H265" s="389">
        <v>3.6</v>
      </c>
      <c r="I265" s="389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3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01"/>
      <c r="Q265" s="401"/>
      <c r="R265" s="401"/>
      <c r="S265" s="397"/>
      <c r="T265" s="34"/>
      <c r="U265" s="34"/>
      <c r="V265" s="35" t="s">
        <v>66</v>
      </c>
      <c r="W265" s="390">
        <v>0</v>
      </c>
      <c r="X265" s="391">
        <f t="shared" si="65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4301051130</v>
      </c>
      <c r="D266" s="396">
        <v>4607091387537</v>
      </c>
      <c r="E266" s="397"/>
      <c r="F266" s="389">
        <v>0.45</v>
      </c>
      <c r="G266" s="32">
        <v>6</v>
      </c>
      <c r="H266" s="389">
        <v>2.7</v>
      </c>
      <c r="I266" s="389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401"/>
      <c r="Q266" s="401"/>
      <c r="R266" s="401"/>
      <c r="S266" s="397"/>
      <c r="T266" s="34"/>
      <c r="U266" s="34"/>
      <c r="V266" s="35" t="s">
        <v>66</v>
      </c>
      <c r="W266" s="390">
        <v>0</v>
      </c>
      <c r="X266" s="391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4301051132</v>
      </c>
      <c r="D267" s="396">
        <v>4607091387513</v>
      </c>
      <c r="E267" s="397"/>
      <c r="F267" s="389">
        <v>0.45</v>
      </c>
      <c r="G267" s="32">
        <v>6</v>
      </c>
      <c r="H267" s="389">
        <v>2.7</v>
      </c>
      <c r="I267" s="389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5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401"/>
      <c r="Q267" s="401"/>
      <c r="R267" s="401"/>
      <c r="S267" s="397"/>
      <c r="T267" s="34"/>
      <c r="U267" s="34"/>
      <c r="V267" s="35" t="s">
        <v>66</v>
      </c>
      <c r="W267" s="390">
        <v>0</v>
      </c>
      <c r="X267" s="391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hidden="1" customHeight="1" x14ac:dyDescent="0.25">
      <c r="A268" s="54" t="s">
        <v>429</v>
      </c>
      <c r="B268" s="54" t="s">
        <v>430</v>
      </c>
      <c r="C268" s="31">
        <v>4301051277</v>
      </c>
      <c r="D268" s="396">
        <v>4680115880511</v>
      </c>
      <c r="E268" s="397"/>
      <c r="F268" s="389">
        <v>0.33</v>
      </c>
      <c r="G268" s="32">
        <v>6</v>
      </c>
      <c r="H268" s="389">
        <v>1.98</v>
      </c>
      <c r="I268" s="389">
        <v>2.1800000000000002</v>
      </c>
      <c r="J268" s="32">
        <v>156</v>
      </c>
      <c r="K268" s="32" t="s">
        <v>64</v>
      </c>
      <c r="L268" s="33" t="s">
        <v>120</v>
      </c>
      <c r="M268" s="33"/>
      <c r="N268" s="32">
        <v>40</v>
      </c>
      <c r="O268" s="47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401"/>
      <c r="Q268" s="401"/>
      <c r="R268" s="401"/>
      <c r="S268" s="397"/>
      <c r="T268" s="34"/>
      <c r="U268" s="34"/>
      <c r="V268" s="35" t="s">
        <v>66</v>
      </c>
      <c r="W268" s="390">
        <v>0</v>
      </c>
      <c r="X268" s="391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t="27" hidden="1" customHeight="1" x14ac:dyDescent="0.25">
      <c r="A269" s="54" t="s">
        <v>431</v>
      </c>
      <c r="B269" s="54" t="s">
        <v>432</v>
      </c>
      <c r="C269" s="31">
        <v>4301051344</v>
      </c>
      <c r="D269" s="396">
        <v>4680115880412</v>
      </c>
      <c r="E269" s="397"/>
      <c r="F269" s="389">
        <v>0.33</v>
      </c>
      <c r="G269" s="32">
        <v>6</v>
      </c>
      <c r="H269" s="389">
        <v>1.98</v>
      </c>
      <c r="I269" s="389">
        <v>2.246</v>
      </c>
      <c r="J269" s="32">
        <v>156</v>
      </c>
      <c r="K269" s="32" t="s">
        <v>64</v>
      </c>
      <c r="L269" s="33" t="s">
        <v>120</v>
      </c>
      <c r="M269" s="33"/>
      <c r="N269" s="32">
        <v>45</v>
      </c>
      <c r="O269" s="65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401"/>
      <c r="Q269" s="401"/>
      <c r="R269" s="401"/>
      <c r="S269" s="397"/>
      <c r="T269" s="34"/>
      <c r="U269" s="34"/>
      <c r="V269" s="35" t="s">
        <v>66</v>
      </c>
      <c r="W269" s="390">
        <v>0</v>
      </c>
      <c r="X269" s="391">
        <f t="shared" si="65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6"/>
        <v>0</v>
      </c>
      <c r="BM269" s="64">
        <f t="shared" si="67"/>
        <v>0</v>
      </c>
      <c r="BN269" s="64">
        <f t="shared" si="68"/>
        <v>0</v>
      </c>
      <c r="BO269" s="64">
        <f t="shared" si="69"/>
        <v>0</v>
      </c>
    </row>
    <row r="270" spans="1:67" x14ac:dyDescent="0.2">
      <c r="A270" s="410"/>
      <c r="B270" s="403"/>
      <c r="C270" s="403"/>
      <c r="D270" s="403"/>
      <c r="E270" s="403"/>
      <c r="F270" s="403"/>
      <c r="G270" s="403"/>
      <c r="H270" s="403"/>
      <c r="I270" s="403"/>
      <c r="J270" s="403"/>
      <c r="K270" s="403"/>
      <c r="L270" s="403"/>
      <c r="M270" s="403"/>
      <c r="N270" s="411"/>
      <c r="O270" s="415" t="s">
        <v>70</v>
      </c>
      <c r="P270" s="416"/>
      <c r="Q270" s="416"/>
      <c r="R270" s="416"/>
      <c r="S270" s="416"/>
      <c r="T270" s="416"/>
      <c r="U270" s="417"/>
      <c r="V270" s="37" t="s">
        <v>71</v>
      </c>
      <c r="W270" s="392">
        <f>IFERROR(W260/H260,"0")+IFERROR(W261/H261,"0")+IFERROR(W262/H262,"0")+IFERROR(W263/H263,"0")+IFERROR(W264/H264,"0")+IFERROR(W265/H265,"0")+IFERROR(W266/H266,"0")+IFERROR(W267/H267,"0")+IFERROR(W268/H268,"0")+IFERROR(W269/H269,"0")</f>
        <v>12.820512820512821</v>
      </c>
      <c r="X270" s="392">
        <f>IFERROR(X260/H260,"0")+IFERROR(X261/H261,"0")+IFERROR(X262/H262,"0")+IFERROR(X263/H263,"0")+IFERROR(X264/H264,"0")+IFERROR(X265/H265,"0")+IFERROR(X266/H266,"0")+IFERROR(X267/H267,"0")+IFERROR(X268/H268,"0")+IFERROR(X269/H269,"0")</f>
        <v>13</v>
      </c>
      <c r="Y270" s="39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0.28275</v>
      </c>
      <c r="Z270" s="393"/>
      <c r="AA270" s="393"/>
    </row>
    <row r="271" spans="1:67" x14ac:dyDescent="0.2">
      <c r="A271" s="403"/>
      <c r="B271" s="403"/>
      <c r="C271" s="403"/>
      <c r="D271" s="403"/>
      <c r="E271" s="403"/>
      <c r="F271" s="403"/>
      <c r="G271" s="403"/>
      <c r="H271" s="403"/>
      <c r="I271" s="403"/>
      <c r="J271" s="403"/>
      <c r="K271" s="403"/>
      <c r="L271" s="403"/>
      <c r="M271" s="403"/>
      <c r="N271" s="411"/>
      <c r="O271" s="415" t="s">
        <v>70</v>
      </c>
      <c r="P271" s="416"/>
      <c r="Q271" s="416"/>
      <c r="R271" s="416"/>
      <c r="S271" s="416"/>
      <c r="T271" s="416"/>
      <c r="U271" s="417"/>
      <c r="V271" s="37" t="s">
        <v>66</v>
      </c>
      <c r="W271" s="392">
        <f>IFERROR(SUM(W260:W269),"0")</f>
        <v>100</v>
      </c>
      <c r="X271" s="392">
        <f>IFERROR(SUM(X260:X269),"0")</f>
        <v>101.39999999999999</v>
      </c>
      <c r="Y271" s="37"/>
      <c r="Z271" s="393"/>
      <c r="AA271" s="393"/>
    </row>
    <row r="272" spans="1:67" ht="14.25" hidden="1" customHeight="1" x14ac:dyDescent="0.25">
      <c r="A272" s="402" t="s">
        <v>206</v>
      </c>
      <c r="B272" s="403"/>
      <c r="C272" s="403"/>
      <c r="D272" s="403"/>
      <c r="E272" s="403"/>
      <c r="F272" s="403"/>
      <c r="G272" s="403"/>
      <c r="H272" s="403"/>
      <c r="I272" s="403"/>
      <c r="J272" s="403"/>
      <c r="K272" s="403"/>
      <c r="L272" s="403"/>
      <c r="M272" s="403"/>
      <c r="N272" s="403"/>
      <c r="O272" s="403"/>
      <c r="P272" s="403"/>
      <c r="Q272" s="403"/>
      <c r="R272" s="403"/>
      <c r="S272" s="403"/>
      <c r="T272" s="403"/>
      <c r="U272" s="403"/>
      <c r="V272" s="403"/>
      <c r="W272" s="403"/>
      <c r="X272" s="403"/>
      <c r="Y272" s="403"/>
      <c r="Z272" s="386"/>
      <c r="AA272" s="386"/>
    </row>
    <row r="273" spans="1:67" ht="16.5" hidden="1" customHeight="1" x14ac:dyDescent="0.25">
      <c r="A273" s="54" t="s">
        <v>433</v>
      </c>
      <c r="B273" s="54" t="s">
        <v>434</v>
      </c>
      <c r="C273" s="31">
        <v>4301060379</v>
      </c>
      <c r="D273" s="396">
        <v>4607091380880</v>
      </c>
      <c r="E273" s="397"/>
      <c r="F273" s="389">
        <v>1.4</v>
      </c>
      <c r="G273" s="32">
        <v>6</v>
      </c>
      <c r="H273" s="389">
        <v>8.4</v>
      </c>
      <c r="I273" s="389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66" t="s">
        <v>435</v>
      </c>
      <c r="P273" s="401"/>
      <c r="Q273" s="401"/>
      <c r="R273" s="401"/>
      <c r="S273" s="397"/>
      <c r="T273" s="34"/>
      <c r="U273" s="34"/>
      <c r="V273" s="35" t="s">
        <v>66</v>
      </c>
      <c r="W273" s="390">
        <v>0</v>
      </c>
      <c r="X273" s="39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hidden="1" customHeight="1" x14ac:dyDescent="0.25">
      <c r="A274" s="54" t="s">
        <v>433</v>
      </c>
      <c r="B274" s="54" t="s">
        <v>436</v>
      </c>
      <c r="C274" s="31">
        <v>4301060326</v>
      </c>
      <c r="D274" s="396">
        <v>4607091380880</v>
      </c>
      <c r="E274" s="397"/>
      <c r="F274" s="389">
        <v>1.4</v>
      </c>
      <c r="G274" s="32">
        <v>6</v>
      </c>
      <c r="H274" s="389">
        <v>8.4</v>
      </c>
      <c r="I274" s="389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5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01"/>
      <c r="Q274" s="401"/>
      <c r="R274" s="401"/>
      <c r="S274" s="397"/>
      <c r="T274" s="34"/>
      <c r="U274" s="34"/>
      <c r="V274" s="35" t="s">
        <v>66</v>
      </c>
      <c r="W274" s="390">
        <v>0</v>
      </c>
      <c r="X274" s="39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437</v>
      </c>
      <c r="B275" s="54" t="s">
        <v>438</v>
      </c>
      <c r="C275" s="31">
        <v>4301060308</v>
      </c>
      <c r="D275" s="396">
        <v>4607091384482</v>
      </c>
      <c r="E275" s="397"/>
      <c r="F275" s="389">
        <v>1.3</v>
      </c>
      <c r="G275" s="32">
        <v>6</v>
      </c>
      <c r="H275" s="389">
        <v>7.8</v>
      </c>
      <c r="I275" s="389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9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01"/>
      <c r="Q275" s="401"/>
      <c r="R275" s="401"/>
      <c r="S275" s="397"/>
      <c r="T275" s="34"/>
      <c r="U275" s="34"/>
      <c r="V275" s="35" t="s">
        <v>66</v>
      </c>
      <c r="W275" s="390">
        <v>0</v>
      </c>
      <c r="X275" s="39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439</v>
      </c>
      <c r="B276" s="54" t="s">
        <v>440</v>
      </c>
      <c r="C276" s="31">
        <v>4301060325</v>
      </c>
      <c r="D276" s="396">
        <v>4607091380897</v>
      </c>
      <c r="E276" s="397"/>
      <c r="F276" s="389">
        <v>1.4</v>
      </c>
      <c r="G276" s="32">
        <v>6</v>
      </c>
      <c r="H276" s="389">
        <v>8.4</v>
      </c>
      <c r="I276" s="389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01"/>
      <c r="Q276" s="401"/>
      <c r="R276" s="401"/>
      <c r="S276" s="397"/>
      <c r="T276" s="34"/>
      <c r="U276" s="34"/>
      <c r="V276" s="35" t="s">
        <v>66</v>
      </c>
      <c r="W276" s="390">
        <v>0</v>
      </c>
      <c r="X276" s="39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410"/>
      <c r="B277" s="403"/>
      <c r="C277" s="403"/>
      <c r="D277" s="403"/>
      <c r="E277" s="403"/>
      <c r="F277" s="403"/>
      <c r="G277" s="403"/>
      <c r="H277" s="403"/>
      <c r="I277" s="403"/>
      <c r="J277" s="403"/>
      <c r="K277" s="403"/>
      <c r="L277" s="403"/>
      <c r="M277" s="403"/>
      <c r="N277" s="411"/>
      <c r="O277" s="415" t="s">
        <v>70</v>
      </c>
      <c r="P277" s="416"/>
      <c r="Q277" s="416"/>
      <c r="R277" s="416"/>
      <c r="S277" s="416"/>
      <c r="T277" s="416"/>
      <c r="U277" s="417"/>
      <c r="V277" s="37" t="s">
        <v>71</v>
      </c>
      <c r="W277" s="392">
        <f>IFERROR(W273/H273,"0")+IFERROR(W274/H274,"0")+IFERROR(W275/H275,"0")+IFERROR(W276/H276,"0")</f>
        <v>0</v>
      </c>
      <c r="X277" s="392">
        <f>IFERROR(X273/H273,"0")+IFERROR(X274/H274,"0")+IFERROR(X275/H275,"0")+IFERROR(X276/H276,"0")</f>
        <v>0</v>
      </c>
      <c r="Y277" s="392">
        <f>IFERROR(IF(Y273="",0,Y273),"0")+IFERROR(IF(Y274="",0,Y274),"0")+IFERROR(IF(Y275="",0,Y275),"0")+IFERROR(IF(Y276="",0,Y276),"0")</f>
        <v>0</v>
      </c>
      <c r="Z277" s="393"/>
      <c r="AA277" s="393"/>
    </row>
    <row r="278" spans="1:67" hidden="1" x14ac:dyDescent="0.2">
      <c r="A278" s="403"/>
      <c r="B278" s="403"/>
      <c r="C278" s="403"/>
      <c r="D278" s="403"/>
      <c r="E278" s="403"/>
      <c r="F278" s="403"/>
      <c r="G278" s="403"/>
      <c r="H278" s="403"/>
      <c r="I278" s="403"/>
      <c r="J278" s="403"/>
      <c r="K278" s="403"/>
      <c r="L278" s="403"/>
      <c r="M278" s="403"/>
      <c r="N278" s="411"/>
      <c r="O278" s="415" t="s">
        <v>70</v>
      </c>
      <c r="P278" s="416"/>
      <c r="Q278" s="416"/>
      <c r="R278" s="416"/>
      <c r="S278" s="416"/>
      <c r="T278" s="416"/>
      <c r="U278" s="417"/>
      <c r="V278" s="37" t="s">
        <v>66</v>
      </c>
      <c r="W278" s="392">
        <f>IFERROR(SUM(W273:W276),"0")</f>
        <v>0</v>
      </c>
      <c r="X278" s="392">
        <f>IFERROR(SUM(X273:X276),"0")</f>
        <v>0</v>
      </c>
      <c r="Y278" s="37"/>
      <c r="Z278" s="393"/>
      <c r="AA278" s="393"/>
    </row>
    <row r="279" spans="1:67" ht="14.25" hidden="1" customHeight="1" x14ac:dyDescent="0.25">
      <c r="A279" s="402" t="s">
        <v>86</v>
      </c>
      <c r="B279" s="403"/>
      <c r="C279" s="403"/>
      <c r="D279" s="403"/>
      <c r="E279" s="403"/>
      <c r="F279" s="403"/>
      <c r="G279" s="403"/>
      <c r="H279" s="403"/>
      <c r="I279" s="403"/>
      <c r="J279" s="403"/>
      <c r="K279" s="403"/>
      <c r="L279" s="403"/>
      <c r="M279" s="403"/>
      <c r="N279" s="403"/>
      <c r="O279" s="403"/>
      <c r="P279" s="403"/>
      <c r="Q279" s="403"/>
      <c r="R279" s="403"/>
      <c r="S279" s="403"/>
      <c r="T279" s="403"/>
      <c r="U279" s="403"/>
      <c r="V279" s="403"/>
      <c r="W279" s="403"/>
      <c r="X279" s="403"/>
      <c r="Y279" s="403"/>
      <c r="Z279" s="386"/>
      <c r="AA279" s="386"/>
    </row>
    <row r="280" spans="1:67" ht="16.5" hidden="1" customHeight="1" x14ac:dyDescent="0.25">
      <c r="A280" s="54" t="s">
        <v>441</v>
      </c>
      <c r="B280" s="54" t="s">
        <v>442</v>
      </c>
      <c r="C280" s="31">
        <v>4301030232</v>
      </c>
      <c r="D280" s="396">
        <v>4607091388374</v>
      </c>
      <c r="E280" s="397"/>
      <c r="F280" s="389">
        <v>0.38</v>
      </c>
      <c r="G280" s="32">
        <v>8</v>
      </c>
      <c r="H280" s="389">
        <v>3.04</v>
      </c>
      <c r="I280" s="38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0" t="s">
        <v>443</v>
      </c>
      <c r="P280" s="401"/>
      <c r="Q280" s="401"/>
      <c r="R280" s="401"/>
      <c r="S280" s="397"/>
      <c r="T280" s="34"/>
      <c r="U280" s="34"/>
      <c r="V280" s="35" t="s">
        <v>66</v>
      </c>
      <c r="W280" s="390">
        <v>0</v>
      </c>
      <c r="X280" s="39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444</v>
      </c>
      <c r="B281" s="54" t="s">
        <v>445</v>
      </c>
      <c r="C281" s="31">
        <v>4301030235</v>
      </c>
      <c r="D281" s="396">
        <v>4607091388381</v>
      </c>
      <c r="E281" s="397"/>
      <c r="F281" s="389">
        <v>0.38</v>
      </c>
      <c r="G281" s="32">
        <v>8</v>
      </c>
      <c r="H281" s="389">
        <v>3.04</v>
      </c>
      <c r="I281" s="38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0" t="s">
        <v>446</v>
      </c>
      <c r="P281" s="401"/>
      <c r="Q281" s="401"/>
      <c r="R281" s="401"/>
      <c r="S281" s="397"/>
      <c r="T281" s="34"/>
      <c r="U281" s="34"/>
      <c r="V281" s="35" t="s">
        <v>66</v>
      </c>
      <c r="W281" s="390">
        <v>0</v>
      </c>
      <c r="X281" s="39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447</v>
      </c>
      <c r="B282" s="54" t="s">
        <v>448</v>
      </c>
      <c r="C282" s="31">
        <v>4301030233</v>
      </c>
      <c r="D282" s="396">
        <v>4607091388404</v>
      </c>
      <c r="E282" s="397"/>
      <c r="F282" s="389">
        <v>0.17</v>
      </c>
      <c r="G282" s="32">
        <v>15</v>
      </c>
      <c r="H282" s="389">
        <v>2.5499999999999998</v>
      </c>
      <c r="I282" s="38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01"/>
      <c r="Q282" s="401"/>
      <c r="R282" s="401"/>
      <c r="S282" s="397"/>
      <c r="T282" s="34"/>
      <c r="U282" s="34"/>
      <c r="V282" s="35" t="s">
        <v>66</v>
      </c>
      <c r="W282" s="390">
        <v>0</v>
      </c>
      <c r="X282" s="39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10"/>
      <c r="B283" s="403"/>
      <c r="C283" s="403"/>
      <c r="D283" s="403"/>
      <c r="E283" s="403"/>
      <c r="F283" s="403"/>
      <c r="G283" s="403"/>
      <c r="H283" s="403"/>
      <c r="I283" s="403"/>
      <c r="J283" s="403"/>
      <c r="K283" s="403"/>
      <c r="L283" s="403"/>
      <c r="M283" s="403"/>
      <c r="N283" s="411"/>
      <c r="O283" s="415" t="s">
        <v>70</v>
      </c>
      <c r="P283" s="416"/>
      <c r="Q283" s="416"/>
      <c r="R283" s="416"/>
      <c r="S283" s="416"/>
      <c r="T283" s="416"/>
      <c r="U283" s="417"/>
      <c r="V283" s="37" t="s">
        <v>71</v>
      </c>
      <c r="W283" s="392">
        <f>IFERROR(W280/H280,"0")+IFERROR(W281/H281,"0")+IFERROR(W282/H282,"0")</f>
        <v>0</v>
      </c>
      <c r="X283" s="392">
        <f>IFERROR(X280/H280,"0")+IFERROR(X281/H281,"0")+IFERROR(X282/H282,"0")</f>
        <v>0</v>
      </c>
      <c r="Y283" s="392">
        <f>IFERROR(IF(Y280="",0,Y280),"0")+IFERROR(IF(Y281="",0,Y281),"0")+IFERROR(IF(Y282="",0,Y282),"0")</f>
        <v>0</v>
      </c>
      <c r="Z283" s="393"/>
      <c r="AA283" s="393"/>
    </row>
    <row r="284" spans="1:67" hidden="1" x14ac:dyDescent="0.2">
      <c r="A284" s="403"/>
      <c r="B284" s="403"/>
      <c r="C284" s="403"/>
      <c r="D284" s="403"/>
      <c r="E284" s="403"/>
      <c r="F284" s="403"/>
      <c r="G284" s="403"/>
      <c r="H284" s="403"/>
      <c r="I284" s="403"/>
      <c r="J284" s="403"/>
      <c r="K284" s="403"/>
      <c r="L284" s="403"/>
      <c r="M284" s="403"/>
      <c r="N284" s="411"/>
      <c r="O284" s="415" t="s">
        <v>70</v>
      </c>
      <c r="P284" s="416"/>
      <c r="Q284" s="416"/>
      <c r="R284" s="416"/>
      <c r="S284" s="416"/>
      <c r="T284" s="416"/>
      <c r="U284" s="417"/>
      <c r="V284" s="37" t="s">
        <v>66</v>
      </c>
      <c r="W284" s="392">
        <f>IFERROR(SUM(W280:W282),"0")</f>
        <v>0</v>
      </c>
      <c r="X284" s="392">
        <f>IFERROR(SUM(X280:X282),"0")</f>
        <v>0</v>
      </c>
      <c r="Y284" s="37"/>
      <c r="Z284" s="393"/>
      <c r="AA284" s="393"/>
    </row>
    <row r="285" spans="1:67" ht="14.25" hidden="1" customHeight="1" x14ac:dyDescent="0.25">
      <c r="A285" s="402" t="s">
        <v>449</v>
      </c>
      <c r="B285" s="403"/>
      <c r="C285" s="403"/>
      <c r="D285" s="403"/>
      <c r="E285" s="403"/>
      <c r="F285" s="403"/>
      <c r="G285" s="403"/>
      <c r="H285" s="403"/>
      <c r="I285" s="403"/>
      <c r="J285" s="403"/>
      <c r="K285" s="403"/>
      <c r="L285" s="403"/>
      <c r="M285" s="403"/>
      <c r="N285" s="403"/>
      <c r="O285" s="403"/>
      <c r="P285" s="403"/>
      <c r="Q285" s="403"/>
      <c r="R285" s="403"/>
      <c r="S285" s="403"/>
      <c r="T285" s="403"/>
      <c r="U285" s="403"/>
      <c r="V285" s="403"/>
      <c r="W285" s="403"/>
      <c r="X285" s="403"/>
      <c r="Y285" s="403"/>
      <c r="Z285" s="386"/>
      <c r="AA285" s="386"/>
    </row>
    <row r="286" spans="1:67" ht="16.5" hidden="1" customHeight="1" x14ac:dyDescent="0.25">
      <c r="A286" s="54" t="s">
        <v>450</v>
      </c>
      <c r="B286" s="54" t="s">
        <v>451</v>
      </c>
      <c r="C286" s="31">
        <v>4301180007</v>
      </c>
      <c r="D286" s="396">
        <v>4680115881808</v>
      </c>
      <c r="E286" s="397"/>
      <c r="F286" s="389">
        <v>0.1</v>
      </c>
      <c r="G286" s="32">
        <v>20</v>
      </c>
      <c r="H286" s="389">
        <v>2</v>
      </c>
      <c r="I286" s="389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4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01"/>
      <c r="Q286" s="401"/>
      <c r="R286" s="401"/>
      <c r="S286" s="397"/>
      <c r="T286" s="34"/>
      <c r="U286" s="34"/>
      <c r="V286" s="35" t="s">
        <v>66</v>
      </c>
      <c r="W286" s="390">
        <v>0</v>
      </c>
      <c r="X286" s="39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4301180006</v>
      </c>
      <c r="D287" s="396">
        <v>4680115881822</v>
      </c>
      <c r="E287" s="397"/>
      <c r="F287" s="389">
        <v>0.1</v>
      </c>
      <c r="G287" s="32">
        <v>20</v>
      </c>
      <c r="H287" s="389">
        <v>2</v>
      </c>
      <c r="I287" s="389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5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01"/>
      <c r="Q287" s="401"/>
      <c r="R287" s="401"/>
      <c r="S287" s="397"/>
      <c r="T287" s="34"/>
      <c r="U287" s="34"/>
      <c r="V287" s="35" t="s">
        <v>66</v>
      </c>
      <c r="W287" s="390">
        <v>0</v>
      </c>
      <c r="X287" s="39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456</v>
      </c>
      <c r="B288" s="54" t="s">
        <v>457</v>
      </c>
      <c r="C288" s="31">
        <v>4301180001</v>
      </c>
      <c r="D288" s="396">
        <v>4680115880016</v>
      </c>
      <c r="E288" s="397"/>
      <c r="F288" s="389">
        <v>0.1</v>
      </c>
      <c r="G288" s="32">
        <v>20</v>
      </c>
      <c r="H288" s="389">
        <v>2</v>
      </c>
      <c r="I288" s="389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6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01"/>
      <c r="Q288" s="401"/>
      <c r="R288" s="401"/>
      <c r="S288" s="397"/>
      <c r="T288" s="34"/>
      <c r="U288" s="34"/>
      <c r="V288" s="35" t="s">
        <v>66</v>
      </c>
      <c r="W288" s="390">
        <v>0</v>
      </c>
      <c r="X288" s="39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10"/>
      <c r="B289" s="403"/>
      <c r="C289" s="403"/>
      <c r="D289" s="403"/>
      <c r="E289" s="403"/>
      <c r="F289" s="403"/>
      <c r="G289" s="403"/>
      <c r="H289" s="403"/>
      <c r="I289" s="403"/>
      <c r="J289" s="403"/>
      <c r="K289" s="403"/>
      <c r="L289" s="403"/>
      <c r="M289" s="403"/>
      <c r="N289" s="411"/>
      <c r="O289" s="415" t="s">
        <v>70</v>
      </c>
      <c r="P289" s="416"/>
      <c r="Q289" s="416"/>
      <c r="R289" s="416"/>
      <c r="S289" s="416"/>
      <c r="T289" s="416"/>
      <c r="U289" s="417"/>
      <c r="V289" s="37" t="s">
        <v>71</v>
      </c>
      <c r="W289" s="392">
        <f>IFERROR(W286/H286,"0")+IFERROR(W287/H287,"0")+IFERROR(W288/H288,"0")</f>
        <v>0</v>
      </c>
      <c r="X289" s="392">
        <f>IFERROR(X286/H286,"0")+IFERROR(X287/H287,"0")+IFERROR(X288/H288,"0")</f>
        <v>0</v>
      </c>
      <c r="Y289" s="392">
        <f>IFERROR(IF(Y286="",0,Y286),"0")+IFERROR(IF(Y287="",0,Y287),"0")+IFERROR(IF(Y288="",0,Y288),"0")</f>
        <v>0</v>
      </c>
      <c r="Z289" s="393"/>
      <c r="AA289" s="393"/>
    </row>
    <row r="290" spans="1:67" hidden="1" x14ac:dyDescent="0.2">
      <c r="A290" s="403"/>
      <c r="B290" s="403"/>
      <c r="C290" s="403"/>
      <c r="D290" s="403"/>
      <c r="E290" s="403"/>
      <c r="F290" s="403"/>
      <c r="G290" s="403"/>
      <c r="H290" s="403"/>
      <c r="I290" s="403"/>
      <c r="J290" s="403"/>
      <c r="K290" s="403"/>
      <c r="L290" s="403"/>
      <c r="M290" s="403"/>
      <c r="N290" s="411"/>
      <c r="O290" s="415" t="s">
        <v>70</v>
      </c>
      <c r="P290" s="416"/>
      <c r="Q290" s="416"/>
      <c r="R290" s="416"/>
      <c r="S290" s="416"/>
      <c r="T290" s="416"/>
      <c r="U290" s="417"/>
      <c r="V290" s="37" t="s">
        <v>66</v>
      </c>
      <c r="W290" s="392">
        <f>IFERROR(SUM(W286:W288),"0")</f>
        <v>0</v>
      </c>
      <c r="X290" s="392">
        <f>IFERROR(SUM(X286:X288),"0")</f>
        <v>0</v>
      </c>
      <c r="Y290" s="37"/>
      <c r="Z290" s="393"/>
      <c r="AA290" s="393"/>
    </row>
    <row r="291" spans="1:67" ht="16.5" hidden="1" customHeight="1" x14ac:dyDescent="0.25">
      <c r="A291" s="434" t="s">
        <v>458</v>
      </c>
      <c r="B291" s="403"/>
      <c r="C291" s="403"/>
      <c r="D291" s="403"/>
      <c r="E291" s="403"/>
      <c r="F291" s="403"/>
      <c r="G291" s="403"/>
      <c r="H291" s="403"/>
      <c r="I291" s="403"/>
      <c r="J291" s="403"/>
      <c r="K291" s="403"/>
      <c r="L291" s="403"/>
      <c r="M291" s="403"/>
      <c r="N291" s="403"/>
      <c r="O291" s="403"/>
      <c r="P291" s="403"/>
      <c r="Q291" s="403"/>
      <c r="R291" s="403"/>
      <c r="S291" s="403"/>
      <c r="T291" s="403"/>
      <c r="U291" s="403"/>
      <c r="V291" s="403"/>
      <c r="W291" s="403"/>
      <c r="X291" s="403"/>
      <c r="Y291" s="403"/>
      <c r="Z291" s="385"/>
      <c r="AA291" s="385"/>
    </row>
    <row r="292" spans="1:67" ht="14.25" hidden="1" customHeight="1" x14ac:dyDescent="0.25">
      <c r="A292" s="402" t="s">
        <v>105</v>
      </c>
      <c r="B292" s="403"/>
      <c r="C292" s="403"/>
      <c r="D292" s="403"/>
      <c r="E292" s="403"/>
      <c r="F292" s="403"/>
      <c r="G292" s="403"/>
      <c r="H292" s="403"/>
      <c r="I292" s="403"/>
      <c r="J292" s="403"/>
      <c r="K292" s="403"/>
      <c r="L292" s="403"/>
      <c r="M292" s="403"/>
      <c r="N292" s="403"/>
      <c r="O292" s="403"/>
      <c r="P292" s="403"/>
      <c r="Q292" s="403"/>
      <c r="R292" s="403"/>
      <c r="S292" s="403"/>
      <c r="T292" s="403"/>
      <c r="U292" s="403"/>
      <c r="V292" s="403"/>
      <c r="W292" s="403"/>
      <c r="X292" s="403"/>
      <c r="Y292" s="403"/>
      <c r="Z292" s="386"/>
      <c r="AA292" s="386"/>
    </row>
    <row r="293" spans="1:67" ht="27" hidden="1" customHeight="1" x14ac:dyDescent="0.25">
      <c r="A293" s="54" t="s">
        <v>459</v>
      </c>
      <c r="B293" s="54" t="s">
        <v>460</v>
      </c>
      <c r="C293" s="31">
        <v>4301011315</v>
      </c>
      <c r="D293" s="396">
        <v>4607091387421</v>
      </c>
      <c r="E293" s="397"/>
      <c r="F293" s="389">
        <v>1.35</v>
      </c>
      <c r="G293" s="32">
        <v>8</v>
      </c>
      <c r="H293" s="389">
        <v>10.8</v>
      </c>
      <c r="I293" s="389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4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01"/>
      <c r="Q293" s="401"/>
      <c r="R293" s="401"/>
      <c r="S293" s="397"/>
      <c r="T293" s="34"/>
      <c r="U293" s="34"/>
      <c r="V293" s="35" t="s">
        <v>66</v>
      </c>
      <c r="W293" s="390">
        <v>0</v>
      </c>
      <c r="X293" s="391">
        <f t="shared" ref="X293:X299" si="7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ref="BL293:BL299" si="71">IFERROR(W293*I293/H293,"0")</f>
        <v>0</v>
      </c>
      <c r="BM293" s="64">
        <f t="shared" ref="BM293:BM299" si="72">IFERROR(X293*I293/H293,"0")</f>
        <v>0</v>
      </c>
      <c r="BN293" s="64">
        <f t="shared" ref="BN293:BN299" si="73">IFERROR(1/J293*(W293/H293),"0")</f>
        <v>0</v>
      </c>
      <c r="BO293" s="64">
        <f t="shared" ref="BO293:BO299" si="74">IFERROR(1/J293*(X293/H293),"0")</f>
        <v>0</v>
      </c>
    </row>
    <row r="294" spans="1:67" ht="27" hidden="1" customHeight="1" x14ac:dyDescent="0.25">
      <c r="A294" s="54" t="s">
        <v>459</v>
      </c>
      <c r="B294" s="54" t="s">
        <v>461</v>
      </c>
      <c r="C294" s="31">
        <v>4301011121</v>
      </c>
      <c r="D294" s="396">
        <v>4607091387421</v>
      </c>
      <c r="E294" s="397"/>
      <c r="F294" s="389">
        <v>1.35</v>
      </c>
      <c r="G294" s="32">
        <v>8</v>
      </c>
      <c r="H294" s="389">
        <v>10.8</v>
      </c>
      <c r="I294" s="389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74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01"/>
      <c r="Q294" s="401"/>
      <c r="R294" s="401"/>
      <c r="S294" s="397"/>
      <c r="T294" s="34"/>
      <c r="U294" s="34"/>
      <c r="V294" s="35" t="s">
        <v>66</v>
      </c>
      <c r="W294" s="390">
        <v>0</v>
      </c>
      <c r="X294" s="391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462</v>
      </c>
      <c r="B295" s="54" t="s">
        <v>463</v>
      </c>
      <c r="C295" s="31">
        <v>4301011322</v>
      </c>
      <c r="D295" s="396">
        <v>4607091387452</v>
      </c>
      <c r="E295" s="397"/>
      <c r="F295" s="389">
        <v>1.35</v>
      </c>
      <c r="G295" s="32">
        <v>8</v>
      </c>
      <c r="H295" s="389">
        <v>10.8</v>
      </c>
      <c r="I295" s="389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01"/>
      <c r="Q295" s="401"/>
      <c r="R295" s="401"/>
      <c r="S295" s="397"/>
      <c r="T295" s="34"/>
      <c r="U295" s="34"/>
      <c r="V295" s="35" t="s">
        <v>66</v>
      </c>
      <c r="W295" s="390">
        <v>0</v>
      </c>
      <c r="X295" s="391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462</v>
      </c>
      <c r="B296" s="54" t="s">
        <v>464</v>
      </c>
      <c r="C296" s="31">
        <v>4301011619</v>
      </c>
      <c r="D296" s="396">
        <v>4607091387452</v>
      </c>
      <c r="E296" s="397"/>
      <c r="F296" s="389">
        <v>1.45</v>
      </c>
      <c r="G296" s="32">
        <v>8</v>
      </c>
      <c r="H296" s="389">
        <v>11.6</v>
      </c>
      <c r="I296" s="389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6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01"/>
      <c r="Q296" s="401"/>
      <c r="R296" s="401"/>
      <c r="S296" s="397"/>
      <c r="T296" s="34"/>
      <c r="U296" s="34"/>
      <c r="V296" s="35" t="s">
        <v>66</v>
      </c>
      <c r="W296" s="390">
        <v>0</v>
      </c>
      <c r="X296" s="391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4301011313</v>
      </c>
      <c r="D297" s="396">
        <v>4607091385984</v>
      </c>
      <c r="E297" s="397"/>
      <c r="F297" s="389">
        <v>1.35</v>
      </c>
      <c r="G297" s="32">
        <v>8</v>
      </c>
      <c r="H297" s="389">
        <v>10.8</v>
      </c>
      <c r="I297" s="389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72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01"/>
      <c r="Q297" s="401"/>
      <c r="R297" s="401"/>
      <c r="S297" s="397"/>
      <c r="T297" s="34"/>
      <c r="U297" s="34"/>
      <c r="V297" s="35" t="s">
        <v>66</v>
      </c>
      <c r="W297" s="390">
        <v>0</v>
      </c>
      <c r="X297" s="391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4301011316</v>
      </c>
      <c r="D298" s="396">
        <v>4607091387438</v>
      </c>
      <c r="E298" s="397"/>
      <c r="F298" s="389">
        <v>0.5</v>
      </c>
      <c r="G298" s="32">
        <v>10</v>
      </c>
      <c r="H298" s="389">
        <v>5</v>
      </c>
      <c r="I298" s="389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9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01"/>
      <c r="Q298" s="401"/>
      <c r="R298" s="401"/>
      <c r="S298" s="397"/>
      <c r="T298" s="34"/>
      <c r="U298" s="34"/>
      <c r="V298" s="35" t="s">
        <v>66</v>
      </c>
      <c r="W298" s="390">
        <v>0</v>
      </c>
      <c r="X298" s="391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hidden="1" customHeight="1" x14ac:dyDescent="0.25">
      <c r="A299" s="54" t="s">
        <v>469</v>
      </c>
      <c r="B299" s="54" t="s">
        <v>470</v>
      </c>
      <c r="C299" s="31">
        <v>4301011319</v>
      </c>
      <c r="D299" s="396">
        <v>4607091387469</v>
      </c>
      <c r="E299" s="397"/>
      <c r="F299" s="389">
        <v>0.5</v>
      </c>
      <c r="G299" s="32">
        <v>10</v>
      </c>
      <c r="H299" s="389">
        <v>5</v>
      </c>
      <c r="I299" s="389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5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01"/>
      <c r="Q299" s="401"/>
      <c r="R299" s="401"/>
      <c r="S299" s="397"/>
      <c r="T299" s="34"/>
      <c r="U299" s="34"/>
      <c r="V299" s="35" t="s">
        <v>66</v>
      </c>
      <c r="W299" s="390">
        <v>0</v>
      </c>
      <c r="X299" s="391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hidden="1" x14ac:dyDescent="0.2">
      <c r="A300" s="410"/>
      <c r="B300" s="403"/>
      <c r="C300" s="403"/>
      <c r="D300" s="403"/>
      <c r="E300" s="403"/>
      <c r="F300" s="403"/>
      <c r="G300" s="403"/>
      <c r="H300" s="403"/>
      <c r="I300" s="403"/>
      <c r="J300" s="403"/>
      <c r="K300" s="403"/>
      <c r="L300" s="403"/>
      <c r="M300" s="403"/>
      <c r="N300" s="411"/>
      <c r="O300" s="415" t="s">
        <v>70</v>
      </c>
      <c r="P300" s="416"/>
      <c r="Q300" s="416"/>
      <c r="R300" s="416"/>
      <c r="S300" s="416"/>
      <c r="T300" s="416"/>
      <c r="U300" s="417"/>
      <c r="V300" s="37" t="s">
        <v>71</v>
      </c>
      <c r="W300" s="392">
        <f>IFERROR(W293/H293,"0")+IFERROR(W294/H294,"0")+IFERROR(W295/H295,"0")+IFERROR(W296/H296,"0")+IFERROR(W297/H297,"0")+IFERROR(W298/H298,"0")+IFERROR(W299/H299,"0")</f>
        <v>0</v>
      </c>
      <c r="X300" s="392">
        <f>IFERROR(X293/H293,"0")+IFERROR(X294/H294,"0")+IFERROR(X295/H295,"0")+IFERROR(X296/H296,"0")+IFERROR(X297/H297,"0")+IFERROR(X298/H298,"0")+IFERROR(X299/H299,"0")</f>
        <v>0</v>
      </c>
      <c r="Y300" s="39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93"/>
      <c r="AA300" s="393"/>
    </row>
    <row r="301" spans="1:67" hidden="1" x14ac:dyDescent="0.2">
      <c r="A301" s="403"/>
      <c r="B301" s="403"/>
      <c r="C301" s="403"/>
      <c r="D301" s="403"/>
      <c r="E301" s="403"/>
      <c r="F301" s="403"/>
      <c r="G301" s="403"/>
      <c r="H301" s="403"/>
      <c r="I301" s="403"/>
      <c r="J301" s="403"/>
      <c r="K301" s="403"/>
      <c r="L301" s="403"/>
      <c r="M301" s="403"/>
      <c r="N301" s="411"/>
      <c r="O301" s="415" t="s">
        <v>70</v>
      </c>
      <c r="P301" s="416"/>
      <c r="Q301" s="416"/>
      <c r="R301" s="416"/>
      <c r="S301" s="416"/>
      <c r="T301" s="416"/>
      <c r="U301" s="417"/>
      <c r="V301" s="37" t="s">
        <v>66</v>
      </c>
      <c r="W301" s="392">
        <f>IFERROR(SUM(W293:W299),"0")</f>
        <v>0</v>
      </c>
      <c r="X301" s="392">
        <f>IFERROR(SUM(X293:X299),"0")</f>
        <v>0</v>
      </c>
      <c r="Y301" s="37"/>
      <c r="Z301" s="393"/>
      <c r="AA301" s="393"/>
    </row>
    <row r="302" spans="1:67" ht="14.25" hidden="1" customHeight="1" x14ac:dyDescent="0.25">
      <c r="A302" s="402" t="s">
        <v>61</v>
      </c>
      <c r="B302" s="403"/>
      <c r="C302" s="403"/>
      <c r="D302" s="403"/>
      <c r="E302" s="403"/>
      <c r="F302" s="403"/>
      <c r="G302" s="403"/>
      <c r="H302" s="403"/>
      <c r="I302" s="403"/>
      <c r="J302" s="403"/>
      <c r="K302" s="403"/>
      <c r="L302" s="403"/>
      <c r="M302" s="403"/>
      <c r="N302" s="403"/>
      <c r="O302" s="403"/>
      <c r="P302" s="403"/>
      <c r="Q302" s="403"/>
      <c r="R302" s="403"/>
      <c r="S302" s="403"/>
      <c r="T302" s="403"/>
      <c r="U302" s="403"/>
      <c r="V302" s="403"/>
      <c r="W302" s="403"/>
      <c r="X302" s="403"/>
      <c r="Y302" s="403"/>
      <c r="Z302" s="386"/>
      <c r="AA302" s="386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6">
        <v>4607091387292</v>
      </c>
      <c r="E303" s="397"/>
      <c r="F303" s="389">
        <v>0.73</v>
      </c>
      <c r="G303" s="32">
        <v>6</v>
      </c>
      <c r="H303" s="389">
        <v>4.38</v>
      </c>
      <c r="I303" s="38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01"/>
      <c r="Q303" s="401"/>
      <c r="R303" s="401"/>
      <c r="S303" s="397"/>
      <c r="T303" s="34"/>
      <c r="U303" s="34"/>
      <c r="V303" s="35" t="s">
        <v>66</v>
      </c>
      <c r="W303" s="390">
        <v>0</v>
      </c>
      <c r="X303" s="39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473</v>
      </c>
      <c r="B304" s="54" t="s">
        <v>474</v>
      </c>
      <c r="C304" s="31">
        <v>4301031155</v>
      </c>
      <c r="D304" s="396">
        <v>4607091387315</v>
      </c>
      <c r="E304" s="397"/>
      <c r="F304" s="389">
        <v>0.7</v>
      </c>
      <c r="G304" s="32">
        <v>4</v>
      </c>
      <c r="H304" s="389">
        <v>2.8</v>
      </c>
      <c r="I304" s="38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9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01"/>
      <c r="Q304" s="401"/>
      <c r="R304" s="401"/>
      <c r="S304" s="397"/>
      <c r="T304" s="34"/>
      <c r="U304" s="34"/>
      <c r="V304" s="35" t="s">
        <v>66</v>
      </c>
      <c r="W304" s="390">
        <v>0</v>
      </c>
      <c r="X304" s="39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0"/>
      <c r="B305" s="403"/>
      <c r="C305" s="403"/>
      <c r="D305" s="403"/>
      <c r="E305" s="403"/>
      <c r="F305" s="403"/>
      <c r="G305" s="403"/>
      <c r="H305" s="403"/>
      <c r="I305" s="403"/>
      <c r="J305" s="403"/>
      <c r="K305" s="403"/>
      <c r="L305" s="403"/>
      <c r="M305" s="403"/>
      <c r="N305" s="411"/>
      <c r="O305" s="415" t="s">
        <v>70</v>
      </c>
      <c r="P305" s="416"/>
      <c r="Q305" s="416"/>
      <c r="R305" s="416"/>
      <c r="S305" s="416"/>
      <c r="T305" s="416"/>
      <c r="U305" s="417"/>
      <c r="V305" s="37" t="s">
        <v>71</v>
      </c>
      <c r="W305" s="392">
        <f>IFERROR(W303/H303,"0")+IFERROR(W304/H304,"0")</f>
        <v>0</v>
      </c>
      <c r="X305" s="392">
        <f>IFERROR(X303/H303,"0")+IFERROR(X304/H304,"0")</f>
        <v>0</v>
      </c>
      <c r="Y305" s="392">
        <f>IFERROR(IF(Y303="",0,Y303),"0")+IFERROR(IF(Y304="",0,Y304),"0")</f>
        <v>0</v>
      </c>
      <c r="Z305" s="393"/>
      <c r="AA305" s="393"/>
    </row>
    <row r="306" spans="1:67" hidden="1" x14ac:dyDescent="0.2">
      <c r="A306" s="403"/>
      <c r="B306" s="403"/>
      <c r="C306" s="403"/>
      <c r="D306" s="403"/>
      <c r="E306" s="403"/>
      <c r="F306" s="403"/>
      <c r="G306" s="403"/>
      <c r="H306" s="403"/>
      <c r="I306" s="403"/>
      <c r="J306" s="403"/>
      <c r="K306" s="403"/>
      <c r="L306" s="403"/>
      <c r="M306" s="403"/>
      <c r="N306" s="411"/>
      <c r="O306" s="415" t="s">
        <v>70</v>
      </c>
      <c r="P306" s="416"/>
      <c r="Q306" s="416"/>
      <c r="R306" s="416"/>
      <c r="S306" s="416"/>
      <c r="T306" s="416"/>
      <c r="U306" s="417"/>
      <c r="V306" s="37" t="s">
        <v>66</v>
      </c>
      <c r="W306" s="392">
        <f>IFERROR(SUM(W303:W304),"0")</f>
        <v>0</v>
      </c>
      <c r="X306" s="392">
        <f>IFERROR(SUM(X303:X304),"0")</f>
        <v>0</v>
      </c>
      <c r="Y306" s="37"/>
      <c r="Z306" s="393"/>
      <c r="AA306" s="393"/>
    </row>
    <row r="307" spans="1:67" ht="16.5" hidden="1" customHeight="1" x14ac:dyDescent="0.25">
      <c r="A307" s="434" t="s">
        <v>475</v>
      </c>
      <c r="B307" s="403"/>
      <c r="C307" s="403"/>
      <c r="D307" s="403"/>
      <c r="E307" s="403"/>
      <c r="F307" s="403"/>
      <c r="G307" s="403"/>
      <c r="H307" s="403"/>
      <c r="I307" s="403"/>
      <c r="J307" s="403"/>
      <c r="K307" s="403"/>
      <c r="L307" s="403"/>
      <c r="M307" s="403"/>
      <c r="N307" s="403"/>
      <c r="O307" s="403"/>
      <c r="P307" s="403"/>
      <c r="Q307" s="403"/>
      <c r="R307" s="403"/>
      <c r="S307" s="403"/>
      <c r="T307" s="403"/>
      <c r="U307" s="403"/>
      <c r="V307" s="403"/>
      <c r="W307" s="403"/>
      <c r="X307" s="403"/>
      <c r="Y307" s="403"/>
      <c r="Z307" s="385"/>
      <c r="AA307" s="385"/>
    </row>
    <row r="308" spans="1:67" ht="14.25" hidden="1" customHeight="1" x14ac:dyDescent="0.25">
      <c r="A308" s="402" t="s">
        <v>61</v>
      </c>
      <c r="B308" s="403"/>
      <c r="C308" s="403"/>
      <c r="D308" s="403"/>
      <c r="E308" s="403"/>
      <c r="F308" s="403"/>
      <c r="G308" s="403"/>
      <c r="H308" s="403"/>
      <c r="I308" s="403"/>
      <c r="J308" s="403"/>
      <c r="K308" s="403"/>
      <c r="L308" s="403"/>
      <c r="M308" s="403"/>
      <c r="N308" s="403"/>
      <c r="O308" s="403"/>
      <c r="P308" s="403"/>
      <c r="Q308" s="403"/>
      <c r="R308" s="403"/>
      <c r="S308" s="403"/>
      <c r="T308" s="403"/>
      <c r="U308" s="403"/>
      <c r="V308" s="403"/>
      <c r="W308" s="403"/>
      <c r="X308" s="403"/>
      <c r="Y308" s="403"/>
      <c r="Z308" s="386"/>
      <c r="AA308" s="386"/>
    </row>
    <row r="309" spans="1:67" ht="27" hidden="1" customHeight="1" x14ac:dyDescent="0.25">
      <c r="A309" s="54" t="s">
        <v>476</v>
      </c>
      <c r="B309" s="54" t="s">
        <v>477</v>
      </c>
      <c r="C309" s="31">
        <v>4301031066</v>
      </c>
      <c r="D309" s="396">
        <v>4607091383836</v>
      </c>
      <c r="E309" s="397"/>
      <c r="F309" s="389">
        <v>0.3</v>
      </c>
      <c r="G309" s="32">
        <v>6</v>
      </c>
      <c r="H309" s="389">
        <v>1.8</v>
      </c>
      <c r="I309" s="38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01"/>
      <c r="Q309" s="401"/>
      <c r="R309" s="401"/>
      <c r="S309" s="397"/>
      <c r="T309" s="34"/>
      <c r="U309" s="34"/>
      <c r="V309" s="35" t="s">
        <v>66</v>
      </c>
      <c r="W309" s="390">
        <v>0</v>
      </c>
      <c r="X309" s="39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8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10"/>
      <c r="B310" s="403"/>
      <c r="C310" s="403"/>
      <c r="D310" s="403"/>
      <c r="E310" s="403"/>
      <c r="F310" s="403"/>
      <c r="G310" s="403"/>
      <c r="H310" s="403"/>
      <c r="I310" s="403"/>
      <c r="J310" s="403"/>
      <c r="K310" s="403"/>
      <c r="L310" s="403"/>
      <c r="M310" s="403"/>
      <c r="N310" s="411"/>
      <c r="O310" s="415" t="s">
        <v>70</v>
      </c>
      <c r="P310" s="416"/>
      <c r="Q310" s="416"/>
      <c r="R310" s="416"/>
      <c r="S310" s="416"/>
      <c r="T310" s="416"/>
      <c r="U310" s="417"/>
      <c r="V310" s="37" t="s">
        <v>71</v>
      </c>
      <c r="W310" s="392">
        <f>IFERROR(W309/H309,"0")</f>
        <v>0</v>
      </c>
      <c r="X310" s="392">
        <f>IFERROR(X309/H309,"0")</f>
        <v>0</v>
      </c>
      <c r="Y310" s="392">
        <f>IFERROR(IF(Y309="",0,Y309),"0")</f>
        <v>0</v>
      </c>
      <c r="Z310" s="393"/>
      <c r="AA310" s="393"/>
    </row>
    <row r="311" spans="1:67" hidden="1" x14ac:dyDescent="0.2">
      <c r="A311" s="403"/>
      <c r="B311" s="403"/>
      <c r="C311" s="403"/>
      <c r="D311" s="403"/>
      <c r="E311" s="403"/>
      <c r="F311" s="403"/>
      <c r="G311" s="403"/>
      <c r="H311" s="403"/>
      <c r="I311" s="403"/>
      <c r="J311" s="403"/>
      <c r="K311" s="403"/>
      <c r="L311" s="403"/>
      <c r="M311" s="403"/>
      <c r="N311" s="411"/>
      <c r="O311" s="415" t="s">
        <v>70</v>
      </c>
      <c r="P311" s="416"/>
      <c r="Q311" s="416"/>
      <c r="R311" s="416"/>
      <c r="S311" s="416"/>
      <c r="T311" s="416"/>
      <c r="U311" s="417"/>
      <c r="V311" s="37" t="s">
        <v>66</v>
      </c>
      <c r="W311" s="392">
        <f>IFERROR(SUM(W309:W309),"0")</f>
        <v>0</v>
      </c>
      <c r="X311" s="392">
        <f>IFERROR(SUM(X309:X309),"0")</f>
        <v>0</v>
      </c>
      <c r="Y311" s="37"/>
      <c r="Z311" s="393"/>
      <c r="AA311" s="393"/>
    </row>
    <row r="312" spans="1:67" ht="14.25" hidden="1" customHeight="1" x14ac:dyDescent="0.25">
      <c r="A312" s="402" t="s">
        <v>72</v>
      </c>
      <c r="B312" s="403"/>
      <c r="C312" s="403"/>
      <c r="D312" s="403"/>
      <c r="E312" s="403"/>
      <c r="F312" s="403"/>
      <c r="G312" s="403"/>
      <c r="H312" s="403"/>
      <c r="I312" s="403"/>
      <c r="J312" s="403"/>
      <c r="K312" s="403"/>
      <c r="L312" s="403"/>
      <c r="M312" s="403"/>
      <c r="N312" s="403"/>
      <c r="O312" s="403"/>
      <c r="P312" s="403"/>
      <c r="Q312" s="403"/>
      <c r="R312" s="403"/>
      <c r="S312" s="403"/>
      <c r="T312" s="403"/>
      <c r="U312" s="403"/>
      <c r="V312" s="403"/>
      <c r="W312" s="403"/>
      <c r="X312" s="403"/>
      <c r="Y312" s="403"/>
      <c r="Z312" s="386"/>
      <c r="AA312" s="386"/>
    </row>
    <row r="313" spans="1:67" ht="27" hidden="1" customHeight="1" x14ac:dyDescent="0.25">
      <c r="A313" s="54" t="s">
        <v>478</v>
      </c>
      <c r="B313" s="54" t="s">
        <v>479</v>
      </c>
      <c r="C313" s="31">
        <v>4301051142</v>
      </c>
      <c r="D313" s="396">
        <v>4607091387919</v>
      </c>
      <c r="E313" s="397"/>
      <c r="F313" s="389">
        <v>1.35</v>
      </c>
      <c r="G313" s="32">
        <v>6</v>
      </c>
      <c r="H313" s="389">
        <v>8.1</v>
      </c>
      <c r="I313" s="389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7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01"/>
      <c r="Q313" s="401"/>
      <c r="R313" s="401"/>
      <c r="S313" s="397"/>
      <c r="T313" s="34"/>
      <c r="U313" s="34"/>
      <c r="V313" s="35" t="s">
        <v>66</v>
      </c>
      <c r="W313" s="390">
        <v>0</v>
      </c>
      <c r="X313" s="39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4301051461</v>
      </c>
      <c r="D314" s="396">
        <v>4680115883604</v>
      </c>
      <c r="E314" s="397"/>
      <c r="F314" s="389">
        <v>0.35</v>
      </c>
      <c r="G314" s="32">
        <v>6</v>
      </c>
      <c r="H314" s="389">
        <v>2.1</v>
      </c>
      <c r="I314" s="389">
        <v>2.3719999999999999</v>
      </c>
      <c r="J314" s="32">
        <v>156</v>
      </c>
      <c r="K314" s="32" t="s">
        <v>64</v>
      </c>
      <c r="L314" s="33" t="s">
        <v>120</v>
      </c>
      <c r="M314" s="33"/>
      <c r="N314" s="32">
        <v>45</v>
      </c>
      <c r="O314" s="51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01"/>
      <c r="Q314" s="401"/>
      <c r="R314" s="401"/>
      <c r="S314" s="397"/>
      <c r="T314" s="34"/>
      <c r="U314" s="34"/>
      <c r="V314" s="35" t="s">
        <v>66</v>
      </c>
      <c r="W314" s="390">
        <v>0</v>
      </c>
      <c r="X314" s="39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482</v>
      </c>
      <c r="B315" s="54" t="s">
        <v>483</v>
      </c>
      <c r="C315" s="31">
        <v>4301051485</v>
      </c>
      <c r="D315" s="396">
        <v>4680115883567</v>
      </c>
      <c r="E315" s="397"/>
      <c r="F315" s="389">
        <v>0.35</v>
      </c>
      <c r="G315" s="32">
        <v>6</v>
      </c>
      <c r="H315" s="389">
        <v>2.1</v>
      </c>
      <c r="I315" s="38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01"/>
      <c r="Q315" s="401"/>
      <c r="R315" s="401"/>
      <c r="S315" s="397"/>
      <c r="T315" s="34"/>
      <c r="U315" s="34"/>
      <c r="V315" s="35" t="s">
        <v>66</v>
      </c>
      <c r="W315" s="390">
        <v>150</v>
      </c>
      <c r="X315" s="391">
        <f>IFERROR(IF(W315="",0,CEILING((W315/$H315),1)*$H315),"")</f>
        <v>151.20000000000002</v>
      </c>
      <c r="Y315" s="36">
        <f>IFERROR(IF(X315=0,"",ROUNDUP(X315/H315,0)*0.00753),"")</f>
        <v>0.54215999999999998</v>
      </c>
      <c r="Z315" s="56"/>
      <c r="AA315" s="57"/>
      <c r="AE315" s="64"/>
      <c r="BB315" s="251" t="s">
        <v>1</v>
      </c>
      <c r="BL315" s="64">
        <f>IFERROR(W315*I315/H315,"0")</f>
        <v>168.57142857142856</v>
      </c>
      <c r="BM315" s="64">
        <f>IFERROR(X315*I315/H315,"0")</f>
        <v>169.92</v>
      </c>
      <c r="BN315" s="64">
        <f>IFERROR(1/J315*(W315/H315),"0")</f>
        <v>0.45787545787545786</v>
      </c>
      <c r="BO315" s="64">
        <f>IFERROR(1/J315*(X315/H315),"0")</f>
        <v>0.46153846153846151</v>
      </c>
    </row>
    <row r="316" spans="1:67" x14ac:dyDescent="0.2">
      <c r="A316" s="410"/>
      <c r="B316" s="403"/>
      <c r="C316" s="403"/>
      <c r="D316" s="403"/>
      <c r="E316" s="403"/>
      <c r="F316" s="403"/>
      <c r="G316" s="403"/>
      <c r="H316" s="403"/>
      <c r="I316" s="403"/>
      <c r="J316" s="403"/>
      <c r="K316" s="403"/>
      <c r="L316" s="403"/>
      <c r="M316" s="403"/>
      <c r="N316" s="411"/>
      <c r="O316" s="415" t="s">
        <v>70</v>
      </c>
      <c r="P316" s="416"/>
      <c r="Q316" s="416"/>
      <c r="R316" s="416"/>
      <c r="S316" s="416"/>
      <c r="T316" s="416"/>
      <c r="U316" s="417"/>
      <c r="V316" s="37" t="s">
        <v>71</v>
      </c>
      <c r="W316" s="392">
        <f>IFERROR(W313/H313,"0")+IFERROR(W314/H314,"0")+IFERROR(W315/H315,"0")</f>
        <v>71.428571428571431</v>
      </c>
      <c r="X316" s="392">
        <f>IFERROR(X313/H313,"0")+IFERROR(X314/H314,"0")+IFERROR(X315/H315,"0")</f>
        <v>72</v>
      </c>
      <c r="Y316" s="392">
        <f>IFERROR(IF(Y313="",0,Y313),"0")+IFERROR(IF(Y314="",0,Y314),"0")+IFERROR(IF(Y315="",0,Y315),"0")</f>
        <v>0.54215999999999998</v>
      </c>
      <c r="Z316" s="393"/>
      <c r="AA316" s="393"/>
    </row>
    <row r="317" spans="1:67" x14ac:dyDescent="0.2">
      <c r="A317" s="403"/>
      <c r="B317" s="403"/>
      <c r="C317" s="403"/>
      <c r="D317" s="403"/>
      <c r="E317" s="403"/>
      <c r="F317" s="403"/>
      <c r="G317" s="403"/>
      <c r="H317" s="403"/>
      <c r="I317" s="403"/>
      <c r="J317" s="403"/>
      <c r="K317" s="403"/>
      <c r="L317" s="403"/>
      <c r="M317" s="403"/>
      <c r="N317" s="411"/>
      <c r="O317" s="415" t="s">
        <v>70</v>
      </c>
      <c r="P317" s="416"/>
      <c r="Q317" s="416"/>
      <c r="R317" s="416"/>
      <c r="S317" s="416"/>
      <c r="T317" s="416"/>
      <c r="U317" s="417"/>
      <c r="V317" s="37" t="s">
        <v>66</v>
      </c>
      <c r="W317" s="392">
        <f>IFERROR(SUM(W313:W315),"0")</f>
        <v>150</v>
      </c>
      <c r="X317" s="392">
        <f>IFERROR(SUM(X313:X315),"0")</f>
        <v>151.20000000000002</v>
      </c>
      <c r="Y317" s="37"/>
      <c r="Z317" s="393"/>
      <c r="AA317" s="393"/>
    </row>
    <row r="318" spans="1:67" ht="14.25" hidden="1" customHeight="1" x14ac:dyDescent="0.25">
      <c r="A318" s="402" t="s">
        <v>206</v>
      </c>
      <c r="B318" s="403"/>
      <c r="C318" s="403"/>
      <c r="D318" s="403"/>
      <c r="E318" s="403"/>
      <c r="F318" s="403"/>
      <c r="G318" s="403"/>
      <c r="H318" s="403"/>
      <c r="I318" s="403"/>
      <c r="J318" s="403"/>
      <c r="K318" s="403"/>
      <c r="L318" s="403"/>
      <c r="M318" s="403"/>
      <c r="N318" s="403"/>
      <c r="O318" s="403"/>
      <c r="P318" s="403"/>
      <c r="Q318" s="403"/>
      <c r="R318" s="403"/>
      <c r="S318" s="403"/>
      <c r="T318" s="403"/>
      <c r="U318" s="403"/>
      <c r="V318" s="403"/>
      <c r="W318" s="403"/>
      <c r="X318" s="403"/>
      <c r="Y318" s="403"/>
      <c r="Z318" s="386"/>
      <c r="AA318" s="386"/>
    </row>
    <row r="319" spans="1:67" ht="27" hidden="1" customHeight="1" x14ac:dyDescent="0.25">
      <c r="A319" s="54" t="s">
        <v>484</v>
      </c>
      <c r="B319" s="54" t="s">
        <v>485</v>
      </c>
      <c r="C319" s="31">
        <v>4301060324</v>
      </c>
      <c r="D319" s="396">
        <v>4607091388831</v>
      </c>
      <c r="E319" s="397"/>
      <c r="F319" s="389">
        <v>0.38</v>
      </c>
      <c r="G319" s="32">
        <v>6</v>
      </c>
      <c r="H319" s="389">
        <v>2.2799999999999998</v>
      </c>
      <c r="I319" s="38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4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01"/>
      <c r="Q319" s="401"/>
      <c r="R319" s="401"/>
      <c r="S319" s="397"/>
      <c r="T319" s="34"/>
      <c r="U319" s="34"/>
      <c r="V319" s="35" t="s">
        <v>66</v>
      </c>
      <c r="W319" s="390">
        <v>0</v>
      </c>
      <c r="X319" s="39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52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10"/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11"/>
      <c r="O320" s="415" t="s">
        <v>70</v>
      </c>
      <c r="P320" s="416"/>
      <c r="Q320" s="416"/>
      <c r="R320" s="416"/>
      <c r="S320" s="416"/>
      <c r="T320" s="416"/>
      <c r="U320" s="417"/>
      <c r="V320" s="37" t="s">
        <v>71</v>
      </c>
      <c r="W320" s="392">
        <f>IFERROR(W319/H319,"0")</f>
        <v>0</v>
      </c>
      <c r="X320" s="392">
        <f>IFERROR(X319/H319,"0")</f>
        <v>0</v>
      </c>
      <c r="Y320" s="392">
        <f>IFERROR(IF(Y319="",0,Y319),"0")</f>
        <v>0</v>
      </c>
      <c r="Z320" s="393"/>
      <c r="AA320" s="393"/>
    </row>
    <row r="321" spans="1:67" hidden="1" x14ac:dyDescent="0.2">
      <c r="A321" s="403"/>
      <c r="B321" s="403"/>
      <c r="C321" s="403"/>
      <c r="D321" s="403"/>
      <c r="E321" s="403"/>
      <c r="F321" s="403"/>
      <c r="G321" s="403"/>
      <c r="H321" s="403"/>
      <c r="I321" s="403"/>
      <c r="J321" s="403"/>
      <c r="K321" s="403"/>
      <c r="L321" s="403"/>
      <c r="M321" s="403"/>
      <c r="N321" s="411"/>
      <c r="O321" s="415" t="s">
        <v>70</v>
      </c>
      <c r="P321" s="416"/>
      <c r="Q321" s="416"/>
      <c r="R321" s="416"/>
      <c r="S321" s="416"/>
      <c r="T321" s="416"/>
      <c r="U321" s="417"/>
      <c r="V321" s="37" t="s">
        <v>66</v>
      </c>
      <c r="W321" s="392">
        <f>IFERROR(SUM(W319:W319),"0")</f>
        <v>0</v>
      </c>
      <c r="X321" s="392">
        <f>IFERROR(SUM(X319:X319),"0")</f>
        <v>0</v>
      </c>
      <c r="Y321" s="37"/>
      <c r="Z321" s="393"/>
      <c r="AA321" s="393"/>
    </row>
    <row r="322" spans="1:67" ht="14.25" hidden="1" customHeight="1" x14ac:dyDescent="0.25">
      <c r="A322" s="402" t="s">
        <v>86</v>
      </c>
      <c r="B322" s="403"/>
      <c r="C322" s="403"/>
      <c r="D322" s="403"/>
      <c r="E322" s="403"/>
      <c r="F322" s="403"/>
      <c r="G322" s="403"/>
      <c r="H322" s="403"/>
      <c r="I322" s="403"/>
      <c r="J322" s="403"/>
      <c r="K322" s="403"/>
      <c r="L322" s="403"/>
      <c r="M322" s="403"/>
      <c r="N322" s="403"/>
      <c r="O322" s="403"/>
      <c r="P322" s="403"/>
      <c r="Q322" s="403"/>
      <c r="R322" s="403"/>
      <c r="S322" s="403"/>
      <c r="T322" s="403"/>
      <c r="U322" s="403"/>
      <c r="V322" s="403"/>
      <c r="W322" s="403"/>
      <c r="X322" s="403"/>
      <c r="Y322" s="403"/>
      <c r="Z322" s="386"/>
      <c r="AA322" s="386"/>
    </row>
    <row r="323" spans="1:67" ht="27" hidden="1" customHeight="1" x14ac:dyDescent="0.25">
      <c r="A323" s="54" t="s">
        <v>486</v>
      </c>
      <c r="B323" s="54" t="s">
        <v>487</v>
      </c>
      <c r="C323" s="31">
        <v>4301032015</v>
      </c>
      <c r="D323" s="396">
        <v>4607091383102</v>
      </c>
      <c r="E323" s="397"/>
      <c r="F323" s="389">
        <v>0.17</v>
      </c>
      <c r="G323" s="32">
        <v>15</v>
      </c>
      <c r="H323" s="389">
        <v>2.5499999999999998</v>
      </c>
      <c r="I323" s="38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5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01"/>
      <c r="Q323" s="401"/>
      <c r="R323" s="401"/>
      <c r="S323" s="397"/>
      <c r="T323" s="34"/>
      <c r="U323" s="34"/>
      <c r="V323" s="35" t="s">
        <v>66</v>
      </c>
      <c r="W323" s="390">
        <v>0</v>
      </c>
      <c r="X323" s="39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3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10"/>
      <c r="B324" s="403"/>
      <c r="C324" s="403"/>
      <c r="D324" s="403"/>
      <c r="E324" s="403"/>
      <c r="F324" s="403"/>
      <c r="G324" s="403"/>
      <c r="H324" s="403"/>
      <c r="I324" s="403"/>
      <c r="J324" s="403"/>
      <c r="K324" s="403"/>
      <c r="L324" s="403"/>
      <c r="M324" s="403"/>
      <c r="N324" s="411"/>
      <c r="O324" s="415" t="s">
        <v>70</v>
      </c>
      <c r="P324" s="416"/>
      <c r="Q324" s="416"/>
      <c r="R324" s="416"/>
      <c r="S324" s="416"/>
      <c r="T324" s="416"/>
      <c r="U324" s="417"/>
      <c r="V324" s="37" t="s">
        <v>71</v>
      </c>
      <c r="W324" s="392">
        <f>IFERROR(W323/H323,"0")</f>
        <v>0</v>
      </c>
      <c r="X324" s="392">
        <f>IFERROR(X323/H323,"0")</f>
        <v>0</v>
      </c>
      <c r="Y324" s="392">
        <f>IFERROR(IF(Y323="",0,Y323),"0")</f>
        <v>0</v>
      </c>
      <c r="Z324" s="393"/>
      <c r="AA324" s="393"/>
    </row>
    <row r="325" spans="1:67" hidden="1" x14ac:dyDescent="0.2">
      <c r="A325" s="403"/>
      <c r="B325" s="403"/>
      <c r="C325" s="403"/>
      <c r="D325" s="403"/>
      <c r="E325" s="403"/>
      <c r="F325" s="403"/>
      <c r="G325" s="403"/>
      <c r="H325" s="403"/>
      <c r="I325" s="403"/>
      <c r="J325" s="403"/>
      <c r="K325" s="403"/>
      <c r="L325" s="403"/>
      <c r="M325" s="403"/>
      <c r="N325" s="411"/>
      <c r="O325" s="415" t="s">
        <v>70</v>
      </c>
      <c r="P325" s="416"/>
      <c r="Q325" s="416"/>
      <c r="R325" s="416"/>
      <c r="S325" s="416"/>
      <c r="T325" s="416"/>
      <c r="U325" s="417"/>
      <c r="V325" s="37" t="s">
        <v>66</v>
      </c>
      <c r="W325" s="392">
        <f>IFERROR(SUM(W323:W323),"0")</f>
        <v>0</v>
      </c>
      <c r="X325" s="392">
        <f>IFERROR(SUM(X323:X323),"0")</f>
        <v>0</v>
      </c>
      <c r="Y325" s="37"/>
      <c r="Z325" s="393"/>
      <c r="AA325" s="393"/>
    </row>
    <row r="326" spans="1:67" ht="27.75" hidden="1" customHeight="1" x14ac:dyDescent="0.2">
      <c r="A326" s="419" t="s">
        <v>488</v>
      </c>
      <c r="B326" s="420"/>
      <c r="C326" s="420"/>
      <c r="D326" s="420"/>
      <c r="E326" s="420"/>
      <c r="F326" s="420"/>
      <c r="G326" s="420"/>
      <c r="H326" s="420"/>
      <c r="I326" s="420"/>
      <c r="J326" s="420"/>
      <c r="K326" s="420"/>
      <c r="L326" s="420"/>
      <c r="M326" s="420"/>
      <c r="N326" s="420"/>
      <c r="O326" s="420"/>
      <c r="P326" s="420"/>
      <c r="Q326" s="420"/>
      <c r="R326" s="420"/>
      <c r="S326" s="420"/>
      <c r="T326" s="420"/>
      <c r="U326" s="420"/>
      <c r="V326" s="420"/>
      <c r="W326" s="420"/>
      <c r="X326" s="420"/>
      <c r="Y326" s="420"/>
      <c r="Z326" s="48"/>
      <c r="AA326" s="48"/>
    </row>
    <row r="327" spans="1:67" ht="16.5" hidden="1" customHeight="1" x14ac:dyDescent="0.25">
      <c r="A327" s="434" t="s">
        <v>489</v>
      </c>
      <c r="B327" s="403"/>
      <c r="C327" s="403"/>
      <c r="D327" s="403"/>
      <c r="E327" s="403"/>
      <c r="F327" s="403"/>
      <c r="G327" s="403"/>
      <c r="H327" s="403"/>
      <c r="I327" s="403"/>
      <c r="J327" s="403"/>
      <c r="K327" s="403"/>
      <c r="L327" s="403"/>
      <c r="M327" s="403"/>
      <c r="N327" s="403"/>
      <c r="O327" s="403"/>
      <c r="P327" s="403"/>
      <c r="Q327" s="403"/>
      <c r="R327" s="403"/>
      <c r="S327" s="403"/>
      <c r="T327" s="403"/>
      <c r="U327" s="403"/>
      <c r="V327" s="403"/>
      <c r="W327" s="403"/>
      <c r="X327" s="403"/>
      <c r="Y327" s="403"/>
      <c r="Z327" s="385"/>
      <c r="AA327" s="385"/>
    </row>
    <row r="328" spans="1:67" ht="14.25" hidden="1" customHeight="1" x14ac:dyDescent="0.25">
      <c r="A328" s="402" t="s">
        <v>105</v>
      </c>
      <c r="B328" s="403"/>
      <c r="C328" s="403"/>
      <c r="D328" s="403"/>
      <c r="E328" s="403"/>
      <c r="F328" s="403"/>
      <c r="G328" s="403"/>
      <c r="H328" s="403"/>
      <c r="I328" s="403"/>
      <c r="J328" s="403"/>
      <c r="K328" s="403"/>
      <c r="L328" s="403"/>
      <c r="M328" s="403"/>
      <c r="N328" s="403"/>
      <c r="O328" s="403"/>
      <c r="P328" s="403"/>
      <c r="Q328" s="403"/>
      <c r="R328" s="403"/>
      <c r="S328" s="403"/>
      <c r="T328" s="403"/>
      <c r="U328" s="403"/>
      <c r="V328" s="403"/>
      <c r="W328" s="403"/>
      <c r="X328" s="403"/>
      <c r="Y328" s="403"/>
      <c r="Z328" s="386"/>
      <c r="AA328" s="386"/>
    </row>
    <row r="329" spans="1:67" ht="27" customHeight="1" x14ac:dyDescent="0.25">
      <c r="A329" s="54" t="s">
        <v>490</v>
      </c>
      <c r="B329" s="54" t="s">
        <v>491</v>
      </c>
      <c r="C329" s="31">
        <v>4301011943</v>
      </c>
      <c r="D329" s="396">
        <v>4680115884830</v>
      </c>
      <c r="E329" s="397"/>
      <c r="F329" s="389">
        <v>2.5</v>
      </c>
      <c r="G329" s="32">
        <v>6</v>
      </c>
      <c r="H329" s="389">
        <v>15</v>
      </c>
      <c r="I329" s="389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12" t="s">
        <v>492</v>
      </c>
      <c r="P329" s="401"/>
      <c r="Q329" s="401"/>
      <c r="R329" s="401"/>
      <c r="S329" s="397"/>
      <c r="T329" s="34"/>
      <c r="U329" s="34"/>
      <c r="V329" s="35" t="s">
        <v>66</v>
      </c>
      <c r="W329" s="390">
        <v>500</v>
      </c>
      <c r="X329" s="391">
        <f t="shared" ref="X329:X338" si="75">IFERROR(IF(W329="",0,CEILING((W329/$H329),1)*$H329),"")</f>
        <v>510</v>
      </c>
      <c r="Y329" s="36">
        <f>IFERROR(IF(X329=0,"",ROUNDUP(X329/H329,0)*0.02039),"")</f>
        <v>0.69325999999999999</v>
      </c>
      <c r="Z329" s="56"/>
      <c r="AA329" s="57"/>
      <c r="AE329" s="64"/>
      <c r="BB329" s="254" t="s">
        <v>1</v>
      </c>
      <c r="BL329" s="64">
        <f t="shared" ref="BL329:BL338" si="76">IFERROR(W329*I329/H329,"0")</f>
        <v>516</v>
      </c>
      <c r="BM329" s="64">
        <f t="shared" ref="BM329:BM338" si="77">IFERROR(X329*I329/H329,"0")</f>
        <v>526.32000000000005</v>
      </c>
      <c r="BN329" s="64">
        <f t="shared" ref="BN329:BN338" si="78">IFERROR(1/J329*(W329/H329),"0")</f>
        <v>0.69444444444444442</v>
      </c>
      <c r="BO329" s="64">
        <f t="shared" ref="BO329:BO338" si="79">IFERROR(1/J329*(X329/H329),"0")</f>
        <v>0.70833333333333326</v>
      </c>
    </row>
    <row r="330" spans="1:67" ht="27" hidden="1" customHeight="1" x14ac:dyDescent="0.25">
      <c r="A330" s="54" t="s">
        <v>490</v>
      </c>
      <c r="B330" s="54" t="s">
        <v>493</v>
      </c>
      <c r="C330" s="31">
        <v>4301011867</v>
      </c>
      <c r="D330" s="396">
        <v>4680115884830</v>
      </c>
      <c r="E330" s="397"/>
      <c r="F330" s="389">
        <v>2.5</v>
      </c>
      <c r="G330" s="32">
        <v>6</v>
      </c>
      <c r="H330" s="389">
        <v>15</v>
      </c>
      <c r="I330" s="389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2" t="s">
        <v>492</v>
      </c>
      <c r="P330" s="401"/>
      <c r="Q330" s="401"/>
      <c r="R330" s="401"/>
      <c r="S330" s="397"/>
      <c r="T330" s="34"/>
      <c r="U330" s="34"/>
      <c r="V330" s="35" t="s">
        <v>66</v>
      </c>
      <c r="W330" s="390">
        <v>0</v>
      </c>
      <c r="X330" s="391">
        <f t="shared" si="75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6"/>
        <v>0</v>
      </c>
      <c r="BM330" s="64">
        <f t="shared" si="77"/>
        <v>0</v>
      </c>
      <c r="BN330" s="64">
        <f t="shared" si="78"/>
        <v>0</v>
      </c>
      <c r="BO330" s="64">
        <f t="shared" si="79"/>
        <v>0</v>
      </c>
    </row>
    <row r="331" spans="1:67" ht="27" customHeight="1" x14ac:dyDescent="0.25">
      <c r="A331" s="54" t="s">
        <v>494</v>
      </c>
      <c r="B331" s="54" t="s">
        <v>495</v>
      </c>
      <c r="C331" s="31">
        <v>4301011946</v>
      </c>
      <c r="D331" s="396">
        <v>4680115884847</v>
      </c>
      <c r="E331" s="397"/>
      <c r="F331" s="389">
        <v>2.5</v>
      </c>
      <c r="G331" s="32">
        <v>6</v>
      </c>
      <c r="H331" s="389">
        <v>15</v>
      </c>
      <c r="I331" s="389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73" t="s">
        <v>496</v>
      </c>
      <c r="P331" s="401"/>
      <c r="Q331" s="401"/>
      <c r="R331" s="401"/>
      <c r="S331" s="397"/>
      <c r="T331" s="34"/>
      <c r="U331" s="34"/>
      <c r="V331" s="35" t="s">
        <v>66</v>
      </c>
      <c r="W331" s="390">
        <v>1500</v>
      </c>
      <c r="X331" s="391">
        <f t="shared" si="75"/>
        <v>1500</v>
      </c>
      <c r="Y331" s="36">
        <f>IFERROR(IF(X331=0,"",ROUNDUP(X331/H331,0)*0.02039),"")</f>
        <v>2.0389999999999997</v>
      </c>
      <c r="Z331" s="56"/>
      <c r="AA331" s="57"/>
      <c r="AE331" s="64"/>
      <c r="BB331" s="256" t="s">
        <v>1</v>
      </c>
      <c r="BL331" s="64">
        <f t="shared" si="76"/>
        <v>1548</v>
      </c>
      <c r="BM331" s="64">
        <f t="shared" si="77"/>
        <v>1548</v>
      </c>
      <c r="BN331" s="64">
        <f t="shared" si="78"/>
        <v>2.083333333333333</v>
      </c>
      <c r="BO331" s="64">
        <f t="shared" si="79"/>
        <v>2.083333333333333</v>
      </c>
    </row>
    <row r="332" spans="1:67" ht="27" hidden="1" customHeight="1" x14ac:dyDescent="0.25">
      <c r="A332" s="54" t="s">
        <v>494</v>
      </c>
      <c r="B332" s="54" t="s">
        <v>497</v>
      </c>
      <c r="C332" s="31">
        <v>4301011869</v>
      </c>
      <c r="D332" s="396">
        <v>4680115884847</v>
      </c>
      <c r="E332" s="397"/>
      <c r="F332" s="389">
        <v>2.5</v>
      </c>
      <c r="G332" s="32">
        <v>6</v>
      </c>
      <c r="H332" s="389">
        <v>15</v>
      </c>
      <c r="I332" s="389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20" t="s">
        <v>496</v>
      </c>
      <c r="P332" s="401"/>
      <c r="Q332" s="401"/>
      <c r="R332" s="401"/>
      <c r="S332" s="397"/>
      <c r="T332" s="34"/>
      <c r="U332" s="34"/>
      <c r="V332" s="35" t="s">
        <v>66</v>
      </c>
      <c r="W332" s="390">
        <v>0</v>
      </c>
      <c r="X332" s="391">
        <f t="shared" si="75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6"/>
        <v>0</v>
      </c>
      <c r="BM332" s="64">
        <f t="shared" si="77"/>
        <v>0</v>
      </c>
      <c r="BN332" s="64">
        <f t="shared" si="78"/>
        <v>0</v>
      </c>
      <c r="BO332" s="64">
        <f t="shared" si="79"/>
        <v>0</v>
      </c>
    </row>
    <row r="333" spans="1:67" ht="27" customHeight="1" x14ac:dyDescent="0.25">
      <c r="A333" s="54" t="s">
        <v>498</v>
      </c>
      <c r="B333" s="54" t="s">
        <v>499</v>
      </c>
      <c r="C333" s="31">
        <v>4301011947</v>
      </c>
      <c r="D333" s="396">
        <v>4680115884854</v>
      </c>
      <c r="E333" s="397"/>
      <c r="F333" s="389">
        <v>2.5</v>
      </c>
      <c r="G333" s="32">
        <v>6</v>
      </c>
      <c r="H333" s="389">
        <v>15</v>
      </c>
      <c r="I333" s="389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01"/>
      <c r="Q333" s="401"/>
      <c r="R333" s="401"/>
      <c r="S333" s="397"/>
      <c r="T333" s="34"/>
      <c r="U333" s="34"/>
      <c r="V333" s="35" t="s">
        <v>66</v>
      </c>
      <c r="W333" s="390">
        <v>300</v>
      </c>
      <c r="X333" s="391">
        <f t="shared" si="75"/>
        <v>300</v>
      </c>
      <c r="Y333" s="36">
        <f>IFERROR(IF(X333=0,"",ROUNDUP(X333/H333,0)*0.02039),"")</f>
        <v>0.40779999999999994</v>
      </c>
      <c r="Z333" s="56"/>
      <c r="AA333" s="57"/>
      <c r="AE333" s="64"/>
      <c r="BB333" s="258" t="s">
        <v>1</v>
      </c>
      <c r="BL333" s="64">
        <f t="shared" si="76"/>
        <v>309.60000000000002</v>
      </c>
      <c r="BM333" s="64">
        <f t="shared" si="77"/>
        <v>309.60000000000002</v>
      </c>
      <c r="BN333" s="64">
        <f t="shared" si="78"/>
        <v>0.41666666666666663</v>
      </c>
      <c r="BO333" s="64">
        <f t="shared" si="79"/>
        <v>0.41666666666666663</v>
      </c>
    </row>
    <row r="334" spans="1:67" ht="27" hidden="1" customHeight="1" x14ac:dyDescent="0.25">
      <c r="A334" s="54" t="s">
        <v>498</v>
      </c>
      <c r="B334" s="54" t="s">
        <v>500</v>
      </c>
      <c r="C334" s="31">
        <v>4301011870</v>
      </c>
      <c r="D334" s="396">
        <v>4680115884854</v>
      </c>
      <c r="E334" s="397"/>
      <c r="F334" s="389">
        <v>2.5</v>
      </c>
      <c r="G334" s="32">
        <v>6</v>
      </c>
      <c r="H334" s="389">
        <v>15</v>
      </c>
      <c r="I334" s="389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8" t="s">
        <v>501</v>
      </c>
      <c r="P334" s="401"/>
      <c r="Q334" s="401"/>
      <c r="R334" s="401"/>
      <c r="S334" s="397"/>
      <c r="T334" s="34"/>
      <c r="U334" s="34"/>
      <c r="V334" s="35" t="s">
        <v>66</v>
      </c>
      <c r="W334" s="390">
        <v>0</v>
      </c>
      <c r="X334" s="391">
        <f t="shared" si="75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6"/>
        <v>0</v>
      </c>
      <c r="BM334" s="64">
        <f t="shared" si="77"/>
        <v>0</v>
      </c>
      <c r="BN334" s="64">
        <f t="shared" si="78"/>
        <v>0</v>
      </c>
      <c r="BO334" s="64">
        <f t="shared" si="79"/>
        <v>0</v>
      </c>
    </row>
    <row r="335" spans="1:67" ht="37.5" hidden="1" customHeight="1" x14ac:dyDescent="0.25">
      <c r="A335" s="54" t="s">
        <v>502</v>
      </c>
      <c r="B335" s="54" t="s">
        <v>503</v>
      </c>
      <c r="C335" s="31">
        <v>4301011871</v>
      </c>
      <c r="D335" s="396">
        <v>4680115884908</v>
      </c>
      <c r="E335" s="397"/>
      <c r="F335" s="389">
        <v>0.4</v>
      </c>
      <c r="G335" s="32">
        <v>10</v>
      </c>
      <c r="H335" s="389">
        <v>4</v>
      </c>
      <c r="I335" s="389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8" t="s">
        <v>504</v>
      </c>
      <c r="P335" s="401"/>
      <c r="Q335" s="401"/>
      <c r="R335" s="401"/>
      <c r="S335" s="397"/>
      <c r="T335" s="34"/>
      <c r="U335" s="34"/>
      <c r="V335" s="35" t="s">
        <v>66</v>
      </c>
      <c r="W335" s="390">
        <v>0</v>
      </c>
      <c r="X335" s="391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hidden="1" customHeight="1" x14ac:dyDescent="0.25">
      <c r="A336" s="54" t="s">
        <v>505</v>
      </c>
      <c r="B336" s="54" t="s">
        <v>506</v>
      </c>
      <c r="C336" s="31">
        <v>4301011866</v>
      </c>
      <c r="D336" s="396">
        <v>4680115884878</v>
      </c>
      <c r="E336" s="397"/>
      <c r="F336" s="389">
        <v>0.5</v>
      </c>
      <c r="G336" s="32">
        <v>10</v>
      </c>
      <c r="H336" s="389">
        <v>5</v>
      </c>
      <c r="I336" s="38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90" t="s">
        <v>507</v>
      </c>
      <c r="P336" s="401"/>
      <c r="Q336" s="401"/>
      <c r="R336" s="401"/>
      <c r="S336" s="397"/>
      <c r="T336" s="34"/>
      <c r="U336" s="34"/>
      <c r="V336" s="35" t="s">
        <v>66</v>
      </c>
      <c r="W336" s="390">
        <v>0</v>
      </c>
      <c r="X336" s="391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hidden="1" customHeight="1" x14ac:dyDescent="0.25">
      <c r="A337" s="54" t="s">
        <v>508</v>
      </c>
      <c r="B337" s="54" t="s">
        <v>509</v>
      </c>
      <c r="C337" s="31">
        <v>4301011952</v>
      </c>
      <c r="D337" s="396">
        <v>4680115884922</v>
      </c>
      <c r="E337" s="397"/>
      <c r="F337" s="389">
        <v>0.5</v>
      </c>
      <c r="G337" s="32">
        <v>10</v>
      </c>
      <c r="H337" s="389">
        <v>5</v>
      </c>
      <c r="I337" s="389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72" t="s">
        <v>510</v>
      </c>
      <c r="P337" s="401"/>
      <c r="Q337" s="401"/>
      <c r="R337" s="401"/>
      <c r="S337" s="397"/>
      <c r="T337" s="34"/>
      <c r="U337" s="34"/>
      <c r="V337" s="35" t="s">
        <v>66</v>
      </c>
      <c r="W337" s="390">
        <v>0</v>
      </c>
      <c r="X337" s="391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511</v>
      </c>
      <c r="B338" s="54" t="s">
        <v>512</v>
      </c>
      <c r="C338" s="31">
        <v>4301011433</v>
      </c>
      <c r="D338" s="396">
        <v>4680115882638</v>
      </c>
      <c r="E338" s="397"/>
      <c r="F338" s="389">
        <v>0.4</v>
      </c>
      <c r="G338" s="32">
        <v>10</v>
      </c>
      <c r="H338" s="389">
        <v>4</v>
      </c>
      <c r="I338" s="389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9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01"/>
      <c r="Q338" s="401"/>
      <c r="R338" s="401"/>
      <c r="S338" s="397"/>
      <c r="T338" s="34"/>
      <c r="U338" s="34"/>
      <c r="V338" s="35" t="s">
        <v>66</v>
      </c>
      <c r="W338" s="390">
        <v>0</v>
      </c>
      <c r="X338" s="391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10"/>
      <c r="B339" s="403"/>
      <c r="C339" s="403"/>
      <c r="D339" s="403"/>
      <c r="E339" s="403"/>
      <c r="F339" s="403"/>
      <c r="G339" s="403"/>
      <c r="H339" s="403"/>
      <c r="I339" s="403"/>
      <c r="J339" s="403"/>
      <c r="K339" s="403"/>
      <c r="L339" s="403"/>
      <c r="M339" s="403"/>
      <c r="N339" s="411"/>
      <c r="O339" s="415" t="s">
        <v>70</v>
      </c>
      <c r="P339" s="416"/>
      <c r="Q339" s="416"/>
      <c r="R339" s="416"/>
      <c r="S339" s="416"/>
      <c r="T339" s="416"/>
      <c r="U339" s="417"/>
      <c r="V339" s="37" t="s">
        <v>71</v>
      </c>
      <c r="W339" s="392">
        <f>IFERROR(W329/H329,"0")+IFERROR(W330/H330,"0")+IFERROR(W331/H331,"0")+IFERROR(W332/H332,"0")+IFERROR(W333/H333,"0")+IFERROR(W334/H334,"0")+IFERROR(W335/H335,"0")+IFERROR(W336/H336,"0")+IFERROR(W337/H337,"0")+IFERROR(W338/H338,"0")</f>
        <v>153.33333333333334</v>
      </c>
      <c r="X339" s="392">
        <f>IFERROR(X329/H329,"0")+IFERROR(X330/H330,"0")+IFERROR(X331/H331,"0")+IFERROR(X332/H332,"0")+IFERROR(X333/H333,"0")+IFERROR(X334/H334,"0")+IFERROR(X335/H335,"0")+IFERROR(X336/H336,"0")+IFERROR(X337/H337,"0")+IFERROR(X338/H338,"0")</f>
        <v>154</v>
      </c>
      <c r="Y339" s="39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3.1400599999999996</v>
      </c>
      <c r="Z339" s="393"/>
      <c r="AA339" s="393"/>
    </row>
    <row r="340" spans="1:67" x14ac:dyDescent="0.2">
      <c r="A340" s="403"/>
      <c r="B340" s="403"/>
      <c r="C340" s="403"/>
      <c r="D340" s="403"/>
      <c r="E340" s="403"/>
      <c r="F340" s="403"/>
      <c r="G340" s="403"/>
      <c r="H340" s="403"/>
      <c r="I340" s="403"/>
      <c r="J340" s="403"/>
      <c r="K340" s="403"/>
      <c r="L340" s="403"/>
      <c r="M340" s="403"/>
      <c r="N340" s="411"/>
      <c r="O340" s="415" t="s">
        <v>70</v>
      </c>
      <c r="P340" s="416"/>
      <c r="Q340" s="416"/>
      <c r="R340" s="416"/>
      <c r="S340" s="416"/>
      <c r="T340" s="416"/>
      <c r="U340" s="417"/>
      <c r="V340" s="37" t="s">
        <v>66</v>
      </c>
      <c r="W340" s="392">
        <f>IFERROR(SUM(W329:W338),"0")</f>
        <v>2300</v>
      </c>
      <c r="X340" s="392">
        <f>IFERROR(SUM(X329:X338),"0")</f>
        <v>2310</v>
      </c>
      <c r="Y340" s="37"/>
      <c r="Z340" s="393"/>
      <c r="AA340" s="393"/>
    </row>
    <row r="341" spans="1:67" ht="14.25" hidden="1" customHeight="1" x14ac:dyDescent="0.25">
      <c r="A341" s="402" t="s">
        <v>97</v>
      </c>
      <c r="B341" s="403"/>
      <c r="C341" s="403"/>
      <c r="D341" s="403"/>
      <c r="E341" s="403"/>
      <c r="F341" s="403"/>
      <c r="G341" s="403"/>
      <c r="H341" s="403"/>
      <c r="I341" s="403"/>
      <c r="J341" s="403"/>
      <c r="K341" s="403"/>
      <c r="L341" s="403"/>
      <c r="M341" s="403"/>
      <c r="N341" s="403"/>
      <c r="O341" s="403"/>
      <c r="P341" s="403"/>
      <c r="Q341" s="403"/>
      <c r="R341" s="403"/>
      <c r="S341" s="403"/>
      <c r="T341" s="403"/>
      <c r="U341" s="403"/>
      <c r="V341" s="403"/>
      <c r="W341" s="403"/>
      <c r="X341" s="403"/>
      <c r="Y341" s="403"/>
      <c r="Z341" s="386"/>
      <c r="AA341" s="386"/>
    </row>
    <row r="342" spans="1:67" ht="27" hidden="1" customHeight="1" x14ac:dyDescent="0.25">
      <c r="A342" s="54" t="s">
        <v>513</v>
      </c>
      <c r="B342" s="54" t="s">
        <v>514</v>
      </c>
      <c r="C342" s="31">
        <v>4301020178</v>
      </c>
      <c r="D342" s="396">
        <v>4607091383980</v>
      </c>
      <c r="E342" s="397"/>
      <c r="F342" s="389">
        <v>2.5</v>
      </c>
      <c r="G342" s="32">
        <v>6</v>
      </c>
      <c r="H342" s="389">
        <v>15</v>
      </c>
      <c r="I342" s="389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6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01"/>
      <c r="Q342" s="401"/>
      <c r="R342" s="401"/>
      <c r="S342" s="397"/>
      <c r="T342" s="34"/>
      <c r="U342" s="34"/>
      <c r="V342" s="35" t="s">
        <v>66</v>
      </c>
      <c r="W342" s="390">
        <v>0</v>
      </c>
      <c r="X342" s="39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4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16.5" hidden="1" customHeight="1" x14ac:dyDescent="0.25">
      <c r="A343" s="54" t="s">
        <v>515</v>
      </c>
      <c r="B343" s="54" t="s">
        <v>516</v>
      </c>
      <c r="C343" s="31">
        <v>4301020270</v>
      </c>
      <c r="D343" s="396">
        <v>4680115883314</v>
      </c>
      <c r="E343" s="397"/>
      <c r="F343" s="389">
        <v>1.35</v>
      </c>
      <c r="G343" s="32">
        <v>8</v>
      </c>
      <c r="H343" s="389">
        <v>10.8</v>
      </c>
      <c r="I343" s="389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2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01"/>
      <c r="Q343" s="401"/>
      <c r="R343" s="401"/>
      <c r="S343" s="397"/>
      <c r="T343" s="34"/>
      <c r="U343" s="34"/>
      <c r="V343" s="35" t="s">
        <v>66</v>
      </c>
      <c r="W343" s="390">
        <v>0</v>
      </c>
      <c r="X343" s="391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517</v>
      </c>
      <c r="B344" s="54" t="s">
        <v>518</v>
      </c>
      <c r="C344" s="31">
        <v>4301020179</v>
      </c>
      <c r="D344" s="396">
        <v>4607091384178</v>
      </c>
      <c r="E344" s="397"/>
      <c r="F344" s="389">
        <v>0.4</v>
      </c>
      <c r="G344" s="32">
        <v>10</v>
      </c>
      <c r="H344" s="389">
        <v>4</v>
      </c>
      <c r="I344" s="389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8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01"/>
      <c r="Q344" s="401"/>
      <c r="R344" s="401"/>
      <c r="S344" s="397"/>
      <c r="T344" s="34"/>
      <c r="U344" s="34"/>
      <c r="V344" s="35" t="s">
        <v>66</v>
      </c>
      <c r="W344" s="390">
        <v>0</v>
      </c>
      <c r="X344" s="39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519</v>
      </c>
      <c r="B345" s="54" t="s">
        <v>520</v>
      </c>
      <c r="C345" s="31">
        <v>4301020254</v>
      </c>
      <c r="D345" s="396">
        <v>4680115881914</v>
      </c>
      <c r="E345" s="397"/>
      <c r="F345" s="389">
        <v>0.4</v>
      </c>
      <c r="G345" s="32">
        <v>10</v>
      </c>
      <c r="H345" s="389">
        <v>4</v>
      </c>
      <c r="I345" s="389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01"/>
      <c r="Q345" s="401"/>
      <c r="R345" s="401"/>
      <c r="S345" s="397"/>
      <c r="T345" s="34"/>
      <c r="U345" s="34"/>
      <c r="V345" s="35" t="s">
        <v>66</v>
      </c>
      <c r="W345" s="390">
        <v>0</v>
      </c>
      <c r="X345" s="391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idden="1" x14ac:dyDescent="0.2">
      <c r="A346" s="410"/>
      <c r="B346" s="403"/>
      <c r="C346" s="403"/>
      <c r="D346" s="403"/>
      <c r="E346" s="403"/>
      <c r="F346" s="403"/>
      <c r="G346" s="403"/>
      <c r="H346" s="403"/>
      <c r="I346" s="403"/>
      <c r="J346" s="403"/>
      <c r="K346" s="403"/>
      <c r="L346" s="403"/>
      <c r="M346" s="403"/>
      <c r="N346" s="411"/>
      <c r="O346" s="415" t="s">
        <v>70</v>
      </c>
      <c r="P346" s="416"/>
      <c r="Q346" s="416"/>
      <c r="R346" s="416"/>
      <c r="S346" s="416"/>
      <c r="T346" s="416"/>
      <c r="U346" s="417"/>
      <c r="V346" s="37" t="s">
        <v>71</v>
      </c>
      <c r="W346" s="392">
        <f>IFERROR(W342/H342,"0")+IFERROR(W343/H343,"0")+IFERROR(W344/H344,"0")+IFERROR(W345/H345,"0")</f>
        <v>0</v>
      </c>
      <c r="X346" s="392">
        <f>IFERROR(X342/H342,"0")+IFERROR(X343/H343,"0")+IFERROR(X344/H344,"0")+IFERROR(X345/H345,"0")</f>
        <v>0</v>
      </c>
      <c r="Y346" s="392">
        <f>IFERROR(IF(Y342="",0,Y342),"0")+IFERROR(IF(Y343="",0,Y343),"0")+IFERROR(IF(Y344="",0,Y344),"0")+IFERROR(IF(Y345="",0,Y345),"0")</f>
        <v>0</v>
      </c>
      <c r="Z346" s="393"/>
      <c r="AA346" s="393"/>
    </row>
    <row r="347" spans="1:67" hidden="1" x14ac:dyDescent="0.2">
      <c r="A347" s="403"/>
      <c r="B347" s="403"/>
      <c r="C347" s="403"/>
      <c r="D347" s="403"/>
      <c r="E347" s="403"/>
      <c r="F347" s="403"/>
      <c r="G347" s="403"/>
      <c r="H347" s="403"/>
      <c r="I347" s="403"/>
      <c r="J347" s="403"/>
      <c r="K347" s="403"/>
      <c r="L347" s="403"/>
      <c r="M347" s="403"/>
      <c r="N347" s="411"/>
      <c r="O347" s="415" t="s">
        <v>70</v>
      </c>
      <c r="P347" s="416"/>
      <c r="Q347" s="416"/>
      <c r="R347" s="416"/>
      <c r="S347" s="416"/>
      <c r="T347" s="416"/>
      <c r="U347" s="417"/>
      <c r="V347" s="37" t="s">
        <v>66</v>
      </c>
      <c r="W347" s="392">
        <f>IFERROR(SUM(W342:W345),"0")</f>
        <v>0</v>
      </c>
      <c r="X347" s="392">
        <f>IFERROR(SUM(X342:X345),"0")</f>
        <v>0</v>
      </c>
      <c r="Y347" s="37"/>
      <c r="Z347" s="393"/>
      <c r="AA347" s="393"/>
    </row>
    <row r="348" spans="1:67" ht="14.25" hidden="1" customHeight="1" x14ac:dyDescent="0.25">
      <c r="A348" s="402" t="s">
        <v>72</v>
      </c>
      <c r="B348" s="403"/>
      <c r="C348" s="403"/>
      <c r="D348" s="403"/>
      <c r="E348" s="403"/>
      <c r="F348" s="403"/>
      <c r="G348" s="403"/>
      <c r="H348" s="403"/>
      <c r="I348" s="403"/>
      <c r="J348" s="403"/>
      <c r="K348" s="403"/>
      <c r="L348" s="403"/>
      <c r="M348" s="403"/>
      <c r="N348" s="403"/>
      <c r="O348" s="403"/>
      <c r="P348" s="403"/>
      <c r="Q348" s="403"/>
      <c r="R348" s="403"/>
      <c r="S348" s="403"/>
      <c r="T348" s="403"/>
      <c r="U348" s="403"/>
      <c r="V348" s="403"/>
      <c r="W348" s="403"/>
      <c r="X348" s="403"/>
      <c r="Y348" s="403"/>
      <c r="Z348" s="386"/>
      <c r="AA348" s="386"/>
    </row>
    <row r="349" spans="1:67" ht="27" hidden="1" customHeight="1" x14ac:dyDescent="0.25">
      <c r="A349" s="54" t="s">
        <v>521</v>
      </c>
      <c r="B349" s="54" t="s">
        <v>522</v>
      </c>
      <c r="C349" s="31">
        <v>4301051639</v>
      </c>
      <c r="D349" s="396">
        <v>4607091383928</v>
      </c>
      <c r="E349" s="397"/>
      <c r="F349" s="389">
        <v>1.3</v>
      </c>
      <c r="G349" s="32">
        <v>6</v>
      </c>
      <c r="H349" s="389">
        <v>7.8</v>
      </c>
      <c r="I349" s="389">
        <v>8.3699999999999992</v>
      </c>
      <c r="J349" s="32">
        <v>56</v>
      </c>
      <c r="K349" s="32" t="s">
        <v>100</v>
      </c>
      <c r="L349" s="33" t="s">
        <v>65</v>
      </c>
      <c r="M349" s="33"/>
      <c r="N349" s="32">
        <v>40</v>
      </c>
      <c r="O349" s="493" t="s">
        <v>523</v>
      </c>
      <c r="P349" s="401"/>
      <c r="Q349" s="401"/>
      <c r="R349" s="401"/>
      <c r="S349" s="397"/>
      <c r="T349" s="34"/>
      <c r="U349" s="34"/>
      <c r="V349" s="35" t="s">
        <v>66</v>
      </c>
      <c r="W349" s="390">
        <v>0</v>
      </c>
      <c r="X349" s="39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521</v>
      </c>
      <c r="B350" s="54" t="s">
        <v>524</v>
      </c>
      <c r="C350" s="31">
        <v>4301051560</v>
      </c>
      <c r="D350" s="396">
        <v>4607091383928</v>
      </c>
      <c r="E350" s="397"/>
      <c r="F350" s="389">
        <v>1.3</v>
      </c>
      <c r="G350" s="32">
        <v>6</v>
      </c>
      <c r="H350" s="389">
        <v>7.8</v>
      </c>
      <c r="I350" s="389">
        <v>8.3699999999999992</v>
      </c>
      <c r="J350" s="32">
        <v>56</v>
      </c>
      <c r="K350" s="32" t="s">
        <v>100</v>
      </c>
      <c r="L350" s="33" t="s">
        <v>120</v>
      </c>
      <c r="M350" s="33"/>
      <c r="N350" s="32">
        <v>40</v>
      </c>
      <c r="O350" s="47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01"/>
      <c r="Q350" s="401"/>
      <c r="R350" s="401"/>
      <c r="S350" s="397"/>
      <c r="T350" s="34"/>
      <c r="U350" s="34"/>
      <c r="V350" s="35" t="s">
        <v>66</v>
      </c>
      <c r="W350" s="390">
        <v>0</v>
      </c>
      <c r="X350" s="39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525</v>
      </c>
      <c r="B351" s="54" t="s">
        <v>526</v>
      </c>
      <c r="C351" s="31">
        <v>4301051636</v>
      </c>
      <c r="D351" s="396">
        <v>4607091384260</v>
      </c>
      <c r="E351" s="397"/>
      <c r="F351" s="389">
        <v>1.3</v>
      </c>
      <c r="G351" s="32">
        <v>6</v>
      </c>
      <c r="H351" s="389">
        <v>7.8</v>
      </c>
      <c r="I351" s="389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40</v>
      </c>
      <c r="O351" s="662" t="s">
        <v>527</v>
      </c>
      <c r="P351" s="401"/>
      <c r="Q351" s="401"/>
      <c r="R351" s="401"/>
      <c r="S351" s="397"/>
      <c r="T351" s="34"/>
      <c r="U351" s="34"/>
      <c r="V351" s="35" t="s">
        <v>66</v>
      </c>
      <c r="W351" s="390">
        <v>0</v>
      </c>
      <c r="X351" s="39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525</v>
      </c>
      <c r="B352" s="54" t="s">
        <v>528</v>
      </c>
      <c r="C352" s="31">
        <v>4301051298</v>
      </c>
      <c r="D352" s="396">
        <v>4607091384260</v>
      </c>
      <c r="E352" s="397"/>
      <c r="F352" s="389">
        <v>1.3</v>
      </c>
      <c r="G352" s="32">
        <v>6</v>
      </c>
      <c r="H352" s="389">
        <v>7.8</v>
      </c>
      <c r="I352" s="389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35</v>
      </c>
      <c r="O352" s="62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401"/>
      <c r="Q352" s="401"/>
      <c r="R352" s="401"/>
      <c r="S352" s="397"/>
      <c r="T352" s="34"/>
      <c r="U352" s="34"/>
      <c r="V352" s="35" t="s">
        <v>66</v>
      </c>
      <c r="W352" s="390">
        <v>0</v>
      </c>
      <c r="X352" s="391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idden="1" x14ac:dyDescent="0.2">
      <c r="A353" s="410"/>
      <c r="B353" s="403"/>
      <c r="C353" s="403"/>
      <c r="D353" s="403"/>
      <c r="E353" s="403"/>
      <c r="F353" s="403"/>
      <c r="G353" s="403"/>
      <c r="H353" s="403"/>
      <c r="I353" s="403"/>
      <c r="J353" s="403"/>
      <c r="K353" s="403"/>
      <c r="L353" s="403"/>
      <c r="M353" s="403"/>
      <c r="N353" s="411"/>
      <c r="O353" s="415" t="s">
        <v>70</v>
      </c>
      <c r="P353" s="416"/>
      <c r="Q353" s="416"/>
      <c r="R353" s="416"/>
      <c r="S353" s="416"/>
      <c r="T353" s="416"/>
      <c r="U353" s="417"/>
      <c r="V353" s="37" t="s">
        <v>71</v>
      </c>
      <c r="W353" s="392">
        <f>IFERROR(W349/H349,"0")+IFERROR(W350/H350,"0")+IFERROR(W351/H351,"0")+IFERROR(W352/H352,"0")</f>
        <v>0</v>
      </c>
      <c r="X353" s="392">
        <f>IFERROR(X349/H349,"0")+IFERROR(X350/H350,"0")+IFERROR(X351/H351,"0")+IFERROR(X352/H352,"0")</f>
        <v>0</v>
      </c>
      <c r="Y353" s="392">
        <f>IFERROR(IF(Y349="",0,Y349),"0")+IFERROR(IF(Y350="",0,Y350),"0")+IFERROR(IF(Y351="",0,Y351),"0")+IFERROR(IF(Y352="",0,Y352),"0")</f>
        <v>0</v>
      </c>
      <c r="Z353" s="393"/>
      <c r="AA353" s="393"/>
    </row>
    <row r="354" spans="1:67" hidden="1" x14ac:dyDescent="0.2">
      <c r="A354" s="403"/>
      <c r="B354" s="403"/>
      <c r="C354" s="403"/>
      <c r="D354" s="403"/>
      <c r="E354" s="403"/>
      <c r="F354" s="403"/>
      <c r="G354" s="403"/>
      <c r="H354" s="403"/>
      <c r="I354" s="403"/>
      <c r="J354" s="403"/>
      <c r="K354" s="403"/>
      <c r="L354" s="403"/>
      <c r="M354" s="403"/>
      <c r="N354" s="411"/>
      <c r="O354" s="415" t="s">
        <v>70</v>
      </c>
      <c r="P354" s="416"/>
      <c r="Q354" s="416"/>
      <c r="R354" s="416"/>
      <c r="S354" s="416"/>
      <c r="T354" s="416"/>
      <c r="U354" s="417"/>
      <c r="V354" s="37" t="s">
        <v>66</v>
      </c>
      <c r="W354" s="392">
        <f>IFERROR(SUM(W349:W352),"0")</f>
        <v>0</v>
      </c>
      <c r="X354" s="392">
        <f>IFERROR(SUM(X349:X352),"0")</f>
        <v>0</v>
      </c>
      <c r="Y354" s="37"/>
      <c r="Z354" s="393"/>
      <c r="AA354" s="393"/>
    </row>
    <row r="355" spans="1:67" ht="14.25" hidden="1" customHeight="1" x14ac:dyDescent="0.25">
      <c r="A355" s="402" t="s">
        <v>206</v>
      </c>
      <c r="B355" s="403"/>
      <c r="C355" s="403"/>
      <c r="D355" s="403"/>
      <c r="E355" s="403"/>
      <c r="F355" s="403"/>
      <c r="G355" s="403"/>
      <c r="H355" s="403"/>
      <c r="I355" s="403"/>
      <c r="J355" s="403"/>
      <c r="K355" s="403"/>
      <c r="L355" s="403"/>
      <c r="M355" s="403"/>
      <c r="N355" s="403"/>
      <c r="O355" s="403"/>
      <c r="P355" s="403"/>
      <c r="Q355" s="403"/>
      <c r="R355" s="403"/>
      <c r="S355" s="403"/>
      <c r="T355" s="403"/>
      <c r="U355" s="403"/>
      <c r="V355" s="403"/>
      <c r="W355" s="403"/>
      <c r="X355" s="403"/>
      <c r="Y355" s="403"/>
      <c r="Z355" s="386"/>
      <c r="AA355" s="386"/>
    </row>
    <row r="356" spans="1:67" ht="16.5" hidden="1" customHeight="1" x14ac:dyDescent="0.25">
      <c r="A356" s="54" t="s">
        <v>529</v>
      </c>
      <c r="B356" s="54" t="s">
        <v>530</v>
      </c>
      <c r="C356" s="31">
        <v>4301060314</v>
      </c>
      <c r="D356" s="396">
        <v>4607091384673</v>
      </c>
      <c r="E356" s="397"/>
      <c r="F356" s="389">
        <v>1.3</v>
      </c>
      <c r="G356" s="32">
        <v>6</v>
      </c>
      <c r="H356" s="389">
        <v>7.8</v>
      </c>
      <c r="I356" s="389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7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401"/>
      <c r="Q356" s="401"/>
      <c r="R356" s="401"/>
      <c r="S356" s="397"/>
      <c r="T356" s="34"/>
      <c r="U356" s="34"/>
      <c r="V356" s="35" t="s">
        <v>66</v>
      </c>
      <c r="W356" s="390">
        <v>0</v>
      </c>
      <c r="X356" s="39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hidden="1" customHeight="1" x14ac:dyDescent="0.25">
      <c r="A357" s="54" t="s">
        <v>529</v>
      </c>
      <c r="B357" s="54" t="s">
        <v>531</v>
      </c>
      <c r="C357" s="31">
        <v>4301060345</v>
      </c>
      <c r="D357" s="396">
        <v>4607091384673</v>
      </c>
      <c r="E357" s="397"/>
      <c r="F357" s="389">
        <v>1.3</v>
      </c>
      <c r="G357" s="32">
        <v>6</v>
      </c>
      <c r="H357" s="389">
        <v>7.8</v>
      </c>
      <c r="I357" s="389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50" t="s">
        <v>532</v>
      </c>
      <c r="P357" s="401"/>
      <c r="Q357" s="401"/>
      <c r="R357" s="401"/>
      <c r="S357" s="397"/>
      <c r="T357" s="34"/>
      <c r="U357" s="34"/>
      <c r="V357" s="35" t="s">
        <v>66</v>
      </c>
      <c r="W357" s="390">
        <v>0</v>
      </c>
      <c r="X357" s="39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10"/>
      <c r="B358" s="403"/>
      <c r="C358" s="403"/>
      <c r="D358" s="403"/>
      <c r="E358" s="403"/>
      <c r="F358" s="403"/>
      <c r="G358" s="403"/>
      <c r="H358" s="403"/>
      <c r="I358" s="403"/>
      <c r="J358" s="403"/>
      <c r="K358" s="403"/>
      <c r="L358" s="403"/>
      <c r="M358" s="403"/>
      <c r="N358" s="411"/>
      <c r="O358" s="415" t="s">
        <v>70</v>
      </c>
      <c r="P358" s="416"/>
      <c r="Q358" s="416"/>
      <c r="R358" s="416"/>
      <c r="S358" s="416"/>
      <c r="T358" s="416"/>
      <c r="U358" s="417"/>
      <c r="V358" s="37" t="s">
        <v>71</v>
      </c>
      <c r="W358" s="392">
        <f>IFERROR(W356/H356,"0")+IFERROR(W357/H357,"0")</f>
        <v>0</v>
      </c>
      <c r="X358" s="392">
        <f>IFERROR(X356/H356,"0")+IFERROR(X357/H357,"0")</f>
        <v>0</v>
      </c>
      <c r="Y358" s="392">
        <f>IFERROR(IF(Y356="",0,Y356),"0")+IFERROR(IF(Y357="",0,Y357),"0")</f>
        <v>0</v>
      </c>
      <c r="Z358" s="393"/>
      <c r="AA358" s="393"/>
    </row>
    <row r="359" spans="1:67" hidden="1" x14ac:dyDescent="0.2">
      <c r="A359" s="403"/>
      <c r="B359" s="403"/>
      <c r="C359" s="403"/>
      <c r="D359" s="403"/>
      <c r="E359" s="403"/>
      <c r="F359" s="403"/>
      <c r="G359" s="403"/>
      <c r="H359" s="403"/>
      <c r="I359" s="403"/>
      <c r="J359" s="403"/>
      <c r="K359" s="403"/>
      <c r="L359" s="403"/>
      <c r="M359" s="403"/>
      <c r="N359" s="411"/>
      <c r="O359" s="415" t="s">
        <v>70</v>
      </c>
      <c r="P359" s="416"/>
      <c r="Q359" s="416"/>
      <c r="R359" s="416"/>
      <c r="S359" s="416"/>
      <c r="T359" s="416"/>
      <c r="U359" s="417"/>
      <c r="V359" s="37" t="s">
        <v>66</v>
      </c>
      <c r="W359" s="392">
        <f>IFERROR(SUM(W356:W357),"0")</f>
        <v>0</v>
      </c>
      <c r="X359" s="392">
        <f>IFERROR(SUM(X356:X357),"0")</f>
        <v>0</v>
      </c>
      <c r="Y359" s="37"/>
      <c r="Z359" s="393"/>
      <c r="AA359" s="393"/>
    </row>
    <row r="360" spans="1:67" ht="16.5" hidden="1" customHeight="1" x14ac:dyDescent="0.25">
      <c r="A360" s="434" t="s">
        <v>533</v>
      </c>
      <c r="B360" s="403"/>
      <c r="C360" s="403"/>
      <c r="D360" s="403"/>
      <c r="E360" s="403"/>
      <c r="F360" s="403"/>
      <c r="G360" s="403"/>
      <c r="H360" s="403"/>
      <c r="I360" s="403"/>
      <c r="J360" s="403"/>
      <c r="K360" s="403"/>
      <c r="L360" s="403"/>
      <c r="M360" s="403"/>
      <c r="N360" s="403"/>
      <c r="O360" s="403"/>
      <c r="P360" s="403"/>
      <c r="Q360" s="403"/>
      <c r="R360" s="403"/>
      <c r="S360" s="403"/>
      <c r="T360" s="403"/>
      <c r="U360" s="403"/>
      <c r="V360" s="403"/>
      <c r="W360" s="403"/>
      <c r="X360" s="403"/>
      <c r="Y360" s="403"/>
      <c r="Z360" s="385"/>
      <c r="AA360" s="385"/>
    </row>
    <row r="361" spans="1:67" ht="14.25" hidden="1" customHeight="1" x14ac:dyDescent="0.25">
      <c r="A361" s="402" t="s">
        <v>105</v>
      </c>
      <c r="B361" s="403"/>
      <c r="C361" s="403"/>
      <c r="D361" s="403"/>
      <c r="E361" s="403"/>
      <c r="F361" s="403"/>
      <c r="G361" s="403"/>
      <c r="H361" s="403"/>
      <c r="I361" s="403"/>
      <c r="J361" s="403"/>
      <c r="K361" s="403"/>
      <c r="L361" s="403"/>
      <c r="M361" s="403"/>
      <c r="N361" s="403"/>
      <c r="O361" s="403"/>
      <c r="P361" s="403"/>
      <c r="Q361" s="403"/>
      <c r="R361" s="403"/>
      <c r="S361" s="403"/>
      <c r="T361" s="403"/>
      <c r="U361" s="403"/>
      <c r="V361" s="403"/>
      <c r="W361" s="403"/>
      <c r="X361" s="403"/>
      <c r="Y361" s="403"/>
      <c r="Z361" s="386"/>
      <c r="AA361" s="386"/>
    </row>
    <row r="362" spans="1:67" ht="37.5" customHeight="1" x14ac:dyDescent="0.25">
      <c r="A362" s="54" t="s">
        <v>534</v>
      </c>
      <c r="B362" s="54" t="s">
        <v>535</v>
      </c>
      <c r="C362" s="31">
        <v>4301011324</v>
      </c>
      <c r="D362" s="396">
        <v>4607091384185</v>
      </c>
      <c r="E362" s="397"/>
      <c r="F362" s="389">
        <v>0.8</v>
      </c>
      <c r="G362" s="32">
        <v>15</v>
      </c>
      <c r="H362" s="389">
        <v>12</v>
      </c>
      <c r="I362" s="389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2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401"/>
      <c r="Q362" s="401"/>
      <c r="R362" s="401"/>
      <c r="S362" s="397"/>
      <c r="T362" s="34"/>
      <c r="U362" s="34"/>
      <c r="V362" s="35" t="s">
        <v>66</v>
      </c>
      <c r="W362" s="390">
        <v>500</v>
      </c>
      <c r="X362" s="391">
        <f>IFERROR(IF(W362="",0,CEILING((W362/$H362),1)*$H362),"")</f>
        <v>504</v>
      </c>
      <c r="Y362" s="36">
        <f>IFERROR(IF(X362=0,"",ROUNDUP(X362/H362,0)*0.02175),"")</f>
        <v>0.91349999999999998</v>
      </c>
      <c r="Z362" s="56"/>
      <c r="AA362" s="57"/>
      <c r="AE362" s="64"/>
      <c r="BB362" s="274" t="s">
        <v>1</v>
      </c>
      <c r="BL362" s="64">
        <f>IFERROR(W362*I362/H362,"0")</f>
        <v>520</v>
      </c>
      <c r="BM362" s="64">
        <f>IFERROR(X362*I362/H362,"0")</f>
        <v>524.16</v>
      </c>
      <c r="BN362" s="64">
        <f>IFERROR(1/J362*(W362/H362),"0")</f>
        <v>0.74404761904761896</v>
      </c>
      <c r="BO362" s="64">
        <f>IFERROR(1/J362*(X362/H362),"0")</f>
        <v>0.75</v>
      </c>
    </row>
    <row r="363" spans="1:67" ht="37.5" hidden="1" customHeight="1" x14ac:dyDescent="0.25">
      <c r="A363" s="54" t="s">
        <v>536</v>
      </c>
      <c r="B363" s="54" t="s">
        <v>537</v>
      </c>
      <c r="C363" s="31">
        <v>4301011312</v>
      </c>
      <c r="D363" s="396">
        <v>4607091384192</v>
      </c>
      <c r="E363" s="397"/>
      <c r="F363" s="389">
        <v>1.8</v>
      </c>
      <c r="G363" s="32">
        <v>6</v>
      </c>
      <c r="H363" s="389">
        <v>10.8</v>
      </c>
      <c r="I363" s="389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7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401"/>
      <c r="Q363" s="401"/>
      <c r="R363" s="401"/>
      <c r="S363" s="397"/>
      <c r="T363" s="34"/>
      <c r="U363" s="34"/>
      <c r="V363" s="35" t="s">
        <v>66</v>
      </c>
      <c r="W363" s="390">
        <v>0</v>
      </c>
      <c r="X363" s="391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538</v>
      </c>
      <c r="B364" s="54" t="s">
        <v>539</v>
      </c>
      <c r="C364" s="31">
        <v>4301011483</v>
      </c>
      <c r="D364" s="396">
        <v>4680115881907</v>
      </c>
      <c r="E364" s="397"/>
      <c r="F364" s="389">
        <v>1.8</v>
      </c>
      <c r="G364" s="32">
        <v>6</v>
      </c>
      <c r="H364" s="389">
        <v>10.8</v>
      </c>
      <c r="I364" s="389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01"/>
      <c r="Q364" s="401"/>
      <c r="R364" s="401"/>
      <c r="S364" s="397"/>
      <c r="T364" s="34"/>
      <c r="U364" s="34"/>
      <c r="V364" s="35" t="s">
        <v>66</v>
      </c>
      <c r="W364" s="390">
        <v>0</v>
      </c>
      <c r="X364" s="391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540</v>
      </c>
      <c r="B365" s="54" t="s">
        <v>541</v>
      </c>
      <c r="C365" s="31">
        <v>4301011655</v>
      </c>
      <c r="D365" s="396">
        <v>4680115883925</v>
      </c>
      <c r="E365" s="397"/>
      <c r="F365" s="389">
        <v>2.5</v>
      </c>
      <c r="G365" s="32">
        <v>6</v>
      </c>
      <c r="H365" s="389">
        <v>15</v>
      </c>
      <c r="I365" s="389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01"/>
      <c r="Q365" s="401"/>
      <c r="R365" s="401"/>
      <c r="S365" s="397"/>
      <c r="T365" s="34"/>
      <c r="U365" s="34"/>
      <c r="V365" s="35" t="s">
        <v>66</v>
      </c>
      <c r="W365" s="390">
        <v>0</v>
      </c>
      <c r="X365" s="391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410"/>
      <c r="B366" s="403"/>
      <c r="C366" s="403"/>
      <c r="D366" s="403"/>
      <c r="E366" s="403"/>
      <c r="F366" s="403"/>
      <c r="G366" s="403"/>
      <c r="H366" s="403"/>
      <c r="I366" s="403"/>
      <c r="J366" s="403"/>
      <c r="K366" s="403"/>
      <c r="L366" s="403"/>
      <c r="M366" s="403"/>
      <c r="N366" s="411"/>
      <c r="O366" s="415" t="s">
        <v>70</v>
      </c>
      <c r="P366" s="416"/>
      <c r="Q366" s="416"/>
      <c r="R366" s="416"/>
      <c r="S366" s="416"/>
      <c r="T366" s="416"/>
      <c r="U366" s="417"/>
      <c r="V366" s="37" t="s">
        <v>71</v>
      </c>
      <c r="W366" s="392">
        <f>IFERROR(W362/H362,"0")+IFERROR(W363/H363,"0")+IFERROR(W364/H364,"0")+IFERROR(W365/H365,"0")</f>
        <v>41.666666666666664</v>
      </c>
      <c r="X366" s="392">
        <f>IFERROR(X362/H362,"0")+IFERROR(X363/H363,"0")+IFERROR(X364/H364,"0")+IFERROR(X365/H365,"0")</f>
        <v>42</v>
      </c>
      <c r="Y366" s="392">
        <f>IFERROR(IF(Y362="",0,Y362),"0")+IFERROR(IF(Y363="",0,Y363),"0")+IFERROR(IF(Y364="",0,Y364),"0")+IFERROR(IF(Y365="",0,Y365),"0")</f>
        <v>0.91349999999999998</v>
      </c>
      <c r="Z366" s="393"/>
      <c r="AA366" s="393"/>
    </row>
    <row r="367" spans="1:67" x14ac:dyDescent="0.2">
      <c r="A367" s="403"/>
      <c r="B367" s="403"/>
      <c r="C367" s="403"/>
      <c r="D367" s="403"/>
      <c r="E367" s="403"/>
      <c r="F367" s="403"/>
      <c r="G367" s="403"/>
      <c r="H367" s="403"/>
      <c r="I367" s="403"/>
      <c r="J367" s="403"/>
      <c r="K367" s="403"/>
      <c r="L367" s="403"/>
      <c r="M367" s="403"/>
      <c r="N367" s="411"/>
      <c r="O367" s="415" t="s">
        <v>70</v>
      </c>
      <c r="P367" s="416"/>
      <c r="Q367" s="416"/>
      <c r="R367" s="416"/>
      <c r="S367" s="416"/>
      <c r="T367" s="416"/>
      <c r="U367" s="417"/>
      <c r="V367" s="37" t="s">
        <v>66</v>
      </c>
      <c r="W367" s="392">
        <f>IFERROR(SUM(W362:W365),"0")</f>
        <v>500</v>
      </c>
      <c r="X367" s="392">
        <f>IFERROR(SUM(X362:X365),"0")</f>
        <v>504</v>
      </c>
      <c r="Y367" s="37"/>
      <c r="Z367" s="393"/>
      <c r="AA367" s="393"/>
    </row>
    <row r="368" spans="1:67" ht="14.25" hidden="1" customHeight="1" x14ac:dyDescent="0.25">
      <c r="A368" s="402" t="s">
        <v>61</v>
      </c>
      <c r="B368" s="403"/>
      <c r="C368" s="403"/>
      <c r="D368" s="403"/>
      <c r="E368" s="403"/>
      <c r="F368" s="403"/>
      <c r="G368" s="403"/>
      <c r="H368" s="403"/>
      <c r="I368" s="403"/>
      <c r="J368" s="403"/>
      <c r="K368" s="403"/>
      <c r="L368" s="403"/>
      <c r="M368" s="403"/>
      <c r="N368" s="403"/>
      <c r="O368" s="403"/>
      <c r="P368" s="403"/>
      <c r="Q368" s="403"/>
      <c r="R368" s="403"/>
      <c r="S368" s="403"/>
      <c r="T368" s="403"/>
      <c r="U368" s="403"/>
      <c r="V368" s="403"/>
      <c r="W368" s="403"/>
      <c r="X368" s="403"/>
      <c r="Y368" s="403"/>
      <c r="Z368" s="386"/>
      <c r="AA368" s="386"/>
    </row>
    <row r="369" spans="1:67" ht="27" hidden="1" customHeight="1" x14ac:dyDescent="0.25">
      <c r="A369" s="54" t="s">
        <v>542</v>
      </c>
      <c r="B369" s="54" t="s">
        <v>543</v>
      </c>
      <c r="C369" s="31">
        <v>4301031303</v>
      </c>
      <c r="D369" s="396">
        <v>4607091384802</v>
      </c>
      <c r="E369" s="397"/>
      <c r="F369" s="389">
        <v>0.73</v>
      </c>
      <c r="G369" s="32">
        <v>6</v>
      </c>
      <c r="H369" s="389">
        <v>4.38</v>
      </c>
      <c r="I369" s="389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70" t="s">
        <v>544</v>
      </c>
      <c r="P369" s="401"/>
      <c r="Q369" s="401"/>
      <c r="R369" s="401"/>
      <c r="S369" s="397"/>
      <c r="T369" s="34" t="s">
        <v>545</v>
      </c>
      <c r="U369" s="34"/>
      <c r="V369" s="35" t="s">
        <v>66</v>
      </c>
      <c r="W369" s="390">
        <v>0</v>
      </c>
      <c r="X369" s="39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542</v>
      </c>
      <c r="B370" s="54" t="s">
        <v>546</v>
      </c>
      <c r="C370" s="31">
        <v>4301031139</v>
      </c>
      <c r="D370" s="396">
        <v>4607091384802</v>
      </c>
      <c r="E370" s="397"/>
      <c r="F370" s="389">
        <v>0.73</v>
      </c>
      <c r="G370" s="32">
        <v>6</v>
      </c>
      <c r="H370" s="389">
        <v>4.38</v>
      </c>
      <c r="I370" s="389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01"/>
      <c r="Q370" s="401"/>
      <c r="R370" s="401"/>
      <c r="S370" s="397"/>
      <c r="T370" s="34"/>
      <c r="U370" s="34"/>
      <c r="V370" s="35" t="s">
        <v>66</v>
      </c>
      <c r="W370" s="390">
        <v>0</v>
      </c>
      <c r="X370" s="39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547</v>
      </c>
      <c r="B371" s="54" t="s">
        <v>548</v>
      </c>
      <c r="C371" s="31">
        <v>4301031304</v>
      </c>
      <c r="D371" s="396">
        <v>4607091384826</v>
      </c>
      <c r="E371" s="397"/>
      <c r="F371" s="389">
        <v>0.35</v>
      </c>
      <c r="G371" s="32">
        <v>8</v>
      </c>
      <c r="H371" s="389">
        <v>2.8</v>
      </c>
      <c r="I371" s="389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8" t="s">
        <v>549</v>
      </c>
      <c r="P371" s="401"/>
      <c r="Q371" s="401"/>
      <c r="R371" s="401"/>
      <c r="S371" s="397"/>
      <c r="T371" s="34" t="s">
        <v>550</v>
      </c>
      <c r="U371" s="34"/>
      <c r="V371" s="35" t="s">
        <v>66</v>
      </c>
      <c r="W371" s="390">
        <v>0</v>
      </c>
      <c r="X371" s="391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547</v>
      </c>
      <c r="B372" s="54" t="s">
        <v>551</v>
      </c>
      <c r="C372" s="31">
        <v>4301031140</v>
      </c>
      <c r="D372" s="396">
        <v>4607091384826</v>
      </c>
      <c r="E372" s="397"/>
      <c r="F372" s="389">
        <v>0.35</v>
      </c>
      <c r="G372" s="32">
        <v>8</v>
      </c>
      <c r="H372" s="389">
        <v>2.8</v>
      </c>
      <c r="I372" s="389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01"/>
      <c r="Q372" s="401"/>
      <c r="R372" s="401"/>
      <c r="S372" s="397"/>
      <c r="T372" s="34"/>
      <c r="U372" s="34"/>
      <c r="V372" s="35" t="s">
        <v>66</v>
      </c>
      <c r="W372" s="390">
        <v>0</v>
      </c>
      <c r="X372" s="391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10"/>
      <c r="B373" s="403"/>
      <c r="C373" s="403"/>
      <c r="D373" s="403"/>
      <c r="E373" s="403"/>
      <c r="F373" s="403"/>
      <c r="G373" s="403"/>
      <c r="H373" s="403"/>
      <c r="I373" s="403"/>
      <c r="J373" s="403"/>
      <c r="K373" s="403"/>
      <c r="L373" s="403"/>
      <c r="M373" s="403"/>
      <c r="N373" s="411"/>
      <c r="O373" s="415" t="s">
        <v>70</v>
      </c>
      <c r="P373" s="416"/>
      <c r="Q373" s="416"/>
      <c r="R373" s="416"/>
      <c r="S373" s="416"/>
      <c r="T373" s="416"/>
      <c r="U373" s="417"/>
      <c r="V373" s="37" t="s">
        <v>71</v>
      </c>
      <c r="W373" s="392">
        <f>IFERROR(W369/H369,"0")+IFERROR(W370/H370,"0")+IFERROR(W371/H371,"0")+IFERROR(W372/H372,"0")</f>
        <v>0</v>
      </c>
      <c r="X373" s="392">
        <f>IFERROR(X369/H369,"0")+IFERROR(X370/H370,"0")+IFERROR(X371/H371,"0")+IFERROR(X372/H372,"0")</f>
        <v>0</v>
      </c>
      <c r="Y373" s="392">
        <f>IFERROR(IF(Y369="",0,Y369),"0")+IFERROR(IF(Y370="",0,Y370),"0")+IFERROR(IF(Y371="",0,Y371),"0")+IFERROR(IF(Y372="",0,Y372),"0")</f>
        <v>0</v>
      </c>
      <c r="Z373" s="393"/>
      <c r="AA373" s="393"/>
    </row>
    <row r="374" spans="1:67" hidden="1" x14ac:dyDescent="0.2">
      <c r="A374" s="403"/>
      <c r="B374" s="403"/>
      <c r="C374" s="403"/>
      <c r="D374" s="403"/>
      <c r="E374" s="403"/>
      <c r="F374" s="403"/>
      <c r="G374" s="403"/>
      <c r="H374" s="403"/>
      <c r="I374" s="403"/>
      <c r="J374" s="403"/>
      <c r="K374" s="403"/>
      <c r="L374" s="403"/>
      <c r="M374" s="403"/>
      <c r="N374" s="411"/>
      <c r="O374" s="415" t="s">
        <v>70</v>
      </c>
      <c r="P374" s="416"/>
      <c r="Q374" s="416"/>
      <c r="R374" s="416"/>
      <c r="S374" s="416"/>
      <c r="T374" s="416"/>
      <c r="U374" s="417"/>
      <c r="V374" s="37" t="s">
        <v>66</v>
      </c>
      <c r="W374" s="392">
        <f>IFERROR(SUM(W369:W372),"0")</f>
        <v>0</v>
      </c>
      <c r="X374" s="392">
        <f>IFERROR(SUM(X369:X372),"0")</f>
        <v>0</v>
      </c>
      <c r="Y374" s="37"/>
      <c r="Z374" s="393"/>
      <c r="AA374" s="393"/>
    </row>
    <row r="375" spans="1:67" ht="14.25" hidden="1" customHeight="1" x14ac:dyDescent="0.25">
      <c r="A375" s="402" t="s">
        <v>72</v>
      </c>
      <c r="B375" s="403"/>
      <c r="C375" s="403"/>
      <c r="D375" s="403"/>
      <c r="E375" s="403"/>
      <c r="F375" s="403"/>
      <c r="G375" s="403"/>
      <c r="H375" s="403"/>
      <c r="I375" s="403"/>
      <c r="J375" s="403"/>
      <c r="K375" s="403"/>
      <c r="L375" s="403"/>
      <c r="M375" s="403"/>
      <c r="N375" s="403"/>
      <c r="O375" s="403"/>
      <c r="P375" s="403"/>
      <c r="Q375" s="403"/>
      <c r="R375" s="403"/>
      <c r="S375" s="403"/>
      <c r="T375" s="403"/>
      <c r="U375" s="403"/>
      <c r="V375" s="403"/>
      <c r="W375" s="403"/>
      <c r="X375" s="403"/>
      <c r="Y375" s="403"/>
      <c r="Z375" s="386"/>
      <c r="AA375" s="386"/>
    </row>
    <row r="376" spans="1:67" ht="27" hidden="1" customHeight="1" x14ac:dyDescent="0.25">
      <c r="A376" s="54" t="s">
        <v>552</v>
      </c>
      <c r="B376" s="54" t="s">
        <v>553</v>
      </c>
      <c r="C376" s="31">
        <v>4301051635</v>
      </c>
      <c r="D376" s="396">
        <v>4607091384246</v>
      </c>
      <c r="E376" s="397"/>
      <c r="F376" s="389">
        <v>1.3</v>
      </c>
      <c r="G376" s="32">
        <v>6</v>
      </c>
      <c r="H376" s="389">
        <v>7.8</v>
      </c>
      <c r="I376" s="389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9" t="s">
        <v>554</v>
      </c>
      <c r="P376" s="401"/>
      <c r="Q376" s="401"/>
      <c r="R376" s="401"/>
      <c r="S376" s="397"/>
      <c r="T376" s="34"/>
      <c r="U376" s="34"/>
      <c r="V376" s="35" t="s">
        <v>66</v>
      </c>
      <c r="W376" s="390">
        <v>0</v>
      </c>
      <c r="X376" s="39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552</v>
      </c>
      <c r="B377" s="54" t="s">
        <v>555</v>
      </c>
      <c r="C377" s="31">
        <v>4301051303</v>
      </c>
      <c r="D377" s="396">
        <v>4607091384246</v>
      </c>
      <c r="E377" s="397"/>
      <c r="F377" s="389">
        <v>1.3</v>
      </c>
      <c r="G377" s="32">
        <v>6</v>
      </c>
      <c r="H377" s="389">
        <v>7.8</v>
      </c>
      <c r="I377" s="389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5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401"/>
      <c r="Q377" s="401"/>
      <c r="R377" s="401"/>
      <c r="S377" s="397"/>
      <c r="T377" s="34"/>
      <c r="U377" s="34"/>
      <c r="V377" s="35" t="s">
        <v>66</v>
      </c>
      <c r="W377" s="390">
        <v>0</v>
      </c>
      <c r="X377" s="391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556</v>
      </c>
      <c r="B378" s="54" t="s">
        <v>557</v>
      </c>
      <c r="C378" s="31">
        <v>4301051445</v>
      </c>
      <c r="D378" s="396">
        <v>4680115881976</v>
      </c>
      <c r="E378" s="397"/>
      <c r="F378" s="389">
        <v>1.3</v>
      </c>
      <c r="G378" s="32">
        <v>6</v>
      </c>
      <c r="H378" s="389">
        <v>7.8</v>
      </c>
      <c r="I378" s="389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51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01"/>
      <c r="Q378" s="401"/>
      <c r="R378" s="401"/>
      <c r="S378" s="397"/>
      <c r="T378" s="34"/>
      <c r="U378" s="34"/>
      <c r="V378" s="35" t="s">
        <v>66</v>
      </c>
      <c r="W378" s="390">
        <v>0</v>
      </c>
      <c r="X378" s="391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558</v>
      </c>
      <c r="B379" s="54" t="s">
        <v>559</v>
      </c>
      <c r="C379" s="31">
        <v>4301051297</v>
      </c>
      <c r="D379" s="396">
        <v>4607091384253</v>
      </c>
      <c r="E379" s="397"/>
      <c r="F379" s="389">
        <v>0.4</v>
      </c>
      <c r="G379" s="32">
        <v>6</v>
      </c>
      <c r="H379" s="389">
        <v>2.4</v>
      </c>
      <c r="I379" s="389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01"/>
      <c r="Q379" s="401"/>
      <c r="R379" s="401"/>
      <c r="S379" s="397"/>
      <c r="T379" s="34"/>
      <c r="U379" s="34"/>
      <c r="V379" s="35" t="s">
        <v>66</v>
      </c>
      <c r="W379" s="390">
        <v>0</v>
      </c>
      <c r="X379" s="391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560</v>
      </c>
      <c r="B380" s="54" t="s">
        <v>561</v>
      </c>
      <c r="C380" s="31">
        <v>4301051444</v>
      </c>
      <c r="D380" s="396">
        <v>4680115881969</v>
      </c>
      <c r="E380" s="397"/>
      <c r="F380" s="389">
        <v>0.4</v>
      </c>
      <c r="G380" s="32">
        <v>6</v>
      </c>
      <c r="H380" s="389">
        <v>2.4</v>
      </c>
      <c r="I380" s="389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01"/>
      <c r="Q380" s="401"/>
      <c r="R380" s="401"/>
      <c r="S380" s="397"/>
      <c r="T380" s="34"/>
      <c r="U380" s="34"/>
      <c r="V380" s="35" t="s">
        <v>66</v>
      </c>
      <c r="W380" s="390">
        <v>0</v>
      </c>
      <c r="X380" s="391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410"/>
      <c r="B381" s="403"/>
      <c r="C381" s="403"/>
      <c r="D381" s="403"/>
      <c r="E381" s="403"/>
      <c r="F381" s="403"/>
      <c r="G381" s="403"/>
      <c r="H381" s="403"/>
      <c r="I381" s="403"/>
      <c r="J381" s="403"/>
      <c r="K381" s="403"/>
      <c r="L381" s="403"/>
      <c r="M381" s="403"/>
      <c r="N381" s="411"/>
      <c r="O381" s="415" t="s">
        <v>70</v>
      </c>
      <c r="P381" s="416"/>
      <c r="Q381" s="416"/>
      <c r="R381" s="416"/>
      <c r="S381" s="416"/>
      <c r="T381" s="416"/>
      <c r="U381" s="417"/>
      <c r="V381" s="37" t="s">
        <v>71</v>
      </c>
      <c r="W381" s="392">
        <f>IFERROR(W376/H376,"0")+IFERROR(W377/H377,"0")+IFERROR(W378/H378,"0")+IFERROR(W379/H379,"0")+IFERROR(W380/H380,"0")</f>
        <v>0</v>
      </c>
      <c r="X381" s="392">
        <f>IFERROR(X376/H376,"0")+IFERROR(X377/H377,"0")+IFERROR(X378/H378,"0")+IFERROR(X379/H379,"0")+IFERROR(X380/H380,"0")</f>
        <v>0</v>
      </c>
      <c r="Y381" s="392">
        <f>IFERROR(IF(Y376="",0,Y376),"0")+IFERROR(IF(Y377="",0,Y377),"0")+IFERROR(IF(Y378="",0,Y378),"0")+IFERROR(IF(Y379="",0,Y379),"0")+IFERROR(IF(Y380="",0,Y380),"0")</f>
        <v>0</v>
      </c>
      <c r="Z381" s="393"/>
      <c r="AA381" s="393"/>
    </row>
    <row r="382" spans="1:67" hidden="1" x14ac:dyDescent="0.2">
      <c r="A382" s="403"/>
      <c r="B382" s="403"/>
      <c r="C382" s="403"/>
      <c r="D382" s="403"/>
      <c r="E382" s="403"/>
      <c r="F382" s="403"/>
      <c r="G382" s="403"/>
      <c r="H382" s="403"/>
      <c r="I382" s="403"/>
      <c r="J382" s="403"/>
      <c r="K382" s="403"/>
      <c r="L382" s="403"/>
      <c r="M382" s="403"/>
      <c r="N382" s="411"/>
      <c r="O382" s="415" t="s">
        <v>70</v>
      </c>
      <c r="P382" s="416"/>
      <c r="Q382" s="416"/>
      <c r="R382" s="416"/>
      <c r="S382" s="416"/>
      <c r="T382" s="416"/>
      <c r="U382" s="417"/>
      <c r="V382" s="37" t="s">
        <v>66</v>
      </c>
      <c r="W382" s="392">
        <f>IFERROR(SUM(W376:W380),"0")</f>
        <v>0</v>
      </c>
      <c r="X382" s="392">
        <f>IFERROR(SUM(X376:X380),"0")</f>
        <v>0</v>
      </c>
      <c r="Y382" s="37"/>
      <c r="Z382" s="393"/>
      <c r="AA382" s="393"/>
    </row>
    <row r="383" spans="1:67" ht="14.25" hidden="1" customHeight="1" x14ac:dyDescent="0.25">
      <c r="A383" s="402" t="s">
        <v>206</v>
      </c>
      <c r="B383" s="403"/>
      <c r="C383" s="403"/>
      <c r="D383" s="403"/>
      <c r="E383" s="403"/>
      <c r="F383" s="403"/>
      <c r="G383" s="403"/>
      <c r="H383" s="403"/>
      <c r="I383" s="403"/>
      <c r="J383" s="403"/>
      <c r="K383" s="403"/>
      <c r="L383" s="403"/>
      <c r="M383" s="403"/>
      <c r="N383" s="403"/>
      <c r="O383" s="403"/>
      <c r="P383" s="403"/>
      <c r="Q383" s="403"/>
      <c r="R383" s="403"/>
      <c r="S383" s="403"/>
      <c r="T383" s="403"/>
      <c r="U383" s="403"/>
      <c r="V383" s="403"/>
      <c r="W383" s="403"/>
      <c r="X383" s="403"/>
      <c r="Y383" s="403"/>
      <c r="Z383" s="386"/>
      <c r="AA383" s="386"/>
    </row>
    <row r="384" spans="1:67" ht="27" hidden="1" customHeight="1" x14ac:dyDescent="0.25">
      <c r="A384" s="54" t="s">
        <v>562</v>
      </c>
      <c r="B384" s="54" t="s">
        <v>563</v>
      </c>
      <c r="C384" s="31">
        <v>4301060377</v>
      </c>
      <c r="D384" s="396">
        <v>4607091389357</v>
      </c>
      <c r="E384" s="397"/>
      <c r="F384" s="389">
        <v>1.3</v>
      </c>
      <c r="G384" s="32">
        <v>6</v>
      </c>
      <c r="H384" s="389">
        <v>7.8</v>
      </c>
      <c r="I384" s="389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63" t="s">
        <v>564</v>
      </c>
      <c r="P384" s="401"/>
      <c r="Q384" s="401"/>
      <c r="R384" s="401"/>
      <c r="S384" s="397"/>
      <c r="T384" s="34"/>
      <c r="U384" s="34"/>
      <c r="V384" s="35" t="s">
        <v>66</v>
      </c>
      <c r="W384" s="390">
        <v>0</v>
      </c>
      <c r="X384" s="391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562</v>
      </c>
      <c r="B385" s="54" t="s">
        <v>565</v>
      </c>
      <c r="C385" s="31">
        <v>4301060322</v>
      </c>
      <c r="D385" s="396">
        <v>4607091389357</v>
      </c>
      <c r="E385" s="397"/>
      <c r="F385" s="389">
        <v>1.3</v>
      </c>
      <c r="G385" s="32">
        <v>6</v>
      </c>
      <c r="H385" s="389">
        <v>7.8</v>
      </c>
      <c r="I385" s="389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44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01"/>
      <c r="Q385" s="401"/>
      <c r="R385" s="401"/>
      <c r="S385" s="397"/>
      <c r="T385" s="34"/>
      <c r="U385" s="34"/>
      <c r="V385" s="35" t="s">
        <v>66</v>
      </c>
      <c r="W385" s="390">
        <v>0</v>
      </c>
      <c r="X385" s="391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10"/>
      <c r="B386" s="403"/>
      <c r="C386" s="403"/>
      <c r="D386" s="403"/>
      <c r="E386" s="403"/>
      <c r="F386" s="403"/>
      <c r="G386" s="403"/>
      <c r="H386" s="403"/>
      <c r="I386" s="403"/>
      <c r="J386" s="403"/>
      <c r="K386" s="403"/>
      <c r="L386" s="403"/>
      <c r="M386" s="403"/>
      <c r="N386" s="411"/>
      <c r="O386" s="415" t="s">
        <v>70</v>
      </c>
      <c r="P386" s="416"/>
      <c r="Q386" s="416"/>
      <c r="R386" s="416"/>
      <c r="S386" s="416"/>
      <c r="T386" s="416"/>
      <c r="U386" s="417"/>
      <c r="V386" s="37" t="s">
        <v>71</v>
      </c>
      <c r="W386" s="392">
        <f>IFERROR(W384/H384,"0")+IFERROR(W385/H385,"0")</f>
        <v>0</v>
      </c>
      <c r="X386" s="392">
        <f>IFERROR(X384/H384,"0")+IFERROR(X385/H385,"0")</f>
        <v>0</v>
      </c>
      <c r="Y386" s="392">
        <f>IFERROR(IF(Y384="",0,Y384),"0")+IFERROR(IF(Y385="",0,Y385),"0")</f>
        <v>0</v>
      </c>
      <c r="Z386" s="393"/>
      <c r="AA386" s="393"/>
    </row>
    <row r="387" spans="1:67" hidden="1" x14ac:dyDescent="0.2">
      <c r="A387" s="403"/>
      <c r="B387" s="403"/>
      <c r="C387" s="403"/>
      <c r="D387" s="403"/>
      <c r="E387" s="403"/>
      <c r="F387" s="403"/>
      <c r="G387" s="403"/>
      <c r="H387" s="403"/>
      <c r="I387" s="403"/>
      <c r="J387" s="403"/>
      <c r="K387" s="403"/>
      <c r="L387" s="403"/>
      <c r="M387" s="403"/>
      <c r="N387" s="411"/>
      <c r="O387" s="415" t="s">
        <v>70</v>
      </c>
      <c r="P387" s="416"/>
      <c r="Q387" s="416"/>
      <c r="R387" s="416"/>
      <c r="S387" s="416"/>
      <c r="T387" s="416"/>
      <c r="U387" s="417"/>
      <c r="V387" s="37" t="s">
        <v>66</v>
      </c>
      <c r="W387" s="392">
        <f>IFERROR(SUM(W384:W385),"0")</f>
        <v>0</v>
      </c>
      <c r="X387" s="392">
        <f>IFERROR(SUM(X384:X385),"0")</f>
        <v>0</v>
      </c>
      <c r="Y387" s="37"/>
      <c r="Z387" s="393"/>
      <c r="AA387" s="393"/>
    </row>
    <row r="388" spans="1:67" ht="27.75" hidden="1" customHeight="1" x14ac:dyDescent="0.2">
      <c r="A388" s="419" t="s">
        <v>566</v>
      </c>
      <c r="B388" s="420"/>
      <c r="C388" s="420"/>
      <c r="D388" s="420"/>
      <c r="E388" s="420"/>
      <c r="F388" s="420"/>
      <c r="G388" s="420"/>
      <c r="H388" s="420"/>
      <c r="I388" s="420"/>
      <c r="J388" s="420"/>
      <c r="K388" s="420"/>
      <c r="L388" s="420"/>
      <c r="M388" s="420"/>
      <c r="N388" s="420"/>
      <c r="O388" s="420"/>
      <c r="P388" s="420"/>
      <c r="Q388" s="420"/>
      <c r="R388" s="420"/>
      <c r="S388" s="420"/>
      <c r="T388" s="420"/>
      <c r="U388" s="420"/>
      <c r="V388" s="420"/>
      <c r="W388" s="420"/>
      <c r="X388" s="420"/>
      <c r="Y388" s="420"/>
      <c r="Z388" s="48"/>
      <c r="AA388" s="48"/>
    </row>
    <row r="389" spans="1:67" ht="16.5" hidden="1" customHeight="1" x14ac:dyDescent="0.25">
      <c r="A389" s="434" t="s">
        <v>567</v>
      </c>
      <c r="B389" s="403"/>
      <c r="C389" s="403"/>
      <c r="D389" s="403"/>
      <c r="E389" s="403"/>
      <c r="F389" s="403"/>
      <c r="G389" s="403"/>
      <c r="H389" s="403"/>
      <c r="I389" s="403"/>
      <c r="J389" s="403"/>
      <c r="K389" s="403"/>
      <c r="L389" s="403"/>
      <c r="M389" s="403"/>
      <c r="N389" s="403"/>
      <c r="O389" s="403"/>
      <c r="P389" s="403"/>
      <c r="Q389" s="403"/>
      <c r="R389" s="403"/>
      <c r="S389" s="403"/>
      <c r="T389" s="403"/>
      <c r="U389" s="403"/>
      <c r="V389" s="403"/>
      <c r="W389" s="403"/>
      <c r="X389" s="403"/>
      <c r="Y389" s="403"/>
      <c r="Z389" s="385"/>
      <c r="AA389" s="385"/>
    </row>
    <row r="390" spans="1:67" ht="14.25" hidden="1" customHeight="1" x14ac:dyDescent="0.25">
      <c r="A390" s="402" t="s">
        <v>105</v>
      </c>
      <c r="B390" s="403"/>
      <c r="C390" s="403"/>
      <c r="D390" s="403"/>
      <c r="E390" s="403"/>
      <c r="F390" s="403"/>
      <c r="G390" s="403"/>
      <c r="H390" s="403"/>
      <c r="I390" s="403"/>
      <c r="J390" s="403"/>
      <c r="K390" s="403"/>
      <c r="L390" s="403"/>
      <c r="M390" s="403"/>
      <c r="N390" s="403"/>
      <c r="O390" s="403"/>
      <c r="P390" s="403"/>
      <c r="Q390" s="403"/>
      <c r="R390" s="403"/>
      <c r="S390" s="403"/>
      <c r="T390" s="403"/>
      <c r="U390" s="403"/>
      <c r="V390" s="403"/>
      <c r="W390" s="403"/>
      <c r="X390" s="403"/>
      <c r="Y390" s="403"/>
      <c r="Z390" s="386"/>
      <c r="AA390" s="386"/>
    </row>
    <row r="391" spans="1:67" ht="27" hidden="1" customHeight="1" x14ac:dyDescent="0.25">
      <c r="A391" s="54" t="s">
        <v>568</v>
      </c>
      <c r="B391" s="54" t="s">
        <v>569</v>
      </c>
      <c r="C391" s="31">
        <v>4301011428</v>
      </c>
      <c r="D391" s="396">
        <v>4607091389708</v>
      </c>
      <c r="E391" s="397"/>
      <c r="F391" s="389">
        <v>0.45</v>
      </c>
      <c r="G391" s="32">
        <v>6</v>
      </c>
      <c r="H391" s="389">
        <v>2.7</v>
      </c>
      <c r="I391" s="389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4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01"/>
      <c r="Q391" s="401"/>
      <c r="R391" s="401"/>
      <c r="S391" s="397"/>
      <c r="T391" s="34"/>
      <c r="U391" s="34"/>
      <c r="V391" s="35" t="s">
        <v>66</v>
      </c>
      <c r="W391" s="390">
        <v>0</v>
      </c>
      <c r="X391" s="391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hidden="1" customHeight="1" x14ac:dyDescent="0.25">
      <c r="A392" s="54" t="s">
        <v>570</v>
      </c>
      <c r="B392" s="54" t="s">
        <v>571</v>
      </c>
      <c r="C392" s="31">
        <v>4301011427</v>
      </c>
      <c r="D392" s="396">
        <v>4607091389692</v>
      </c>
      <c r="E392" s="397"/>
      <c r="F392" s="389">
        <v>0.45</v>
      </c>
      <c r="G392" s="32">
        <v>6</v>
      </c>
      <c r="H392" s="389">
        <v>2.7</v>
      </c>
      <c r="I392" s="389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75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01"/>
      <c r="Q392" s="401"/>
      <c r="R392" s="401"/>
      <c r="S392" s="397"/>
      <c r="T392" s="34"/>
      <c r="U392" s="34"/>
      <c r="V392" s="35" t="s">
        <v>66</v>
      </c>
      <c r="W392" s="390">
        <v>0</v>
      </c>
      <c r="X392" s="391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90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hidden="1" x14ac:dyDescent="0.2">
      <c r="A393" s="410"/>
      <c r="B393" s="403"/>
      <c r="C393" s="403"/>
      <c r="D393" s="403"/>
      <c r="E393" s="403"/>
      <c r="F393" s="403"/>
      <c r="G393" s="403"/>
      <c r="H393" s="403"/>
      <c r="I393" s="403"/>
      <c r="J393" s="403"/>
      <c r="K393" s="403"/>
      <c r="L393" s="403"/>
      <c r="M393" s="403"/>
      <c r="N393" s="411"/>
      <c r="O393" s="415" t="s">
        <v>70</v>
      </c>
      <c r="P393" s="416"/>
      <c r="Q393" s="416"/>
      <c r="R393" s="416"/>
      <c r="S393" s="416"/>
      <c r="T393" s="416"/>
      <c r="U393" s="417"/>
      <c r="V393" s="37" t="s">
        <v>71</v>
      </c>
      <c r="W393" s="392">
        <f>IFERROR(W391/H391,"0")+IFERROR(W392/H392,"0")</f>
        <v>0</v>
      </c>
      <c r="X393" s="392">
        <f>IFERROR(X391/H391,"0")+IFERROR(X392/H392,"0")</f>
        <v>0</v>
      </c>
      <c r="Y393" s="392">
        <f>IFERROR(IF(Y391="",0,Y391),"0")+IFERROR(IF(Y392="",0,Y392),"0")</f>
        <v>0</v>
      </c>
      <c r="Z393" s="393"/>
      <c r="AA393" s="393"/>
    </row>
    <row r="394" spans="1:67" hidden="1" x14ac:dyDescent="0.2">
      <c r="A394" s="403"/>
      <c r="B394" s="403"/>
      <c r="C394" s="403"/>
      <c r="D394" s="403"/>
      <c r="E394" s="403"/>
      <c r="F394" s="403"/>
      <c r="G394" s="403"/>
      <c r="H394" s="403"/>
      <c r="I394" s="403"/>
      <c r="J394" s="403"/>
      <c r="K394" s="403"/>
      <c r="L394" s="403"/>
      <c r="M394" s="403"/>
      <c r="N394" s="411"/>
      <c r="O394" s="415" t="s">
        <v>70</v>
      </c>
      <c r="P394" s="416"/>
      <c r="Q394" s="416"/>
      <c r="R394" s="416"/>
      <c r="S394" s="416"/>
      <c r="T394" s="416"/>
      <c r="U394" s="417"/>
      <c r="V394" s="37" t="s">
        <v>66</v>
      </c>
      <c r="W394" s="392">
        <f>IFERROR(SUM(W391:W392),"0")</f>
        <v>0</v>
      </c>
      <c r="X394" s="392">
        <f>IFERROR(SUM(X391:X392),"0")</f>
        <v>0</v>
      </c>
      <c r="Y394" s="37"/>
      <c r="Z394" s="393"/>
      <c r="AA394" s="393"/>
    </row>
    <row r="395" spans="1:67" ht="14.25" hidden="1" customHeight="1" x14ac:dyDescent="0.25">
      <c r="A395" s="402" t="s">
        <v>61</v>
      </c>
      <c r="B395" s="403"/>
      <c r="C395" s="403"/>
      <c r="D395" s="403"/>
      <c r="E395" s="403"/>
      <c r="F395" s="403"/>
      <c r="G395" s="403"/>
      <c r="H395" s="403"/>
      <c r="I395" s="403"/>
      <c r="J395" s="403"/>
      <c r="K395" s="403"/>
      <c r="L395" s="403"/>
      <c r="M395" s="403"/>
      <c r="N395" s="403"/>
      <c r="O395" s="403"/>
      <c r="P395" s="403"/>
      <c r="Q395" s="403"/>
      <c r="R395" s="403"/>
      <c r="S395" s="403"/>
      <c r="T395" s="403"/>
      <c r="U395" s="403"/>
      <c r="V395" s="403"/>
      <c r="W395" s="403"/>
      <c r="X395" s="403"/>
      <c r="Y395" s="403"/>
      <c r="Z395" s="386"/>
      <c r="AA395" s="386"/>
    </row>
    <row r="396" spans="1:67" ht="27" customHeight="1" x14ac:dyDescent="0.25">
      <c r="A396" s="54" t="s">
        <v>572</v>
      </c>
      <c r="B396" s="54" t="s">
        <v>573</v>
      </c>
      <c r="C396" s="31">
        <v>4301031177</v>
      </c>
      <c r="D396" s="396">
        <v>4607091389753</v>
      </c>
      <c r="E396" s="397"/>
      <c r="F396" s="389">
        <v>0.7</v>
      </c>
      <c r="G396" s="32">
        <v>6</v>
      </c>
      <c r="H396" s="389">
        <v>4.2</v>
      </c>
      <c r="I396" s="389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01"/>
      <c r="Q396" s="401"/>
      <c r="R396" s="401"/>
      <c r="S396" s="397"/>
      <c r="T396" s="34"/>
      <c r="U396" s="34"/>
      <c r="V396" s="35" t="s">
        <v>66</v>
      </c>
      <c r="W396" s="390">
        <v>200</v>
      </c>
      <c r="X396" s="391">
        <f t="shared" ref="X396:X408" si="80">IFERROR(IF(W396="",0,CEILING((W396/$H396),1)*$H396),"")</f>
        <v>201.60000000000002</v>
      </c>
      <c r="Y396" s="36">
        <f>IFERROR(IF(X396=0,"",ROUNDUP(X396/H396,0)*0.00753),"")</f>
        <v>0.36143999999999998</v>
      </c>
      <c r="Z396" s="56"/>
      <c r="AA396" s="57"/>
      <c r="AE396" s="64"/>
      <c r="BB396" s="291" t="s">
        <v>1</v>
      </c>
      <c r="BL396" s="64">
        <f t="shared" ref="BL396:BL408" si="81">IFERROR(W396*I396/H396,"0")</f>
        <v>210.95238095238093</v>
      </c>
      <c r="BM396" s="64">
        <f t="shared" ref="BM396:BM408" si="82">IFERROR(X396*I396/H396,"0")</f>
        <v>212.64000000000001</v>
      </c>
      <c r="BN396" s="64">
        <f t="shared" ref="BN396:BN408" si="83">IFERROR(1/J396*(W396/H396),"0")</f>
        <v>0.30525030525030528</v>
      </c>
      <c r="BO396" s="64">
        <f t="shared" ref="BO396:BO408" si="84">IFERROR(1/J396*(X396/H396),"0")</f>
        <v>0.30769230769230771</v>
      </c>
    </row>
    <row r="397" spans="1:67" ht="27" hidden="1" customHeight="1" x14ac:dyDescent="0.25">
      <c r="A397" s="54" t="s">
        <v>574</v>
      </c>
      <c r="B397" s="54" t="s">
        <v>575</v>
      </c>
      <c r="C397" s="31">
        <v>4301031174</v>
      </c>
      <c r="D397" s="396">
        <v>4607091389760</v>
      </c>
      <c r="E397" s="397"/>
      <c r="F397" s="389">
        <v>0.7</v>
      </c>
      <c r="G397" s="32">
        <v>6</v>
      </c>
      <c r="H397" s="389">
        <v>4.2</v>
      </c>
      <c r="I397" s="389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6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401"/>
      <c r="Q397" s="401"/>
      <c r="R397" s="401"/>
      <c r="S397" s="397"/>
      <c r="T397" s="34"/>
      <c r="U397" s="34"/>
      <c r="V397" s="35" t="s">
        <v>66</v>
      </c>
      <c r="W397" s="390">
        <v>0</v>
      </c>
      <c r="X397" s="391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customHeight="1" x14ac:dyDescent="0.25">
      <c r="A398" s="54" t="s">
        <v>576</v>
      </c>
      <c r="B398" s="54" t="s">
        <v>577</v>
      </c>
      <c r="C398" s="31">
        <v>4301031175</v>
      </c>
      <c r="D398" s="396">
        <v>4607091389746</v>
      </c>
      <c r="E398" s="397"/>
      <c r="F398" s="389">
        <v>0.7</v>
      </c>
      <c r="G398" s="32">
        <v>6</v>
      </c>
      <c r="H398" s="389">
        <v>4.2</v>
      </c>
      <c r="I398" s="389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70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401"/>
      <c r="Q398" s="401"/>
      <c r="R398" s="401"/>
      <c r="S398" s="397"/>
      <c r="T398" s="34"/>
      <c r="U398" s="34"/>
      <c r="V398" s="35" t="s">
        <v>66</v>
      </c>
      <c r="W398" s="390">
        <v>300</v>
      </c>
      <c r="X398" s="391">
        <f t="shared" si="80"/>
        <v>302.40000000000003</v>
      </c>
      <c r="Y398" s="36">
        <f>IFERROR(IF(X398=0,"",ROUNDUP(X398/H398,0)*0.00753),"")</f>
        <v>0.54215999999999998</v>
      </c>
      <c r="Z398" s="56"/>
      <c r="AA398" s="57"/>
      <c r="AE398" s="64"/>
      <c r="BB398" s="293" t="s">
        <v>1</v>
      </c>
      <c r="BL398" s="64">
        <f t="shared" si="81"/>
        <v>316.42857142857139</v>
      </c>
      <c r="BM398" s="64">
        <f t="shared" si="82"/>
        <v>318.95999999999998</v>
      </c>
      <c r="BN398" s="64">
        <f t="shared" si="83"/>
        <v>0.45787545787545786</v>
      </c>
      <c r="BO398" s="64">
        <f t="shared" si="84"/>
        <v>0.46153846153846151</v>
      </c>
    </row>
    <row r="399" spans="1:67" ht="37.5" hidden="1" customHeight="1" x14ac:dyDescent="0.25">
      <c r="A399" s="54" t="s">
        <v>578</v>
      </c>
      <c r="B399" s="54" t="s">
        <v>579</v>
      </c>
      <c r="C399" s="31">
        <v>4301031236</v>
      </c>
      <c r="D399" s="396">
        <v>4680115882928</v>
      </c>
      <c r="E399" s="397"/>
      <c r="F399" s="389">
        <v>0.28000000000000003</v>
      </c>
      <c r="G399" s="32">
        <v>6</v>
      </c>
      <c r="H399" s="389">
        <v>1.68</v>
      </c>
      <c r="I399" s="389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73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401"/>
      <c r="Q399" s="401"/>
      <c r="R399" s="401"/>
      <c r="S399" s="397"/>
      <c r="T399" s="34"/>
      <c r="U399" s="34"/>
      <c r="V399" s="35" t="s">
        <v>66</v>
      </c>
      <c r="W399" s="390">
        <v>0</v>
      </c>
      <c r="X399" s="391">
        <f t="shared" si="80"/>
        <v>0</v>
      </c>
      <c r="Y399" s="36" t="str">
        <f>IFERROR(IF(X399=0,"",ROUNDUP(X399/H399,0)*0.00753),"")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hidden="1" customHeight="1" x14ac:dyDescent="0.25">
      <c r="A400" s="54" t="s">
        <v>580</v>
      </c>
      <c r="B400" s="54" t="s">
        <v>581</v>
      </c>
      <c r="C400" s="31">
        <v>4301031257</v>
      </c>
      <c r="D400" s="396">
        <v>4680115883147</v>
      </c>
      <c r="E400" s="397"/>
      <c r="F400" s="389">
        <v>0.28000000000000003</v>
      </c>
      <c r="G400" s="32">
        <v>6</v>
      </c>
      <c r="H400" s="389">
        <v>1.68</v>
      </c>
      <c r="I400" s="38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401"/>
      <c r="Q400" s="401"/>
      <c r="R400" s="401"/>
      <c r="S400" s="397"/>
      <c r="T400" s="34"/>
      <c r="U400" s="34"/>
      <c r="V400" s="35" t="s">
        <v>66</v>
      </c>
      <c r="W400" s="390">
        <v>0</v>
      </c>
      <c r="X400" s="391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hidden="1" customHeight="1" x14ac:dyDescent="0.25">
      <c r="A401" s="54" t="s">
        <v>582</v>
      </c>
      <c r="B401" s="54" t="s">
        <v>583</v>
      </c>
      <c r="C401" s="31">
        <v>4301031178</v>
      </c>
      <c r="D401" s="396">
        <v>4607091384338</v>
      </c>
      <c r="E401" s="397"/>
      <c r="F401" s="389">
        <v>0.35</v>
      </c>
      <c r="G401" s="32">
        <v>6</v>
      </c>
      <c r="H401" s="389">
        <v>2.1</v>
      </c>
      <c r="I401" s="38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7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401"/>
      <c r="Q401" s="401"/>
      <c r="R401" s="401"/>
      <c r="S401" s="397"/>
      <c r="T401" s="34"/>
      <c r="U401" s="34"/>
      <c r="V401" s="35" t="s">
        <v>66</v>
      </c>
      <c r="W401" s="390">
        <v>0</v>
      </c>
      <c r="X401" s="391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hidden="1" customHeight="1" x14ac:dyDescent="0.25">
      <c r="A402" s="54" t="s">
        <v>584</v>
      </c>
      <c r="B402" s="54" t="s">
        <v>585</v>
      </c>
      <c r="C402" s="31">
        <v>4301031254</v>
      </c>
      <c r="D402" s="396">
        <v>4680115883154</v>
      </c>
      <c r="E402" s="397"/>
      <c r="F402" s="389">
        <v>0.28000000000000003</v>
      </c>
      <c r="G402" s="32">
        <v>6</v>
      </c>
      <c r="H402" s="389">
        <v>1.68</v>
      </c>
      <c r="I402" s="38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401"/>
      <c r="Q402" s="401"/>
      <c r="R402" s="401"/>
      <c r="S402" s="397"/>
      <c r="T402" s="34"/>
      <c r="U402" s="34"/>
      <c r="V402" s="35" t="s">
        <v>66</v>
      </c>
      <c r="W402" s="390">
        <v>0</v>
      </c>
      <c r="X402" s="391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hidden="1" customHeight="1" x14ac:dyDescent="0.25">
      <c r="A403" s="54" t="s">
        <v>586</v>
      </c>
      <c r="B403" s="54" t="s">
        <v>587</v>
      </c>
      <c r="C403" s="31">
        <v>4301031171</v>
      </c>
      <c r="D403" s="396">
        <v>4607091389524</v>
      </c>
      <c r="E403" s="397"/>
      <c r="F403" s="389">
        <v>0.35</v>
      </c>
      <c r="G403" s="32">
        <v>6</v>
      </c>
      <c r="H403" s="389">
        <v>2.1</v>
      </c>
      <c r="I403" s="389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401"/>
      <c r="Q403" s="401"/>
      <c r="R403" s="401"/>
      <c r="S403" s="397"/>
      <c r="T403" s="34"/>
      <c r="U403" s="34"/>
      <c r="V403" s="35" t="s">
        <v>66</v>
      </c>
      <c r="W403" s="390">
        <v>0</v>
      </c>
      <c r="X403" s="391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hidden="1" customHeight="1" x14ac:dyDescent="0.25">
      <c r="A404" s="54" t="s">
        <v>588</v>
      </c>
      <c r="B404" s="54" t="s">
        <v>589</v>
      </c>
      <c r="C404" s="31">
        <v>4301031258</v>
      </c>
      <c r="D404" s="396">
        <v>4680115883161</v>
      </c>
      <c r="E404" s="397"/>
      <c r="F404" s="389">
        <v>0.28000000000000003</v>
      </c>
      <c r="G404" s="32">
        <v>6</v>
      </c>
      <c r="H404" s="389">
        <v>1.68</v>
      </c>
      <c r="I404" s="389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50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401"/>
      <c r="Q404" s="401"/>
      <c r="R404" s="401"/>
      <c r="S404" s="397"/>
      <c r="T404" s="34"/>
      <c r="U404" s="34"/>
      <c r="V404" s="35" t="s">
        <v>66</v>
      </c>
      <c r="W404" s="390">
        <v>0</v>
      </c>
      <c r="X404" s="391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590</v>
      </c>
      <c r="B405" s="54" t="s">
        <v>591</v>
      </c>
      <c r="C405" s="31">
        <v>4301031170</v>
      </c>
      <c r="D405" s="396">
        <v>4607091384345</v>
      </c>
      <c r="E405" s="397"/>
      <c r="F405" s="389">
        <v>0.35</v>
      </c>
      <c r="G405" s="32">
        <v>6</v>
      </c>
      <c r="H405" s="389">
        <v>2.1</v>
      </c>
      <c r="I405" s="389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0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401"/>
      <c r="Q405" s="401"/>
      <c r="R405" s="401"/>
      <c r="S405" s="397"/>
      <c r="T405" s="34"/>
      <c r="U405" s="34"/>
      <c r="V405" s="35" t="s">
        <v>66</v>
      </c>
      <c r="W405" s="390">
        <v>0</v>
      </c>
      <c r="X405" s="391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hidden="1" customHeight="1" x14ac:dyDescent="0.25">
      <c r="A406" s="54" t="s">
        <v>592</v>
      </c>
      <c r="B406" s="54" t="s">
        <v>593</v>
      </c>
      <c r="C406" s="31">
        <v>4301031256</v>
      </c>
      <c r="D406" s="396">
        <v>4680115883178</v>
      </c>
      <c r="E406" s="397"/>
      <c r="F406" s="389">
        <v>0.28000000000000003</v>
      </c>
      <c r="G406" s="32">
        <v>6</v>
      </c>
      <c r="H406" s="389">
        <v>1.68</v>
      </c>
      <c r="I406" s="389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401"/>
      <c r="Q406" s="401"/>
      <c r="R406" s="401"/>
      <c r="S406" s="397"/>
      <c r="T406" s="34"/>
      <c r="U406" s="34"/>
      <c r="V406" s="35" t="s">
        <v>66</v>
      </c>
      <c r="W406" s="390">
        <v>0</v>
      </c>
      <c r="X406" s="391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hidden="1" customHeight="1" x14ac:dyDescent="0.25">
      <c r="A407" s="54" t="s">
        <v>594</v>
      </c>
      <c r="B407" s="54" t="s">
        <v>595</v>
      </c>
      <c r="C407" s="31">
        <v>4301031172</v>
      </c>
      <c r="D407" s="396">
        <v>4607091389531</v>
      </c>
      <c r="E407" s="397"/>
      <c r="F407" s="389">
        <v>0.35</v>
      </c>
      <c r="G407" s="32">
        <v>6</v>
      </c>
      <c r="H407" s="389">
        <v>2.1</v>
      </c>
      <c r="I407" s="389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6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401"/>
      <c r="Q407" s="401"/>
      <c r="R407" s="401"/>
      <c r="S407" s="397"/>
      <c r="T407" s="34"/>
      <c r="U407" s="34"/>
      <c r="V407" s="35" t="s">
        <v>66</v>
      </c>
      <c r="W407" s="390">
        <v>0</v>
      </c>
      <c r="X407" s="391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ht="27" hidden="1" customHeight="1" x14ac:dyDescent="0.25">
      <c r="A408" s="54" t="s">
        <v>596</v>
      </c>
      <c r="B408" s="54" t="s">
        <v>597</v>
      </c>
      <c r="C408" s="31">
        <v>4301031255</v>
      </c>
      <c r="D408" s="396">
        <v>4680115883185</v>
      </c>
      <c r="E408" s="397"/>
      <c r="F408" s="389">
        <v>0.28000000000000003</v>
      </c>
      <c r="G408" s="32">
        <v>6</v>
      </c>
      <c r="H408" s="389">
        <v>1.68</v>
      </c>
      <c r="I408" s="389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6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401"/>
      <c r="Q408" s="401"/>
      <c r="R408" s="401"/>
      <c r="S408" s="397"/>
      <c r="T408" s="34"/>
      <c r="U408" s="34"/>
      <c r="V408" s="35" t="s">
        <v>66</v>
      </c>
      <c r="W408" s="390">
        <v>0</v>
      </c>
      <c r="X408" s="391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x14ac:dyDescent="0.2">
      <c r="A409" s="410"/>
      <c r="B409" s="403"/>
      <c r="C409" s="403"/>
      <c r="D409" s="403"/>
      <c r="E409" s="403"/>
      <c r="F409" s="403"/>
      <c r="G409" s="403"/>
      <c r="H409" s="403"/>
      <c r="I409" s="403"/>
      <c r="J409" s="403"/>
      <c r="K409" s="403"/>
      <c r="L409" s="403"/>
      <c r="M409" s="403"/>
      <c r="N409" s="411"/>
      <c r="O409" s="415" t="s">
        <v>70</v>
      </c>
      <c r="P409" s="416"/>
      <c r="Q409" s="416"/>
      <c r="R409" s="416"/>
      <c r="S409" s="416"/>
      <c r="T409" s="416"/>
      <c r="U409" s="417"/>
      <c r="V409" s="37" t="s">
        <v>71</v>
      </c>
      <c r="W409" s="39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119.04761904761905</v>
      </c>
      <c r="X409" s="39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120</v>
      </c>
      <c r="Y409" s="39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0.90359999999999996</v>
      </c>
      <c r="Z409" s="393"/>
      <c r="AA409" s="393"/>
    </row>
    <row r="410" spans="1:67" x14ac:dyDescent="0.2">
      <c r="A410" s="403"/>
      <c r="B410" s="403"/>
      <c r="C410" s="403"/>
      <c r="D410" s="403"/>
      <c r="E410" s="403"/>
      <c r="F410" s="403"/>
      <c r="G410" s="403"/>
      <c r="H410" s="403"/>
      <c r="I410" s="403"/>
      <c r="J410" s="403"/>
      <c r="K410" s="403"/>
      <c r="L410" s="403"/>
      <c r="M410" s="403"/>
      <c r="N410" s="411"/>
      <c r="O410" s="415" t="s">
        <v>70</v>
      </c>
      <c r="P410" s="416"/>
      <c r="Q410" s="416"/>
      <c r="R410" s="416"/>
      <c r="S410" s="416"/>
      <c r="T410" s="416"/>
      <c r="U410" s="417"/>
      <c r="V410" s="37" t="s">
        <v>66</v>
      </c>
      <c r="W410" s="392">
        <f>IFERROR(SUM(W396:W408),"0")</f>
        <v>500</v>
      </c>
      <c r="X410" s="392">
        <f>IFERROR(SUM(X396:X408),"0")</f>
        <v>504.00000000000006</v>
      </c>
      <c r="Y410" s="37"/>
      <c r="Z410" s="393"/>
      <c r="AA410" s="393"/>
    </row>
    <row r="411" spans="1:67" ht="14.25" hidden="1" customHeight="1" x14ac:dyDescent="0.25">
      <c r="A411" s="402" t="s">
        <v>72</v>
      </c>
      <c r="B411" s="403"/>
      <c r="C411" s="403"/>
      <c r="D411" s="403"/>
      <c r="E411" s="403"/>
      <c r="F411" s="403"/>
      <c r="G411" s="403"/>
      <c r="H411" s="403"/>
      <c r="I411" s="403"/>
      <c r="J411" s="403"/>
      <c r="K411" s="403"/>
      <c r="L411" s="403"/>
      <c r="M411" s="403"/>
      <c r="N411" s="403"/>
      <c r="O411" s="403"/>
      <c r="P411" s="403"/>
      <c r="Q411" s="403"/>
      <c r="R411" s="403"/>
      <c r="S411" s="403"/>
      <c r="T411" s="403"/>
      <c r="U411" s="403"/>
      <c r="V411" s="403"/>
      <c r="W411" s="403"/>
      <c r="X411" s="403"/>
      <c r="Y411" s="403"/>
      <c r="Z411" s="386"/>
      <c r="AA411" s="386"/>
    </row>
    <row r="412" spans="1:67" ht="27" hidden="1" customHeight="1" x14ac:dyDescent="0.25">
      <c r="A412" s="54" t="s">
        <v>598</v>
      </c>
      <c r="B412" s="54" t="s">
        <v>599</v>
      </c>
      <c r="C412" s="31">
        <v>4301051258</v>
      </c>
      <c r="D412" s="396">
        <v>4607091389685</v>
      </c>
      <c r="E412" s="397"/>
      <c r="F412" s="389">
        <v>1.3</v>
      </c>
      <c r="G412" s="32">
        <v>6</v>
      </c>
      <c r="H412" s="389">
        <v>7.8</v>
      </c>
      <c r="I412" s="389">
        <v>8.3460000000000001</v>
      </c>
      <c r="J412" s="32">
        <v>56</v>
      </c>
      <c r="K412" s="32" t="s">
        <v>100</v>
      </c>
      <c r="L412" s="33" t="s">
        <v>120</v>
      </c>
      <c r="M412" s="33"/>
      <c r="N412" s="32">
        <v>45</v>
      </c>
      <c r="O412" s="76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401"/>
      <c r="Q412" s="401"/>
      <c r="R412" s="401"/>
      <c r="S412" s="397"/>
      <c r="T412" s="34"/>
      <c r="U412" s="34"/>
      <c r="V412" s="35" t="s">
        <v>66</v>
      </c>
      <c r="W412" s="390">
        <v>0</v>
      </c>
      <c r="X412" s="391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600</v>
      </c>
      <c r="B413" s="54" t="s">
        <v>601</v>
      </c>
      <c r="C413" s="31">
        <v>4301051431</v>
      </c>
      <c r="D413" s="396">
        <v>4607091389654</v>
      </c>
      <c r="E413" s="397"/>
      <c r="F413" s="389">
        <v>0.33</v>
      </c>
      <c r="G413" s="32">
        <v>6</v>
      </c>
      <c r="H413" s="389">
        <v>1.98</v>
      </c>
      <c r="I413" s="389">
        <v>2.258</v>
      </c>
      <c r="J413" s="32">
        <v>156</v>
      </c>
      <c r="K413" s="32" t="s">
        <v>64</v>
      </c>
      <c r="L413" s="33" t="s">
        <v>120</v>
      </c>
      <c r="M413" s="33"/>
      <c r="N413" s="32">
        <v>45</v>
      </c>
      <c r="O41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401"/>
      <c r="Q413" s="401"/>
      <c r="R413" s="401"/>
      <c r="S413" s="397"/>
      <c r="T413" s="34"/>
      <c r="U413" s="34"/>
      <c r="V413" s="35" t="s">
        <v>66</v>
      </c>
      <c r="W413" s="390">
        <v>0</v>
      </c>
      <c r="X413" s="39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602</v>
      </c>
      <c r="B414" s="54" t="s">
        <v>603</v>
      </c>
      <c r="C414" s="31">
        <v>4301051284</v>
      </c>
      <c r="D414" s="396">
        <v>4607091384352</v>
      </c>
      <c r="E414" s="397"/>
      <c r="F414" s="389">
        <v>0.6</v>
      </c>
      <c r="G414" s="32">
        <v>4</v>
      </c>
      <c r="H414" s="389">
        <v>2.4</v>
      </c>
      <c r="I414" s="389">
        <v>2.6459999999999999</v>
      </c>
      <c r="J414" s="32">
        <v>120</v>
      </c>
      <c r="K414" s="32" t="s">
        <v>64</v>
      </c>
      <c r="L414" s="33" t="s">
        <v>120</v>
      </c>
      <c r="M414" s="33"/>
      <c r="N414" s="32">
        <v>45</v>
      </c>
      <c r="O414" s="71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401"/>
      <c r="Q414" s="401"/>
      <c r="R414" s="401"/>
      <c r="S414" s="397"/>
      <c r="T414" s="34"/>
      <c r="U414" s="34"/>
      <c r="V414" s="35" t="s">
        <v>66</v>
      </c>
      <c r="W414" s="390">
        <v>0</v>
      </c>
      <c r="X414" s="39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410"/>
      <c r="B415" s="403"/>
      <c r="C415" s="403"/>
      <c r="D415" s="403"/>
      <c r="E415" s="403"/>
      <c r="F415" s="403"/>
      <c r="G415" s="403"/>
      <c r="H415" s="403"/>
      <c r="I415" s="403"/>
      <c r="J415" s="403"/>
      <c r="K415" s="403"/>
      <c r="L415" s="403"/>
      <c r="M415" s="403"/>
      <c r="N415" s="411"/>
      <c r="O415" s="415" t="s">
        <v>70</v>
      </c>
      <c r="P415" s="416"/>
      <c r="Q415" s="416"/>
      <c r="R415" s="416"/>
      <c r="S415" s="416"/>
      <c r="T415" s="416"/>
      <c r="U415" s="417"/>
      <c r="V415" s="37" t="s">
        <v>71</v>
      </c>
      <c r="W415" s="392">
        <f>IFERROR(W412/H412,"0")+IFERROR(W413/H413,"0")+IFERROR(W414/H414,"0")</f>
        <v>0</v>
      </c>
      <c r="X415" s="392">
        <f>IFERROR(X412/H412,"0")+IFERROR(X413/H413,"0")+IFERROR(X414/H414,"0")</f>
        <v>0</v>
      </c>
      <c r="Y415" s="392">
        <f>IFERROR(IF(Y412="",0,Y412),"0")+IFERROR(IF(Y413="",0,Y413),"0")+IFERROR(IF(Y414="",0,Y414),"0")</f>
        <v>0</v>
      </c>
      <c r="Z415" s="393"/>
      <c r="AA415" s="393"/>
    </row>
    <row r="416" spans="1:67" hidden="1" x14ac:dyDescent="0.2">
      <c r="A416" s="403"/>
      <c r="B416" s="403"/>
      <c r="C416" s="403"/>
      <c r="D416" s="403"/>
      <c r="E416" s="403"/>
      <c r="F416" s="403"/>
      <c r="G416" s="403"/>
      <c r="H416" s="403"/>
      <c r="I416" s="403"/>
      <c r="J416" s="403"/>
      <c r="K416" s="403"/>
      <c r="L416" s="403"/>
      <c r="M416" s="403"/>
      <c r="N416" s="411"/>
      <c r="O416" s="415" t="s">
        <v>70</v>
      </c>
      <c r="P416" s="416"/>
      <c r="Q416" s="416"/>
      <c r="R416" s="416"/>
      <c r="S416" s="416"/>
      <c r="T416" s="416"/>
      <c r="U416" s="417"/>
      <c r="V416" s="37" t="s">
        <v>66</v>
      </c>
      <c r="W416" s="392">
        <f>IFERROR(SUM(W412:W414),"0")</f>
        <v>0</v>
      </c>
      <c r="X416" s="392">
        <f>IFERROR(SUM(X412:X414),"0")</f>
        <v>0</v>
      </c>
      <c r="Y416" s="37"/>
      <c r="Z416" s="393"/>
      <c r="AA416" s="393"/>
    </row>
    <row r="417" spans="1:67" ht="14.25" hidden="1" customHeight="1" x14ac:dyDescent="0.25">
      <c r="A417" s="402" t="s">
        <v>206</v>
      </c>
      <c r="B417" s="403"/>
      <c r="C417" s="403"/>
      <c r="D417" s="403"/>
      <c r="E417" s="403"/>
      <c r="F417" s="403"/>
      <c r="G417" s="403"/>
      <c r="H417" s="403"/>
      <c r="I417" s="403"/>
      <c r="J417" s="403"/>
      <c r="K417" s="403"/>
      <c r="L417" s="403"/>
      <c r="M417" s="403"/>
      <c r="N417" s="403"/>
      <c r="O417" s="403"/>
      <c r="P417" s="403"/>
      <c r="Q417" s="403"/>
      <c r="R417" s="403"/>
      <c r="S417" s="403"/>
      <c r="T417" s="403"/>
      <c r="U417" s="403"/>
      <c r="V417" s="403"/>
      <c r="W417" s="403"/>
      <c r="X417" s="403"/>
      <c r="Y417" s="403"/>
      <c r="Z417" s="386"/>
      <c r="AA417" s="386"/>
    </row>
    <row r="418" spans="1:67" ht="27" hidden="1" customHeight="1" x14ac:dyDescent="0.25">
      <c r="A418" s="54" t="s">
        <v>604</v>
      </c>
      <c r="B418" s="54" t="s">
        <v>605</v>
      </c>
      <c r="C418" s="31">
        <v>4301060352</v>
      </c>
      <c r="D418" s="396">
        <v>4680115881648</v>
      </c>
      <c r="E418" s="397"/>
      <c r="F418" s="389">
        <v>1</v>
      </c>
      <c r="G418" s="32">
        <v>4</v>
      </c>
      <c r="H418" s="389">
        <v>4</v>
      </c>
      <c r="I418" s="389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7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401"/>
      <c r="Q418" s="401"/>
      <c r="R418" s="401"/>
      <c r="S418" s="397"/>
      <c r="T418" s="34"/>
      <c r="U418" s="34"/>
      <c r="V418" s="35" t="s">
        <v>66</v>
      </c>
      <c r="W418" s="390">
        <v>0</v>
      </c>
      <c r="X418" s="391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10"/>
      <c r="B419" s="403"/>
      <c r="C419" s="403"/>
      <c r="D419" s="403"/>
      <c r="E419" s="403"/>
      <c r="F419" s="403"/>
      <c r="G419" s="403"/>
      <c r="H419" s="403"/>
      <c r="I419" s="403"/>
      <c r="J419" s="403"/>
      <c r="K419" s="403"/>
      <c r="L419" s="403"/>
      <c r="M419" s="403"/>
      <c r="N419" s="411"/>
      <c r="O419" s="415" t="s">
        <v>70</v>
      </c>
      <c r="P419" s="416"/>
      <c r="Q419" s="416"/>
      <c r="R419" s="416"/>
      <c r="S419" s="416"/>
      <c r="T419" s="416"/>
      <c r="U419" s="417"/>
      <c r="V419" s="37" t="s">
        <v>71</v>
      </c>
      <c r="W419" s="392">
        <f>IFERROR(W418/H418,"0")</f>
        <v>0</v>
      </c>
      <c r="X419" s="392">
        <f>IFERROR(X418/H418,"0")</f>
        <v>0</v>
      </c>
      <c r="Y419" s="392">
        <f>IFERROR(IF(Y418="",0,Y418),"0")</f>
        <v>0</v>
      </c>
      <c r="Z419" s="393"/>
      <c r="AA419" s="393"/>
    </row>
    <row r="420" spans="1:67" hidden="1" x14ac:dyDescent="0.2">
      <c r="A420" s="403"/>
      <c r="B420" s="403"/>
      <c r="C420" s="403"/>
      <c r="D420" s="403"/>
      <c r="E420" s="403"/>
      <c r="F420" s="403"/>
      <c r="G420" s="403"/>
      <c r="H420" s="403"/>
      <c r="I420" s="403"/>
      <c r="J420" s="403"/>
      <c r="K420" s="403"/>
      <c r="L420" s="403"/>
      <c r="M420" s="403"/>
      <c r="N420" s="411"/>
      <c r="O420" s="415" t="s">
        <v>70</v>
      </c>
      <c r="P420" s="416"/>
      <c r="Q420" s="416"/>
      <c r="R420" s="416"/>
      <c r="S420" s="416"/>
      <c r="T420" s="416"/>
      <c r="U420" s="417"/>
      <c r="V420" s="37" t="s">
        <v>66</v>
      </c>
      <c r="W420" s="392">
        <f>IFERROR(SUM(W418:W418),"0")</f>
        <v>0</v>
      </c>
      <c r="X420" s="392">
        <f>IFERROR(SUM(X418:X418),"0")</f>
        <v>0</v>
      </c>
      <c r="Y420" s="37"/>
      <c r="Z420" s="393"/>
      <c r="AA420" s="393"/>
    </row>
    <row r="421" spans="1:67" ht="14.25" hidden="1" customHeight="1" x14ac:dyDescent="0.25">
      <c r="A421" s="402" t="s">
        <v>86</v>
      </c>
      <c r="B421" s="403"/>
      <c r="C421" s="403"/>
      <c r="D421" s="403"/>
      <c r="E421" s="403"/>
      <c r="F421" s="403"/>
      <c r="G421" s="403"/>
      <c r="H421" s="403"/>
      <c r="I421" s="403"/>
      <c r="J421" s="403"/>
      <c r="K421" s="403"/>
      <c r="L421" s="403"/>
      <c r="M421" s="403"/>
      <c r="N421" s="403"/>
      <c r="O421" s="403"/>
      <c r="P421" s="403"/>
      <c r="Q421" s="403"/>
      <c r="R421" s="403"/>
      <c r="S421" s="403"/>
      <c r="T421" s="403"/>
      <c r="U421" s="403"/>
      <c r="V421" s="403"/>
      <c r="W421" s="403"/>
      <c r="X421" s="403"/>
      <c r="Y421" s="403"/>
      <c r="Z421" s="386"/>
      <c r="AA421" s="386"/>
    </row>
    <row r="422" spans="1:67" ht="27" hidden="1" customHeight="1" x14ac:dyDescent="0.25">
      <c r="A422" s="54" t="s">
        <v>606</v>
      </c>
      <c r="B422" s="54" t="s">
        <v>607</v>
      </c>
      <c r="C422" s="31">
        <v>4301032045</v>
      </c>
      <c r="D422" s="396">
        <v>4680115884335</v>
      </c>
      <c r="E422" s="397"/>
      <c r="F422" s="389">
        <v>0.06</v>
      </c>
      <c r="G422" s="32">
        <v>20</v>
      </c>
      <c r="H422" s="389">
        <v>1.2</v>
      </c>
      <c r="I422" s="389">
        <v>1.8</v>
      </c>
      <c r="J422" s="32">
        <v>200</v>
      </c>
      <c r="K422" s="32" t="s">
        <v>608</v>
      </c>
      <c r="L422" s="33" t="s">
        <v>609</v>
      </c>
      <c r="M422" s="33"/>
      <c r="N422" s="32">
        <v>60</v>
      </c>
      <c r="O422" s="47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401"/>
      <c r="Q422" s="401"/>
      <c r="R422" s="401"/>
      <c r="S422" s="397"/>
      <c r="T422" s="34"/>
      <c r="U422" s="34"/>
      <c r="V422" s="35" t="s">
        <v>66</v>
      </c>
      <c r="W422" s="390">
        <v>0</v>
      </c>
      <c r="X422" s="391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610</v>
      </c>
      <c r="B423" s="54" t="s">
        <v>611</v>
      </c>
      <c r="C423" s="31">
        <v>4301032047</v>
      </c>
      <c r="D423" s="396">
        <v>4680115884342</v>
      </c>
      <c r="E423" s="397"/>
      <c r="F423" s="389">
        <v>0.06</v>
      </c>
      <c r="G423" s="32">
        <v>20</v>
      </c>
      <c r="H423" s="389">
        <v>1.2</v>
      </c>
      <c r="I423" s="389">
        <v>1.8</v>
      </c>
      <c r="J423" s="32">
        <v>200</v>
      </c>
      <c r="K423" s="32" t="s">
        <v>608</v>
      </c>
      <c r="L423" s="33" t="s">
        <v>609</v>
      </c>
      <c r="M423" s="33"/>
      <c r="N423" s="32">
        <v>60</v>
      </c>
      <c r="O423" s="59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401"/>
      <c r="Q423" s="401"/>
      <c r="R423" s="401"/>
      <c r="S423" s="397"/>
      <c r="T423" s="34"/>
      <c r="U423" s="34"/>
      <c r="V423" s="35" t="s">
        <v>66</v>
      </c>
      <c r="W423" s="390">
        <v>0</v>
      </c>
      <c r="X423" s="391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612</v>
      </c>
      <c r="B424" s="54" t="s">
        <v>613</v>
      </c>
      <c r="C424" s="31">
        <v>4301170011</v>
      </c>
      <c r="D424" s="396">
        <v>4680115884113</v>
      </c>
      <c r="E424" s="397"/>
      <c r="F424" s="389">
        <v>0.11</v>
      </c>
      <c r="G424" s="32">
        <v>12</v>
      </c>
      <c r="H424" s="389">
        <v>1.32</v>
      </c>
      <c r="I424" s="389">
        <v>1.88</v>
      </c>
      <c r="J424" s="32">
        <v>200</v>
      </c>
      <c r="K424" s="32" t="s">
        <v>608</v>
      </c>
      <c r="L424" s="33" t="s">
        <v>609</v>
      </c>
      <c r="M424" s="33"/>
      <c r="N424" s="32">
        <v>150</v>
      </c>
      <c r="O424" s="61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401"/>
      <c r="Q424" s="401"/>
      <c r="R424" s="401"/>
      <c r="S424" s="397"/>
      <c r="T424" s="34"/>
      <c r="U424" s="34"/>
      <c r="V424" s="35" t="s">
        <v>66</v>
      </c>
      <c r="W424" s="390">
        <v>0</v>
      </c>
      <c r="X424" s="391">
        <f>IFERROR(IF(W424="",0,CEILING((W424/$H424),1)*$H424),"")</f>
        <v>0</v>
      </c>
      <c r="Y424" s="36" t="str">
        <f>IFERROR(IF(X424=0,"",ROUNDUP(X424/H424,0)*0.00627),"")</f>
        <v/>
      </c>
      <c r="Z424" s="56"/>
      <c r="AA424" s="57"/>
      <c r="AE424" s="64"/>
      <c r="BB424" s="31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10"/>
      <c r="B425" s="403"/>
      <c r="C425" s="403"/>
      <c r="D425" s="403"/>
      <c r="E425" s="403"/>
      <c r="F425" s="403"/>
      <c r="G425" s="403"/>
      <c r="H425" s="403"/>
      <c r="I425" s="403"/>
      <c r="J425" s="403"/>
      <c r="K425" s="403"/>
      <c r="L425" s="403"/>
      <c r="M425" s="403"/>
      <c r="N425" s="411"/>
      <c r="O425" s="415" t="s">
        <v>70</v>
      </c>
      <c r="P425" s="416"/>
      <c r="Q425" s="416"/>
      <c r="R425" s="416"/>
      <c r="S425" s="416"/>
      <c r="T425" s="416"/>
      <c r="U425" s="417"/>
      <c r="V425" s="37" t="s">
        <v>71</v>
      </c>
      <c r="W425" s="392">
        <f>IFERROR(W422/H422,"0")+IFERROR(W423/H423,"0")+IFERROR(W424/H424,"0")</f>
        <v>0</v>
      </c>
      <c r="X425" s="392">
        <f>IFERROR(X422/H422,"0")+IFERROR(X423/H423,"0")+IFERROR(X424/H424,"0")</f>
        <v>0</v>
      </c>
      <c r="Y425" s="392">
        <f>IFERROR(IF(Y422="",0,Y422),"0")+IFERROR(IF(Y423="",0,Y423),"0")+IFERROR(IF(Y424="",0,Y424),"0")</f>
        <v>0</v>
      </c>
      <c r="Z425" s="393"/>
      <c r="AA425" s="393"/>
    </row>
    <row r="426" spans="1:67" hidden="1" x14ac:dyDescent="0.2">
      <c r="A426" s="403"/>
      <c r="B426" s="403"/>
      <c r="C426" s="403"/>
      <c r="D426" s="403"/>
      <c r="E426" s="403"/>
      <c r="F426" s="403"/>
      <c r="G426" s="403"/>
      <c r="H426" s="403"/>
      <c r="I426" s="403"/>
      <c r="J426" s="403"/>
      <c r="K426" s="403"/>
      <c r="L426" s="403"/>
      <c r="M426" s="403"/>
      <c r="N426" s="411"/>
      <c r="O426" s="415" t="s">
        <v>70</v>
      </c>
      <c r="P426" s="416"/>
      <c r="Q426" s="416"/>
      <c r="R426" s="416"/>
      <c r="S426" s="416"/>
      <c r="T426" s="416"/>
      <c r="U426" s="417"/>
      <c r="V426" s="37" t="s">
        <v>66</v>
      </c>
      <c r="W426" s="392">
        <f>IFERROR(SUM(W422:W424),"0")</f>
        <v>0</v>
      </c>
      <c r="X426" s="392">
        <f>IFERROR(SUM(X422:X424),"0")</f>
        <v>0</v>
      </c>
      <c r="Y426" s="37"/>
      <c r="Z426" s="393"/>
      <c r="AA426" s="393"/>
    </row>
    <row r="427" spans="1:67" ht="16.5" hidden="1" customHeight="1" x14ac:dyDescent="0.25">
      <c r="A427" s="434" t="s">
        <v>614</v>
      </c>
      <c r="B427" s="403"/>
      <c r="C427" s="403"/>
      <c r="D427" s="403"/>
      <c r="E427" s="403"/>
      <c r="F427" s="403"/>
      <c r="G427" s="403"/>
      <c r="H427" s="403"/>
      <c r="I427" s="403"/>
      <c r="J427" s="403"/>
      <c r="K427" s="403"/>
      <c r="L427" s="403"/>
      <c r="M427" s="403"/>
      <c r="N427" s="403"/>
      <c r="O427" s="403"/>
      <c r="P427" s="403"/>
      <c r="Q427" s="403"/>
      <c r="R427" s="403"/>
      <c r="S427" s="403"/>
      <c r="T427" s="403"/>
      <c r="U427" s="403"/>
      <c r="V427" s="403"/>
      <c r="W427" s="403"/>
      <c r="X427" s="403"/>
      <c r="Y427" s="403"/>
      <c r="Z427" s="385"/>
      <c r="AA427" s="385"/>
    </row>
    <row r="428" spans="1:67" ht="14.25" hidden="1" customHeight="1" x14ac:dyDescent="0.25">
      <c r="A428" s="402" t="s">
        <v>97</v>
      </c>
      <c r="B428" s="403"/>
      <c r="C428" s="403"/>
      <c r="D428" s="403"/>
      <c r="E428" s="403"/>
      <c r="F428" s="403"/>
      <c r="G428" s="403"/>
      <c r="H428" s="403"/>
      <c r="I428" s="403"/>
      <c r="J428" s="403"/>
      <c r="K428" s="403"/>
      <c r="L428" s="403"/>
      <c r="M428" s="403"/>
      <c r="N428" s="403"/>
      <c r="O428" s="403"/>
      <c r="P428" s="403"/>
      <c r="Q428" s="403"/>
      <c r="R428" s="403"/>
      <c r="S428" s="403"/>
      <c r="T428" s="403"/>
      <c r="U428" s="403"/>
      <c r="V428" s="403"/>
      <c r="W428" s="403"/>
      <c r="X428" s="403"/>
      <c r="Y428" s="403"/>
      <c r="Z428" s="386"/>
      <c r="AA428" s="386"/>
    </row>
    <row r="429" spans="1:67" ht="27" hidden="1" customHeight="1" x14ac:dyDescent="0.25">
      <c r="A429" s="54" t="s">
        <v>615</v>
      </c>
      <c r="B429" s="54" t="s">
        <v>616</v>
      </c>
      <c r="C429" s="31">
        <v>4301020214</v>
      </c>
      <c r="D429" s="396">
        <v>4607091389388</v>
      </c>
      <c r="E429" s="397"/>
      <c r="F429" s="389">
        <v>1.3</v>
      </c>
      <c r="G429" s="32">
        <v>4</v>
      </c>
      <c r="H429" s="389">
        <v>5.2</v>
      </c>
      <c r="I429" s="389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401"/>
      <c r="Q429" s="401"/>
      <c r="R429" s="401"/>
      <c r="S429" s="397"/>
      <c r="T429" s="34"/>
      <c r="U429" s="34"/>
      <c r="V429" s="35" t="s">
        <v>66</v>
      </c>
      <c r="W429" s="390">
        <v>0</v>
      </c>
      <c r="X429" s="391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hidden="1" customHeight="1" x14ac:dyDescent="0.25">
      <c r="A430" s="54" t="s">
        <v>617</v>
      </c>
      <c r="B430" s="54" t="s">
        <v>618</v>
      </c>
      <c r="C430" s="31">
        <v>4301020185</v>
      </c>
      <c r="D430" s="396">
        <v>4607091389364</v>
      </c>
      <c r="E430" s="397"/>
      <c r="F430" s="389">
        <v>0.42</v>
      </c>
      <c r="G430" s="32">
        <v>6</v>
      </c>
      <c r="H430" s="389">
        <v>2.52</v>
      </c>
      <c r="I430" s="389">
        <v>2.75</v>
      </c>
      <c r="J430" s="32">
        <v>156</v>
      </c>
      <c r="K430" s="32" t="s">
        <v>64</v>
      </c>
      <c r="L430" s="33" t="s">
        <v>120</v>
      </c>
      <c r="M430" s="33"/>
      <c r="N430" s="32">
        <v>35</v>
      </c>
      <c r="O430" s="7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401"/>
      <c r="Q430" s="401"/>
      <c r="R430" s="401"/>
      <c r="S430" s="397"/>
      <c r="T430" s="34"/>
      <c r="U430" s="34"/>
      <c r="V430" s="35" t="s">
        <v>66</v>
      </c>
      <c r="W430" s="390">
        <v>0</v>
      </c>
      <c r="X430" s="391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hidden="1" x14ac:dyDescent="0.2">
      <c r="A431" s="410"/>
      <c r="B431" s="403"/>
      <c r="C431" s="403"/>
      <c r="D431" s="403"/>
      <c r="E431" s="403"/>
      <c r="F431" s="403"/>
      <c r="G431" s="403"/>
      <c r="H431" s="403"/>
      <c r="I431" s="403"/>
      <c r="J431" s="403"/>
      <c r="K431" s="403"/>
      <c r="L431" s="403"/>
      <c r="M431" s="403"/>
      <c r="N431" s="411"/>
      <c r="O431" s="415" t="s">
        <v>70</v>
      </c>
      <c r="P431" s="416"/>
      <c r="Q431" s="416"/>
      <c r="R431" s="416"/>
      <c r="S431" s="416"/>
      <c r="T431" s="416"/>
      <c r="U431" s="417"/>
      <c r="V431" s="37" t="s">
        <v>71</v>
      </c>
      <c r="W431" s="392">
        <f>IFERROR(W429/H429,"0")+IFERROR(W430/H430,"0")</f>
        <v>0</v>
      </c>
      <c r="X431" s="392">
        <f>IFERROR(X429/H429,"0")+IFERROR(X430/H430,"0")</f>
        <v>0</v>
      </c>
      <c r="Y431" s="392">
        <f>IFERROR(IF(Y429="",0,Y429),"0")+IFERROR(IF(Y430="",0,Y430),"0")</f>
        <v>0</v>
      </c>
      <c r="Z431" s="393"/>
      <c r="AA431" s="393"/>
    </row>
    <row r="432" spans="1:67" hidden="1" x14ac:dyDescent="0.2">
      <c r="A432" s="403"/>
      <c r="B432" s="403"/>
      <c r="C432" s="403"/>
      <c r="D432" s="403"/>
      <c r="E432" s="403"/>
      <c r="F432" s="403"/>
      <c r="G432" s="403"/>
      <c r="H432" s="403"/>
      <c r="I432" s="403"/>
      <c r="J432" s="403"/>
      <c r="K432" s="403"/>
      <c r="L432" s="403"/>
      <c r="M432" s="403"/>
      <c r="N432" s="411"/>
      <c r="O432" s="415" t="s">
        <v>70</v>
      </c>
      <c r="P432" s="416"/>
      <c r="Q432" s="416"/>
      <c r="R432" s="416"/>
      <c r="S432" s="416"/>
      <c r="T432" s="416"/>
      <c r="U432" s="417"/>
      <c r="V432" s="37" t="s">
        <v>66</v>
      </c>
      <c r="W432" s="392">
        <f>IFERROR(SUM(W429:W430),"0")</f>
        <v>0</v>
      </c>
      <c r="X432" s="392">
        <f>IFERROR(SUM(X429:X430),"0")</f>
        <v>0</v>
      </c>
      <c r="Y432" s="37"/>
      <c r="Z432" s="393"/>
      <c r="AA432" s="393"/>
    </row>
    <row r="433" spans="1:67" ht="14.25" hidden="1" customHeight="1" x14ac:dyDescent="0.25">
      <c r="A433" s="402" t="s">
        <v>61</v>
      </c>
      <c r="B433" s="403"/>
      <c r="C433" s="403"/>
      <c r="D433" s="403"/>
      <c r="E433" s="403"/>
      <c r="F433" s="403"/>
      <c r="G433" s="403"/>
      <c r="H433" s="403"/>
      <c r="I433" s="403"/>
      <c r="J433" s="403"/>
      <c r="K433" s="403"/>
      <c r="L433" s="403"/>
      <c r="M433" s="403"/>
      <c r="N433" s="403"/>
      <c r="O433" s="403"/>
      <c r="P433" s="403"/>
      <c r="Q433" s="403"/>
      <c r="R433" s="403"/>
      <c r="S433" s="403"/>
      <c r="T433" s="403"/>
      <c r="U433" s="403"/>
      <c r="V433" s="403"/>
      <c r="W433" s="403"/>
      <c r="X433" s="403"/>
      <c r="Y433" s="403"/>
      <c r="Z433" s="386"/>
      <c r="AA433" s="386"/>
    </row>
    <row r="434" spans="1:67" ht="27" hidden="1" customHeight="1" x14ac:dyDescent="0.25">
      <c r="A434" s="54" t="s">
        <v>619</v>
      </c>
      <c r="B434" s="54" t="s">
        <v>620</v>
      </c>
      <c r="C434" s="31">
        <v>4301031212</v>
      </c>
      <c r="D434" s="396">
        <v>4607091389739</v>
      </c>
      <c r="E434" s="397"/>
      <c r="F434" s="389">
        <v>0.7</v>
      </c>
      <c r="G434" s="32">
        <v>6</v>
      </c>
      <c r="H434" s="389">
        <v>4.2</v>
      </c>
      <c r="I434" s="389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40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401"/>
      <c r="Q434" s="401"/>
      <c r="R434" s="401"/>
      <c r="S434" s="397"/>
      <c r="T434" s="34"/>
      <c r="U434" s="34"/>
      <c r="V434" s="35" t="s">
        <v>66</v>
      </c>
      <c r="W434" s="390">
        <v>0</v>
      </c>
      <c r="X434" s="391">
        <f t="shared" ref="X434:X439" si="86">IFERROR(IF(W434="",0,CEILING((W434/$H434),1)*$H434),"")</f>
        <v>0</v>
      </c>
      <c r="Y434" s="36" t="str">
        <f>IFERROR(IF(X434=0,"",ROUNDUP(X434/H434,0)*0.00753),"")</f>
        <v/>
      </c>
      <c r="Z434" s="56"/>
      <c r="AA434" s="57"/>
      <c r="AE434" s="64"/>
      <c r="BB434" s="313" t="s">
        <v>1</v>
      </c>
      <c r="BL434" s="64">
        <f t="shared" ref="BL434:BL439" si="87">IFERROR(W434*I434/H434,"0")</f>
        <v>0</v>
      </c>
      <c r="BM434" s="64">
        <f t="shared" ref="BM434:BM439" si="88">IFERROR(X434*I434/H434,"0")</f>
        <v>0</v>
      </c>
      <c r="BN434" s="64">
        <f t="shared" ref="BN434:BN439" si="89">IFERROR(1/J434*(W434/H434),"0")</f>
        <v>0</v>
      </c>
      <c r="BO434" s="64">
        <f t="shared" ref="BO434:BO439" si="90">IFERROR(1/J434*(X434/H434),"0")</f>
        <v>0</v>
      </c>
    </row>
    <row r="435" spans="1:67" ht="27" hidden="1" customHeight="1" x14ac:dyDescent="0.25">
      <c r="A435" s="54" t="s">
        <v>621</v>
      </c>
      <c r="B435" s="54" t="s">
        <v>622</v>
      </c>
      <c r="C435" s="31">
        <v>4301031176</v>
      </c>
      <c r="D435" s="396">
        <v>4607091389425</v>
      </c>
      <c r="E435" s="397"/>
      <c r="F435" s="389">
        <v>0.35</v>
      </c>
      <c r="G435" s="32">
        <v>6</v>
      </c>
      <c r="H435" s="389">
        <v>2.1</v>
      </c>
      <c r="I435" s="38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8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401"/>
      <c r="Q435" s="401"/>
      <c r="R435" s="401"/>
      <c r="S435" s="397"/>
      <c r="T435" s="34"/>
      <c r="U435" s="34"/>
      <c r="V435" s="35" t="s">
        <v>66</v>
      </c>
      <c r="W435" s="390">
        <v>0</v>
      </c>
      <c r="X435" s="391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623</v>
      </c>
      <c r="B436" s="54" t="s">
        <v>624</v>
      </c>
      <c r="C436" s="31">
        <v>4301031215</v>
      </c>
      <c r="D436" s="396">
        <v>4680115882911</v>
      </c>
      <c r="E436" s="397"/>
      <c r="F436" s="389">
        <v>0.4</v>
      </c>
      <c r="G436" s="32">
        <v>6</v>
      </c>
      <c r="H436" s="389">
        <v>2.4</v>
      </c>
      <c r="I436" s="389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3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401"/>
      <c r="Q436" s="401"/>
      <c r="R436" s="401"/>
      <c r="S436" s="397"/>
      <c r="T436" s="34"/>
      <c r="U436" s="34"/>
      <c r="V436" s="35" t="s">
        <v>66</v>
      </c>
      <c r="W436" s="390">
        <v>0</v>
      </c>
      <c r="X436" s="391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625</v>
      </c>
      <c r="B437" s="54" t="s">
        <v>626</v>
      </c>
      <c r="C437" s="31">
        <v>4301031167</v>
      </c>
      <c r="D437" s="396">
        <v>4680115880771</v>
      </c>
      <c r="E437" s="397"/>
      <c r="F437" s="389">
        <v>0.28000000000000003</v>
      </c>
      <c r="G437" s="32">
        <v>6</v>
      </c>
      <c r="H437" s="389">
        <v>1.68</v>
      </c>
      <c r="I437" s="389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401"/>
      <c r="Q437" s="401"/>
      <c r="R437" s="401"/>
      <c r="S437" s="397"/>
      <c r="T437" s="34"/>
      <c r="U437" s="34"/>
      <c r="V437" s="35" t="s">
        <v>66</v>
      </c>
      <c r="W437" s="390">
        <v>0</v>
      </c>
      <c r="X437" s="391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627</v>
      </c>
      <c r="B438" s="54" t="s">
        <v>628</v>
      </c>
      <c r="C438" s="31">
        <v>4301031173</v>
      </c>
      <c r="D438" s="396">
        <v>4607091389500</v>
      </c>
      <c r="E438" s="397"/>
      <c r="F438" s="389">
        <v>0.35</v>
      </c>
      <c r="G438" s="32">
        <v>6</v>
      </c>
      <c r="H438" s="389">
        <v>2.1</v>
      </c>
      <c r="I438" s="389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64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401"/>
      <c r="Q438" s="401"/>
      <c r="R438" s="401"/>
      <c r="S438" s="397"/>
      <c r="T438" s="34"/>
      <c r="U438" s="34"/>
      <c r="V438" s="35" t="s">
        <v>66</v>
      </c>
      <c r="W438" s="390">
        <v>0</v>
      </c>
      <c r="X438" s="391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t="27" hidden="1" customHeight="1" x14ac:dyDescent="0.25">
      <c r="A439" s="54" t="s">
        <v>629</v>
      </c>
      <c r="B439" s="54" t="s">
        <v>630</v>
      </c>
      <c r="C439" s="31">
        <v>4301031103</v>
      </c>
      <c r="D439" s="396">
        <v>4680115881983</v>
      </c>
      <c r="E439" s="397"/>
      <c r="F439" s="389">
        <v>0.28000000000000003</v>
      </c>
      <c r="G439" s="32">
        <v>4</v>
      </c>
      <c r="H439" s="389">
        <v>1.1200000000000001</v>
      </c>
      <c r="I439" s="389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41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401"/>
      <c r="Q439" s="401"/>
      <c r="R439" s="401"/>
      <c r="S439" s="397"/>
      <c r="T439" s="34"/>
      <c r="U439" s="34"/>
      <c r="V439" s="35" t="s">
        <v>66</v>
      </c>
      <c r="W439" s="390">
        <v>0</v>
      </c>
      <c r="X439" s="391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hidden="1" x14ac:dyDescent="0.2">
      <c r="A440" s="410"/>
      <c r="B440" s="403"/>
      <c r="C440" s="403"/>
      <c r="D440" s="403"/>
      <c r="E440" s="403"/>
      <c r="F440" s="403"/>
      <c r="G440" s="403"/>
      <c r="H440" s="403"/>
      <c r="I440" s="403"/>
      <c r="J440" s="403"/>
      <c r="K440" s="403"/>
      <c r="L440" s="403"/>
      <c r="M440" s="403"/>
      <c r="N440" s="411"/>
      <c r="O440" s="415" t="s">
        <v>70</v>
      </c>
      <c r="P440" s="416"/>
      <c r="Q440" s="416"/>
      <c r="R440" s="416"/>
      <c r="S440" s="416"/>
      <c r="T440" s="416"/>
      <c r="U440" s="417"/>
      <c r="V440" s="37" t="s">
        <v>71</v>
      </c>
      <c r="W440" s="392">
        <f>IFERROR(W434/H434,"0")+IFERROR(W435/H435,"0")+IFERROR(W436/H436,"0")+IFERROR(W437/H437,"0")+IFERROR(W438/H438,"0")+IFERROR(W439/H439,"0")</f>
        <v>0</v>
      </c>
      <c r="X440" s="392">
        <f>IFERROR(X434/H434,"0")+IFERROR(X435/H435,"0")+IFERROR(X436/H436,"0")+IFERROR(X437/H437,"0")+IFERROR(X438/H438,"0")+IFERROR(X439/H439,"0")</f>
        <v>0</v>
      </c>
      <c r="Y440" s="392">
        <f>IFERROR(IF(Y434="",0,Y434),"0")+IFERROR(IF(Y435="",0,Y435),"0")+IFERROR(IF(Y436="",0,Y436),"0")+IFERROR(IF(Y437="",0,Y437),"0")+IFERROR(IF(Y438="",0,Y438),"0")+IFERROR(IF(Y439="",0,Y439),"0")</f>
        <v>0</v>
      </c>
      <c r="Z440" s="393"/>
      <c r="AA440" s="393"/>
    </row>
    <row r="441" spans="1:67" hidden="1" x14ac:dyDescent="0.2">
      <c r="A441" s="403"/>
      <c r="B441" s="403"/>
      <c r="C441" s="403"/>
      <c r="D441" s="403"/>
      <c r="E441" s="403"/>
      <c r="F441" s="403"/>
      <c r="G441" s="403"/>
      <c r="H441" s="403"/>
      <c r="I441" s="403"/>
      <c r="J441" s="403"/>
      <c r="K441" s="403"/>
      <c r="L441" s="403"/>
      <c r="M441" s="403"/>
      <c r="N441" s="411"/>
      <c r="O441" s="415" t="s">
        <v>70</v>
      </c>
      <c r="P441" s="416"/>
      <c r="Q441" s="416"/>
      <c r="R441" s="416"/>
      <c r="S441" s="416"/>
      <c r="T441" s="416"/>
      <c r="U441" s="417"/>
      <c r="V441" s="37" t="s">
        <v>66</v>
      </c>
      <c r="W441" s="392">
        <f>IFERROR(SUM(W434:W439),"0")</f>
        <v>0</v>
      </c>
      <c r="X441" s="392">
        <f>IFERROR(SUM(X434:X439),"0")</f>
        <v>0</v>
      </c>
      <c r="Y441" s="37"/>
      <c r="Z441" s="393"/>
      <c r="AA441" s="393"/>
    </row>
    <row r="442" spans="1:67" ht="14.25" hidden="1" customHeight="1" x14ac:dyDescent="0.25">
      <c r="A442" s="402" t="s">
        <v>86</v>
      </c>
      <c r="B442" s="403"/>
      <c r="C442" s="403"/>
      <c r="D442" s="403"/>
      <c r="E442" s="403"/>
      <c r="F442" s="403"/>
      <c r="G442" s="403"/>
      <c r="H442" s="403"/>
      <c r="I442" s="403"/>
      <c r="J442" s="403"/>
      <c r="K442" s="403"/>
      <c r="L442" s="403"/>
      <c r="M442" s="403"/>
      <c r="N442" s="403"/>
      <c r="O442" s="403"/>
      <c r="P442" s="403"/>
      <c r="Q442" s="403"/>
      <c r="R442" s="403"/>
      <c r="S442" s="403"/>
      <c r="T442" s="403"/>
      <c r="U442" s="403"/>
      <c r="V442" s="403"/>
      <c r="W442" s="403"/>
      <c r="X442" s="403"/>
      <c r="Y442" s="403"/>
      <c r="Z442" s="386"/>
      <c r="AA442" s="386"/>
    </row>
    <row r="443" spans="1:67" ht="27" hidden="1" customHeight="1" x14ac:dyDescent="0.25">
      <c r="A443" s="54" t="s">
        <v>631</v>
      </c>
      <c r="B443" s="54" t="s">
        <v>632</v>
      </c>
      <c r="C443" s="31">
        <v>4301032046</v>
      </c>
      <c r="D443" s="396">
        <v>4680115884359</v>
      </c>
      <c r="E443" s="397"/>
      <c r="F443" s="389">
        <v>0.06</v>
      </c>
      <c r="G443" s="32">
        <v>20</v>
      </c>
      <c r="H443" s="389">
        <v>1.2</v>
      </c>
      <c r="I443" s="389">
        <v>1.8</v>
      </c>
      <c r="J443" s="32">
        <v>200</v>
      </c>
      <c r="K443" s="32" t="s">
        <v>608</v>
      </c>
      <c r="L443" s="33" t="s">
        <v>609</v>
      </c>
      <c r="M443" s="33"/>
      <c r="N443" s="32">
        <v>60</v>
      </c>
      <c r="O443" s="61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401"/>
      <c r="Q443" s="401"/>
      <c r="R443" s="401"/>
      <c r="S443" s="397"/>
      <c r="T443" s="34"/>
      <c r="U443" s="34"/>
      <c r="V443" s="35" t="s">
        <v>66</v>
      </c>
      <c r="W443" s="390">
        <v>0</v>
      </c>
      <c r="X443" s="39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hidden="1" customHeight="1" x14ac:dyDescent="0.25">
      <c r="A444" s="54" t="s">
        <v>633</v>
      </c>
      <c r="B444" s="54" t="s">
        <v>634</v>
      </c>
      <c r="C444" s="31">
        <v>4301040358</v>
      </c>
      <c r="D444" s="396">
        <v>4680115884571</v>
      </c>
      <c r="E444" s="397"/>
      <c r="F444" s="389">
        <v>0.1</v>
      </c>
      <c r="G444" s="32">
        <v>20</v>
      </c>
      <c r="H444" s="389">
        <v>2</v>
      </c>
      <c r="I444" s="389">
        <v>2.6</v>
      </c>
      <c r="J444" s="32">
        <v>200</v>
      </c>
      <c r="K444" s="32" t="s">
        <v>608</v>
      </c>
      <c r="L444" s="33" t="s">
        <v>609</v>
      </c>
      <c r="M444" s="33"/>
      <c r="N444" s="32">
        <v>60</v>
      </c>
      <c r="O444" s="46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401"/>
      <c r="Q444" s="401"/>
      <c r="R444" s="401"/>
      <c r="S444" s="397"/>
      <c r="T444" s="34"/>
      <c r="U444" s="34"/>
      <c r="V444" s="35" t="s">
        <v>66</v>
      </c>
      <c r="W444" s="390">
        <v>0</v>
      </c>
      <c r="X444" s="39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10"/>
      <c r="B445" s="403"/>
      <c r="C445" s="403"/>
      <c r="D445" s="403"/>
      <c r="E445" s="403"/>
      <c r="F445" s="403"/>
      <c r="G445" s="403"/>
      <c r="H445" s="403"/>
      <c r="I445" s="403"/>
      <c r="J445" s="403"/>
      <c r="K445" s="403"/>
      <c r="L445" s="403"/>
      <c r="M445" s="403"/>
      <c r="N445" s="411"/>
      <c r="O445" s="415" t="s">
        <v>70</v>
      </c>
      <c r="P445" s="416"/>
      <c r="Q445" s="416"/>
      <c r="R445" s="416"/>
      <c r="S445" s="416"/>
      <c r="T445" s="416"/>
      <c r="U445" s="417"/>
      <c r="V445" s="37" t="s">
        <v>71</v>
      </c>
      <c r="W445" s="392">
        <f>IFERROR(W443/H443,"0")+IFERROR(W444/H444,"0")</f>
        <v>0</v>
      </c>
      <c r="X445" s="392">
        <f>IFERROR(X443/H443,"0")+IFERROR(X444/H444,"0")</f>
        <v>0</v>
      </c>
      <c r="Y445" s="392">
        <f>IFERROR(IF(Y443="",0,Y443),"0")+IFERROR(IF(Y444="",0,Y444),"0")</f>
        <v>0</v>
      </c>
      <c r="Z445" s="393"/>
      <c r="AA445" s="393"/>
    </row>
    <row r="446" spans="1:67" hidden="1" x14ac:dyDescent="0.2">
      <c r="A446" s="403"/>
      <c r="B446" s="403"/>
      <c r="C446" s="403"/>
      <c r="D446" s="403"/>
      <c r="E446" s="403"/>
      <c r="F446" s="403"/>
      <c r="G446" s="403"/>
      <c r="H446" s="403"/>
      <c r="I446" s="403"/>
      <c r="J446" s="403"/>
      <c r="K446" s="403"/>
      <c r="L446" s="403"/>
      <c r="M446" s="403"/>
      <c r="N446" s="411"/>
      <c r="O446" s="415" t="s">
        <v>70</v>
      </c>
      <c r="P446" s="416"/>
      <c r="Q446" s="416"/>
      <c r="R446" s="416"/>
      <c r="S446" s="416"/>
      <c r="T446" s="416"/>
      <c r="U446" s="417"/>
      <c r="V446" s="37" t="s">
        <v>66</v>
      </c>
      <c r="W446" s="392">
        <f>IFERROR(SUM(W443:W444),"0")</f>
        <v>0</v>
      </c>
      <c r="X446" s="392">
        <f>IFERROR(SUM(X443:X444),"0")</f>
        <v>0</v>
      </c>
      <c r="Y446" s="37"/>
      <c r="Z446" s="393"/>
      <c r="AA446" s="393"/>
    </row>
    <row r="447" spans="1:67" ht="14.25" hidden="1" customHeight="1" x14ac:dyDescent="0.25">
      <c r="A447" s="402" t="s">
        <v>635</v>
      </c>
      <c r="B447" s="403"/>
      <c r="C447" s="403"/>
      <c r="D447" s="403"/>
      <c r="E447" s="403"/>
      <c r="F447" s="403"/>
      <c r="G447" s="403"/>
      <c r="H447" s="403"/>
      <c r="I447" s="403"/>
      <c r="J447" s="403"/>
      <c r="K447" s="403"/>
      <c r="L447" s="403"/>
      <c r="M447" s="403"/>
      <c r="N447" s="403"/>
      <c r="O447" s="403"/>
      <c r="P447" s="403"/>
      <c r="Q447" s="403"/>
      <c r="R447" s="403"/>
      <c r="S447" s="403"/>
      <c r="T447" s="403"/>
      <c r="U447" s="403"/>
      <c r="V447" s="403"/>
      <c r="W447" s="403"/>
      <c r="X447" s="403"/>
      <c r="Y447" s="403"/>
      <c r="Z447" s="386"/>
      <c r="AA447" s="386"/>
    </row>
    <row r="448" spans="1:67" ht="27" hidden="1" customHeight="1" x14ac:dyDescent="0.25">
      <c r="A448" s="54" t="s">
        <v>636</v>
      </c>
      <c r="B448" s="54" t="s">
        <v>637</v>
      </c>
      <c r="C448" s="31">
        <v>4301170010</v>
      </c>
      <c r="D448" s="396">
        <v>4680115884090</v>
      </c>
      <c r="E448" s="397"/>
      <c r="F448" s="389">
        <v>0.11</v>
      </c>
      <c r="G448" s="32">
        <v>12</v>
      </c>
      <c r="H448" s="389">
        <v>1.32</v>
      </c>
      <c r="I448" s="389">
        <v>1.88</v>
      </c>
      <c r="J448" s="32">
        <v>200</v>
      </c>
      <c r="K448" s="32" t="s">
        <v>608</v>
      </c>
      <c r="L448" s="33" t="s">
        <v>609</v>
      </c>
      <c r="M448" s="33"/>
      <c r="N448" s="32">
        <v>150</v>
      </c>
      <c r="O448" s="68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401"/>
      <c r="Q448" s="401"/>
      <c r="R448" s="401"/>
      <c r="S448" s="397"/>
      <c r="T448" s="34"/>
      <c r="U448" s="34"/>
      <c r="V448" s="35" t="s">
        <v>66</v>
      </c>
      <c r="W448" s="390">
        <v>0</v>
      </c>
      <c r="X448" s="39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410"/>
      <c r="B449" s="403"/>
      <c r="C449" s="403"/>
      <c r="D449" s="403"/>
      <c r="E449" s="403"/>
      <c r="F449" s="403"/>
      <c r="G449" s="403"/>
      <c r="H449" s="403"/>
      <c r="I449" s="403"/>
      <c r="J449" s="403"/>
      <c r="K449" s="403"/>
      <c r="L449" s="403"/>
      <c r="M449" s="403"/>
      <c r="N449" s="411"/>
      <c r="O449" s="415" t="s">
        <v>70</v>
      </c>
      <c r="P449" s="416"/>
      <c r="Q449" s="416"/>
      <c r="R449" s="416"/>
      <c r="S449" s="416"/>
      <c r="T449" s="416"/>
      <c r="U449" s="417"/>
      <c r="V449" s="37" t="s">
        <v>71</v>
      </c>
      <c r="W449" s="392">
        <f>IFERROR(W448/H448,"0")</f>
        <v>0</v>
      </c>
      <c r="X449" s="392">
        <f>IFERROR(X448/H448,"0")</f>
        <v>0</v>
      </c>
      <c r="Y449" s="392">
        <f>IFERROR(IF(Y448="",0,Y448),"0")</f>
        <v>0</v>
      </c>
      <c r="Z449" s="393"/>
      <c r="AA449" s="393"/>
    </row>
    <row r="450" spans="1:67" hidden="1" x14ac:dyDescent="0.2">
      <c r="A450" s="403"/>
      <c r="B450" s="403"/>
      <c r="C450" s="403"/>
      <c r="D450" s="403"/>
      <c r="E450" s="403"/>
      <c r="F450" s="403"/>
      <c r="G450" s="403"/>
      <c r="H450" s="403"/>
      <c r="I450" s="403"/>
      <c r="J450" s="403"/>
      <c r="K450" s="403"/>
      <c r="L450" s="403"/>
      <c r="M450" s="403"/>
      <c r="N450" s="411"/>
      <c r="O450" s="415" t="s">
        <v>70</v>
      </c>
      <c r="P450" s="416"/>
      <c r="Q450" s="416"/>
      <c r="R450" s="416"/>
      <c r="S450" s="416"/>
      <c r="T450" s="416"/>
      <c r="U450" s="417"/>
      <c r="V450" s="37" t="s">
        <v>66</v>
      </c>
      <c r="W450" s="392">
        <f>IFERROR(SUM(W448:W448),"0")</f>
        <v>0</v>
      </c>
      <c r="X450" s="392">
        <f>IFERROR(SUM(X448:X448),"0")</f>
        <v>0</v>
      </c>
      <c r="Y450" s="37"/>
      <c r="Z450" s="393"/>
      <c r="AA450" s="393"/>
    </row>
    <row r="451" spans="1:67" ht="14.25" hidden="1" customHeight="1" x14ac:dyDescent="0.25">
      <c r="A451" s="402" t="s">
        <v>638</v>
      </c>
      <c r="B451" s="403"/>
      <c r="C451" s="403"/>
      <c r="D451" s="403"/>
      <c r="E451" s="403"/>
      <c r="F451" s="403"/>
      <c r="G451" s="403"/>
      <c r="H451" s="403"/>
      <c r="I451" s="403"/>
      <c r="J451" s="403"/>
      <c r="K451" s="403"/>
      <c r="L451" s="403"/>
      <c r="M451" s="403"/>
      <c r="N451" s="403"/>
      <c r="O451" s="403"/>
      <c r="P451" s="403"/>
      <c r="Q451" s="403"/>
      <c r="R451" s="403"/>
      <c r="S451" s="403"/>
      <c r="T451" s="403"/>
      <c r="U451" s="403"/>
      <c r="V451" s="403"/>
      <c r="W451" s="403"/>
      <c r="X451" s="403"/>
      <c r="Y451" s="403"/>
      <c r="Z451" s="386"/>
      <c r="AA451" s="386"/>
    </row>
    <row r="452" spans="1:67" ht="27" hidden="1" customHeight="1" x14ac:dyDescent="0.25">
      <c r="A452" s="54" t="s">
        <v>639</v>
      </c>
      <c r="B452" s="54" t="s">
        <v>640</v>
      </c>
      <c r="C452" s="31">
        <v>4301040357</v>
      </c>
      <c r="D452" s="396">
        <v>4680115884564</v>
      </c>
      <c r="E452" s="397"/>
      <c r="F452" s="389">
        <v>0.15</v>
      </c>
      <c r="G452" s="32">
        <v>20</v>
      </c>
      <c r="H452" s="389">
        <v>3</v>
      </c>
      <c r="I452" s="389">
        <v>3.6</v>
      </c>
      <c r="J452" s="32">
        <v>200</v>
      </c>
      <c r="K452" s="32" t="s">
        <v>608</v>
      </c>
      <c r="L452" s="33" t="s">
        <v>609</v>
      </c>
      <c r="M452" s="33"/>
      <c r="N452" s="32">
        <v>60</v>
      </c>
      <c r="O452" s="62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401"/>
      <c r="Q452" s="401"/>
      <c r="R452" s="401"/>
      <c r="S452" s="397"/>
      <c r="T452" s="34"/>
      <c r="U452" s="34"/>
      <c r="V452" s="35" t="s">
        <v>66</v>
      </c>
      <c r="W452" s="390">
        <v>0</v>
      </c>
      <c r="X452" s="391">
        <f>IFERROR(IF(W452="",0,CEILING((W452/$H452),1)*$H452),"")</f>
        <v>0</v>
      </c>
      <c r="Y452" s="36" t="str">
        <f>IFERROR(IF(X452=0,"",ROUNDUP(X452/H452,0)*0.00627),"")</f>
        <v/>
      </c>
      <c r="Z452" s="56"/>
      <c r="AA452" s="57"/>
      <c r="AE452" s="64"/>
      <c r="BB452" s="32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idden="1" x14ac:dyDescent="0.2">
      <c r="A453" s="410"/>
      <c r="B453" s="403"/>
      <c r="C453" s="403"/>
      <c r="D453" s="403"/>
      <c r="E453" s="403"/>
      <c r="F453" s="403"/>
      <c r="G453" s="403"/>
      <c r="H453" s="403"/>
      <c r="I453" s="403"/>
      <c r="J453" s="403"/>
      <c r="K453" s="403"/>
      <c r="L453" s="403"/>
      <c r="M453" s="403"/>
      <c r="N453" s="411"/>
      <c r="O453" s="415" t="s">
        <v>70</v>
      </c>
      <c r="P453" s="416"/>
      <c r="Q453" s="416"/>
      <c r="R453" s="416"/>
      <c r="S453" s="416"/>
      <c r="T453" s="416"/>
      <c r="U453" s="417"/>
      <c r="V453" s="37" t="s">
        <v>71</v>
      </c>
      <c r="W453" s="392">
        <f>IFERROR(W452/H452,"0")</f>
        <v>0</v>
      </c>
      <c r="X453" s="392">
        <f>IFERROR(X452/H452,"0")</f>
        <v>0</v>
      </c>
      <c r="Y453" s="392">
        <f>IFERROR(IF(Y452="",0,Y452),"0")</f>
        <v>0</v>
      </c>
      <c r="Z453" s="393"/>
      <c r="AA453" s="393"/>
    </row>
    <row r="454" spans="1:67" hidden="1" x14ac:dyDescent="0.2">
      <c r="A454" s="403"/>
      <c r="B454" s="403"/>
      <c r="C454" s="403"/>
      <c r="D454" s="403"/>
      <c r="E454" s="403"/>
      <c r="F454" s="403"/>
      <c r="G454" s="403"/>
      <c r="H454" s="403"/>
      <c r="I454" s="403"/>
      <c r="J454" s="403"/>
      <c r="K454" s="403"/>
      <c r="L454" s="403"/>
      <c r="M454" s="403"/>
      <c r="N454" s="411"/>
      <c r="O454" s="415" t="s">
        <v>70</v>
      </c>
      <c r="P454" s="416"/>
      <c r="Q454" s="416"/>
      <c r="R454" s="416"/>
      <c r="S454" s="416"/>
      <c r="T454" s="416"/>
      <c r="U454" s="417"/>
      <c r="V454" s="37" t="s">
        <v>66</v>
      </c>
      <c r="W454" s="392">
        <f>IFERROR(SUM(W452:W452),"0")</f>
        <v>0</v>
      </c>
      <c r="X454" s="392">
        <f>IFERROR(SUM(X452:X452),"0")</f>
        <v>0</v>
      </c>
      <c r="Y454" s="37"/>
      <c r="Z454" s="393"/>
      <c r="AA454" s="393"/>
    </row>
    <row r="455" spans="1:67" ht="16.5" hidden="1" customHeight="1" x14ac:dyDescent="0.25">
      <c r="A455" s="434" t="s">
        <v>641</v>
      </c>
      <c r="B455" s="403"/>
      <c r="C455" s="403"/>
      <c r="D455" s="403"/>
      <c r="E455" s="403"/>
      <c r="F455" s="403"/>
      <c r="G455" s="403"/>
      <c r="H455" s="403"/>
      <c r="I455" s="403"/>
      <c r="J455" s="403"/>
      <c r="K455" s="403"/>
      <c r="L455" s="403"/>
      <c r="M455" s="403"/>
      <c r="N455" s="403"/>
      <c r="O455" s="403"/>
      <c r="P455" s="403"/>
      <c r="Q455" s="403"/>
      <c r="R455" s="403"/>
      <c r="S455" s="403"/>
      <c r="T455" s="403"/>
      <c r="U455" s="403"/>
      <c r="V455" s="403"/>
      <c r="W455" s="403"/>
      <c r="X455" s="403"/>
      <c r="Y455" s="403"/>
      <c r="Z455" s="385"/>
      <c r="AA455" s="385"/>
    </row>
    <row r="456" spans="1:67" ht="14.25" hidden="1" customHeight="1" x14ac:dyDescent="0.25">
      <c r="A456" s="402" t="s">
        <v>61</v>
      </c>
      <c r="B456" s="403"/>
      <c r="C456" s="403"/>
      <c r="D456" s="403"/>
      <c r="E456" s="403"/>
      <c r="F456" s="403"/>
      <c r="G456" s="403"/>
      <c r="H456" s="403"/>
      <c r="I456" s="403"/>
      <c r="J456" s="403"/>
      <c r="K456" s="403"/>
      <c r="L456" s="403"/>
      <c r="M456" s="403"/>
      <c r="N456" s="403"/>
      <c r="O456" s="403"/>
      <c r="P456" s="403"/>
      <c r="Q456" s="403"/>
      <c r="R456" s="403"/>
      <c r="S456" s="403"/>
      <c r="T456" s="403"/>
      <c r="U456" s="403"/>
      <c r="V456" s="403"/>
      <c r="W456" s="403"/>
      <c r="X456" s="403"/>
      <c r="Y456" s="403"/>
      <c r="Z456" s="386"/>
      <c r="AA456" s="386"/>
    </row>
    <row r="457" spans="1:67" ht="27" hidden="1" customHeight="1" x14ac:dyDescent="0.25">
      <c r="A457" s="54" t="s">
        <v>642</v>
      </c>
      <c r="B457" s="54" t="s">
        <v>643</v>
      </c>
      <c r="C457" s="31">
        <v>4301031294</v>
      </c>
      <c r="D457" s="396">
        <v>4680115885189</v>
      </c>
      <c r="E457" s="397"/>
      <c r="F457" s="389">
        <v>0.2</v>
      </c>
      <c r="G457" s="32">
        <v>6</v>
      </c>
      <c r="H457" s="389">
        <v>1.2</v>
      </c>
      <c r="I457" s="389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401"/>
      <c r="Q457" s="401"/>
      <c r="R457" s="401"/>
      <c r="S457" s="397"/>
      <c r="T457" s="34"/>
      <c r="U457" s="34"/>
      <c r="V457" s="35" t="s">
        <v>66</v>
      </c>
      <c r="W457" s="390">
        <v>0</v>
      </c>
      <c r="X457" s="391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hidden="1" customHeight="1" x14ac:dyDescent="0.25">
      <c r="A458" s="54" t="s">
        <v>644</v>
      </c>
      <c r="B458" s="54" t="s">
        <v>645</v>
      </c>
      <c r="C458" s="31">
        <v>4301031293</v>
      </c>
      <c r="D458" s="396">
        <v>4680115885172</v>
      </c>
      <c r="E458" s="397"/>
      <c r="F458" s="389">
        <v>0.2</v>
      </c>
      <c r="G458" s="32">
        <v>6</v>
      </c>
      <c r="H458" s="389">
        <v>1.2</v>
      </c>
      <c r="I458" s="389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5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401"/>
      <c r="Q458" s="401"/>
      <c r="R458" s="401"/>
      <c r="S458" s="397"/>
      <c r="T458" s="34"/>
      <c r="U458" s="34"/>
      <c r="V458" s="35" t="s">
        <v>66</v>
      </c>
      <c r="W458" s="390">
        <v>0</v>
      </c>
      <c r="X458" s="391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hidden="1" customHeight="1" x14ac:dyDescent="0.25">
      <c r="A459" s="54" t="s">
        <v>646</v>
      </c>
      <c r="B459" s="54" t="s">
        <v>647</v>
      </c>
      <c r="C459" s="31">
        <v>4301031291</v>
      </c>
      <c r="D459" s="396">
        <v>4680115885110</v>
      </c>
      <c r="E459" s="397"/>
      <c r="F459" s="389">
        <v>0.2</v>
      </c>
      <c r="G459" s="32">
        <v>6</v>
      </c>
      <c r="H459" s="389">
        <v>1.2</v>
      </c>
      <c r="I459" s="389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69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401"/>
      <c r="Q459" s="401"/>
      <c r="R459" s="401"/>
      <c r="S459" s="397"/>
      <c r="T459" s="34"/>
      <c r="U459" s="34"/>
      <c r="V459" s="35" t="s">
        <v>66</v>
      </c>
      <c r="W459" s="390">
        <v>0</v>
      </c>
      <c r="X459" s="391">
        <f>IFERROR(IF(W459="",0,CEILING((W459/$H459),1)*$H459),"")</f>
        <v>0</v>
      </c>
      <c r="Y459" s="36" t="str">
        <f>IFERROR(IF(X459=0,"",ROUNDUP(X459/H459,0)*0.00502),"")</f>
        <v/>
      </c>
      <c r="Z459" s="56"/>
      <c r="AA459" s="57"/>
      <c r="AE459" s="64"/>
      <c r="BB459" s="325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idden="1" x14ac:dyDescent="0.2">
      <c r="A460" s="410"/>
      <c r="B460" s="403"/>
      <c r="C460" s="403"/>
      <c r="D460" s="403"/>
      <c r="E460" s="403"/>
      <c r="F460" s="403"/>
      <c r="G460" s="403"/>
      <c r="H460" s="403"/>
      <c r="I460" s="403"/>
      <c r="J460" s="403"/>
      <c r="K460" s="403"/>
      <c r="L460" s="403"/>
      <c r="M460" s="403"/>
      <c r="N460" s="411"/>
      <c r="O460" s="415" t="s">
        <v>70</v>
      </c>
      <c r="P460" s="416"/>
      <c r="Q460" s="416"/>
      <c r="R460" s="416"/>
      <c r="S460" s="416"/>
      <c r="T460" s="416"/>
      <c r="U460" s="417"/>
      <c r="V460" s="37" t="s">
        <v>71</v>
      </c>
      <c r="W460" s="392">
        <f>IFERROR(W457/H457,"0")+IFERROR(W458/H458,"0")+IFERROR(W459/H459,"0")</f>
        <v>0</v>
      </c>
      <c r="X460" s="392">
        <f>IFERROR(X457/H457,"0")+IFERROR(X458/H458,"0")+IFERROR(X459/H459,"0")</f>
        <v>0</v>
      </c>
      <c r="Y460" s="392">
        <f>IFERROR(IF(Y457="",0,Y457),"0")+IFERROR(IF(Y458="",0,Y458),"0")+IFERROR(IF(Y459="",0,Y459),"0")</f>
        <v>0</v>
      </c>
      <c r="Z460" s="393"/>
      <c r="AA460" s="393"/>
    </row>
    <row r="461" spans="1:67" hidden="1" x14ac:dyDescent="0.2">
      <c r="A461" s="403"/>
      <c r="B461" s="403"/>
      <c r="C461" s="403"/>
      <c r="D461" s="403"/>
      <c r="E461" s="403"/>
      <c r="F461" s="403"/>
      <c r="G461" s="403"/>
      <c r="H461" s="403"/>
      <c r="I461" s="403"/>
      <c r="J461" s="403"/>
      <c r="K461" s="403"/>
      <c r="L461" s="403"/>
      <c r="M461" s="403"/>
      <c r="N461" s="411"/>
      <c r="O461" s="415" t="s">
        <v>70</v>
      </c>
      <c r="P461" s="416"/>
      <c r="Q461" s="416"/>
      <c r="R461" s="416"/>
      <c r="S461" s="416"/>
      <c r="T461" s="416"/>
      <c r="U461" s="417"/>
      <c r="V461" s="37" t="s">
        <v>66</v>
      </c>
      <c r="W461" s="392">
        <f>IFERROR(SUM(W457:W459),"0")</f>
        <v>0</v>
      </c>
      <c r="X461" s="392">
        <f>IFERROR(SUM(X457:X459),"0")</f>
        <v>0</v>
      </c>
      <c r="Y461" s="37"/>
      <c r="Z461" s="393"/>
      <c r="AA461" s="393"/>
    </row>
    <row r="462" spans="1:67" ht="16.5" hidden="1" customHeight="1" x14ac:dyDescent="0.25">
      <c r="A462" s="434" t="s">
        <v>648</v>
      </c>
      <c r="B462" s="403"/>
      <c r="C462" s="403"/>
      <c r="D462" s="403"/>
      <c r="E462" s="403"/>
      <c r="F462" s="403"/>
      <c r="G462" s="403"/>
      <c r="H462" s="403"/>
      <c r="I462" s="403"/>
      <c r="J462" s="403"/>
      <c r="K462" s="403"/>
      <c r="L462" s="403"/>
      <c r="M462" s="403"/>
      <c r="N462" s="403"/>
      <c r="O462" s="403"/>
      <c r="P462" s="403"/>
      <c r="Q462" s="403"/>
      <c r="R462" s="403"/>
      <c r="S462" s="403"/>
      <c r="T462" s="403"/>
      <c r="U462" s="403"/>
      <c r="V462" s="403"/>
      <c r="W462" s="403"/>
      <c r="X462" s="403"/>
      <c r="Y462" s="403"/>
      <c r="Z462" s="385"/>
      <c r="AA462" s="385"/>
    </row>
    <row r="463" spans="1:67" ht="14.25" hidden="1" customHeight="1" x14ac:dyDescent="0.25">
      <c r="A463" s="402" t="s">
        <v>61</v>
      </c>
      <c r="B463" s="403"/>
      <c r="C463" s="403"/>
      <c r="D463" s="403"/>
      <c r="E463" s="403"/>
      <c r="F463" s="403"/>
      <c r="G463" s="403"/>
      <c r="H463" s="403"/>
      <c r="I463" s="403"/>
      <c r="J463" s="403"/>
      <c r="K463" s="403"/>
      <c r="L463" s="403"/>
      <c r="M463" s="403"/>
      <c r="N463" s="403"/>
      <c r="O463" s="403"/>
      <c r="P463" s="403"/>
      <c r="Q463" s="403"/>
      <c r="R463" s="403"/>
      <c r="S463" s="403"/>
      <c r="T463" s="403"/>
      <c r="U463" s="403"/>
      <c r="V463" s="403"/>
      <c r="W463" s="403"/>
      <c r="X463" s="403"/>
      <c r="Y463" s="403"/>
      <c r="Z463" s="386"/>
      <c r="AA463" s="386"/>
    </row>
    <row r="464" spans="1:67" ht="27" hidden="1" customHeight="1" x14ac:dyDescent="0.25">
      <c r="A464" s="54" t="s">
        <v>649</v>
      </c>
      <c r="B464" s="54" t="s">
        <v>650</v>
      </c>
      <c r="C464" s="31">
        <v>4301031365</v>
      </c>
      <c r="D464" s="396">
        <v>4680115885738</v>
      </c>
      <c r="E464" s="397"/>
      <c r="F464" s="389">
        <v>1</v>
      </c>
      <c r="G464" s="32">
        <v>4</v>
      </c>
      <c r="H464" s="389">
        <v>4</v>
      </c>
      <c r="I464" s="389">
        <v>4.3600000000000003</v>
      </c>
      <c r="J464" s="32">
        <v>104</v>
      </c>
      <c r="K464" s="32" t="s">
        <v>100</v>
      </c>
      <c r="L464" s="33" t="s">
        <v>65</v>
      </c>
      <c r="M464" s="33"/>
      <c r="N464" s="32">
        <v>40</v>
      </c>
      <c r="O464" s="567" t="s">
        <v>651</v>
      </c>
      <c r="P464" s="401"/>
      <c r="Q464" s="401"/>
      <c r="R464" s="401"/>
      <c r="S464" s="397"/>
      <c r="T464" s="34"/>
      <c r="U464" s="34"/>
      <c r="V464" s="35" t="s">
        <v>66</v>
      </c>
      <c r="W464" s="390">
        <v>0</v>
      </c>
      <c r="X464" s="391">
        <f>IFERROR(IF(W464="",0,CEILING((W464/$H464),1)*$H464),"")</f>
        <v>0</v>
      </c>
      <c r="Y464" s="36" t="str">
        <f>IFERROR(IF(X464=0,"",ROUNDUP(X464/H464,0)*0.01196),"")</f>
        <v/>
      </c>
      <c r="Z464" s="56"/>
      <c r="AA464" s="57" t="s">
        <v>376</v>
      </c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t="27" hidden="1" customHeight="1" x14ac:dyDescent="0.25">
      <c r="A465" s="54" t="s">
        <v>652</v>
      </c>
      <c r="B465" s="54" t="s">
        <v>653</v>
      </c>
      <c r="C465" s="31">
        <v>4301031261</v>
      </c>
      <c r="D465" s="396">
        <v>4680115885103</v>
      </c>
      <c r="E465" s="397"/>
      <c r="F465" s="389">
        <v>0.27</v>
      </c>
      <c r="G465" s="32">
        <v>6</v>
      </c>
      <c r="H465" s="389">
        <v>1.62</v>
      </c>
      <c r="I465" s="389">
        <v>1.82</v>
      </c>
      <c r="J465" s="32">
        <v>156</v>
      </c>
      <c r="K465" s="32" t="s">
        <v>64</v>
      </c>
      <c r="L465" s="33" t="s">
        <v>65</v>
      </c>
      <c r="M465" s="33"/>
      <c r="N465" s="32">
        <v>40</v>
      </c>
      <c r="O465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401"/>
      <c r="Q465" s="401"/>
      <c r="R465" s="401"/>
      <c r="S465" s="397"/>
      <c r="T465" s="34"/>
      <c r="U465" s="34"/>
      <c r="V465" s="35" t="s">
        <v>66</v>
      </c>
      <c r="W465" s="390">
        <v>0</v>
      </c>
      <c r="X465" s="39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410"/>
      <c r="B466" s="403"/>
      <c r="C466" s="403"/>
      <c r="D466" s="403"/>
      <c r="E466" s="403"/>
      <c r="F466" s="403"/>
      <c r="G466" s="403"/>
      <c r="H466" s="403"/>
      <c r="I466" s="403"/>
      <c r="J466" s="403"/>
      <c r="K466" s="403"/>
      <c r="L466" s="403"/>
      <c r="M466" s="403"/>
      <c r="N466" s="411"/>
      <c r="O466" s="415" t="s">
        <v>70</v>
      </c>
      <c r="P466" s="416"/>
      <c r="Q466" s="416"/>
      <c r="R466" s="416"/>
      <c r="S466" s="416"/>
      <c r="T466" s="416"/>
      <c r="U466" s="417"/>
      <c r="V466" s="37" t="s">
        <v>71</v>
      </c>
      <c r="W466" s="392">
        <f>IFERROR(W464/H464,"0")+IFERROR(W465/H465,"0")</f>
        <v>0</v>
      </c>
      <c r="X466" s="392">
        <f>IFERROR(X464/H464,"0")+IFERROR(X465/H465,"0")</f>
        <v>0</v>
      </c>
      <c r="Y466" s="392">
        <f>IFERROR(IF(Y464="",0,Y464),"0")+IFERROR(IF(Y465="",0,Y465),"0")</f>
        <v>0</v>
      </c>
      <c r="Z466" s="393"/>
      <c r="AA466" s="393"/>
    </row>
    <row r="467" spans="1:67" hidden="1" x14ac:dyDescent="0.2">
      <c r="A467" s="403"/>
      <c r="B467" s="403"/>
      <c r="C467" s="403"/>
      <c r="D467" s="403"/>
      <c r="E467" s="403"/>
      <c r="F467" s="403"/>
      <c r="G467" s="403"/>
      <c r="H467" s="403"/>
      <c r="I467" s="403"/>
      <c r="J467" s="403"/>
      <c r="K467" s="403"/>
      <c r="L467" s="403"/>
      <c r="M467" s="403"/>
      <c r="N467" s="411"/>
      <c r="O467" s="415" t="s">
        <v>70</v>
      </c>
      <c r="P467" s="416"/>
      <c r="Q467" s="416"/>
      <c r="R467" s="416"/>
      <c r="S467" s="416"/>
      <c r="T467" s="416"/>
      <c r="U467" s="417"/>
      <c r="V467" s="37" t="s">
        <v>66</v>
      </c>
      <c r="W467" s="392">
        <f>IFERROR(SUM(W464:W465),"0")</f>
        <v>0</v>
      </c>
      <c r="X467" s="392">
        <f>IFERROR(SUM(X464:X465),"0")</f>
        <v>0</v>
      </c>
      <c r="Y467" s="37"/>
      <c r="Z467" s="393"/>
      <c r="AA467" s="393"/>
    </row>
    <row r="468" spans="1:67" ht="14.25" hidden="1" customHeight="1" x14ac:dyDescent="0.25">
      <c r="A468" s="402" t="s">
        <v>206</v>
      </c>
      <c r="B468" s="403"/>
      <c r="C468" s="403"/>
      <c r="D468" s="403"/>
      <c r="E468" s="403"/>
      <c r="F468" s="403"/>
      <c r="G468" s="403"/>
      <c r="H468" s="403"/>
      <c r="I468" s="403"/>
      <c r="J468" s="403"/>
      <c r="K468" s="403"/>
      <c r="L468" s="403"/>
      <c r="M468" s="403"/>
      <c r="N468" s="403"/>
      <c r="O468" s="403"/>
      <c r="P468" s="403"/>
      <c r="Q468" s="403"/>
      <c r="R468" s="403"/>
      <c r="S468" s="403"/>
      <c r="T468" s="403"/>
      <c r="U468" s="403"/>
      <c r="V468" s="403"/>
      <c r="W468" s="403"/>
      <c r="X468" s="403"/>
      <c r="Y468" s="403"/>
      <c r="Z468" s="386"/>
      <c r="AA468" s="386"/>
    </row>
    <row r="469" spans="1:67" ht="27" hidden="1" customHeight="1" x14ac:dyDescent="0.25">
      <c r="A469" s="54" t="s">
        <v>654</v>
      </c>
      <c r="B469" s="54" t="s">
        <v>655</v>
      </c>
      <c r="C469" s="31">
        <v>4301060412</v>
      </c>
      <c r="D469" s="396">
        <v>4680115885509</v>
      </c>
      <c r="E469" s="397"/>
      <c r="F469" s="389">
        <v>0.27</v>
      </c>
      <c r="G469" s="32">
        <v>6</v>
      </c>
      <c r="H469" s="389">
        <v>1.62</v>
      </c>
      <c r="I469" s="389">
        <v>1.8859999999999999</v>
      </c>
      <c r="J469" s="32">
        <v>156</v>
      </c>
      <c r="K469" s="32" t="s">
        <v>64</v>
      </c>
      <c r="L469" s="33" t="s">
        <v>65</v>
      </c>
      <c r="M469" s="33"/>
      <c r="N469" s="32">
        <v>35</v>
      </c>
      <c r="O469" s="608" t="s">
        <v>656</v>
      </c>
      <c r="P469" s="401"/>
      <c r="Q469" s="401"/>
      <c r="R469" s="401"/>
      <c r="S469" s="397"/>
      <c r="T469" s="34"/>
      <c r="U469" s="34"/>
      <c r="V469" s="35" t="s">
        <v>66</v>
      </c>
      <c r="W469" s="390">
        <v>0</v>
      </c>
      <c r="X469" s="391">
        <f>IFERROR(IF(W469="",0,CEILING((W469/$H469),1)*$H469),"")</f>
        <v>0</v>
      </c>
      <c r="Y469" s="36" t="str">
        <f>IFERROR(IF(X469=0,"",ROUNDUP(X469/H469,0)*0.00753),"")</f>
        <v/>
      </c>
      <c r="Z469" s="56"/>
      <c r="AA469" s="57" t="s">
        <v>376</v>
      </c>
      <c r="AE469" s="64"/>
      <c r="BB469" s="328" t="s">
        <v>1</v>
      </c>
      <c r="BL469" s="64">
        <f>IFERROR(W469*I469/H469,"0")</f>
        <v>0</v>
      </c>
      <c r="BM469" s="64">
        <f>IFERROR(X469*I469/H469,"0")</f>
        <v>0</v>
      </c>
      <c r="BN469" s="64">
        <f>IFERROR(1/J469*(W469/H469),"0")</f>
        <v>0</v>
      </c>
      <c r="BO469" s="64">
        <f>IFERROR(1/J469*(X469/H469),"0")</f>
        <v>0</v>
      </c>
    </row>
    <row r="470" spans="1:67" hidden="1" x14ac:dyDescent="0.2">
      <c r="A470" s="410"/>
      <c r="B470" s="403"/>
      <c r="C470" s="403"/>
      <c r="D470" s="403"/>
      <c r="E470" s="403"/>
      <c r="F470" s="403"/>
      <c r="G470" s="403"/>
      <c r="H470" s="403"/>
      <c r="I470" s="403"/>
      <c r="J470" s="403"/>
      <c r="K470" s="403"/>
      <c r="L470" s="403"/>
      <c r="M470" s="403"/>
      <c r="N470" s="411"/>
      <c r="O470" s="415" t="s">
        <v>70</v>
      </c>
      <c r="P470" s="416"/>
      <c r="Q470" s="416"/>
      <c r="R470" s="416"/>
      <c r="S470" s="416"/>
      <c r="T470" s="416"/>
      <c r="U470" s="417"/>
      <c r="V470" s="37" t="s">
        <v>71</v>
      </c>
      <c r="W470" s="392">
        <f>IFERROR(W469/H469,"0")</f>
        <v>0</v>
      </c>
      <c r="X470" s="392">
        <f>IFERROR(X469/H469,"0")</f>
        <v>0</v>
      </c>
      <c r="Y470" s="392">
        <f>IFERROR(IF(Y469="",0,Y469),"0")</f>
        <v>0</v>
      </c>
      <c r="Z470" s="393"/>
      <c r="AA470" s="393"/>
    </row>
    <row r="471" spans="1:67" hidden="1" x14ac:dyDescent="0.2">
      <c r="A471" s="403"/>
      <c r="B471" s="403"/>
      <c r="C471" s="403"/>
      <c r="D471" s="403"/>
      <c r="E471" s="403"/>
      <c r="F471" s="403"/>
      <c r="G471" s="403"/>
      <c r="H471" s="403"/>
      <c r="I471" s="403"/>
      <c r="J471" s="403"/>
      <c r="K471" s="403"/>
      <c r="L471" s="403"/>
      <c r="M471" s="403"/>
      <c r="N471" s="411"/>
      <c r="O471" s="415" t="s">
        <v>70</v>
      </c>
      <c r="P471" s="416"/>
      <c r="Q471" s="416"/>
      <c r="R471" s="416"/>
      <c r="S471" s="416"/>
      <c r="T471" s="416"/>
      <c r="U471" s="417"/>
      <c r="V471" s="37" t="s">
        <v>66</v>
      </c>
      <c r="W471" s="392">
        <f>IFERROR(SUM(W469:W469),"0")</f>
        <v>0</v>
      </c>
      <c r="X471" s="392">
        <f>IFERROR(SUM(X469:X469),"0")</f>
        <v>0</v>
      </c>
      <c r="Y471" s="37"/>
      <c r="Z471" s="393"/>
      <c r="AA471" s="393"/>
    </row>
    <row r="472" spans="1:67" ht="27.75" hidden="1" customHeight="1" x14ac:dyDescent="0.2">
      <c r="A472" s="419" t="s">
        <v>657</v>
      </c>
      <c r="B472" s="420"/>
      <c r="C472" s="420"/>
      <c r="D472" s="420"/>
      <c r="E472" s="420"/>
      <c r="F472" s="420"/>
      <c r="G472" s="420"/>
      <c r="H472" s="420"/>
      <c r="I472" s="420"/>
      <c r="J472" s="420"/>
      <c r="K472" s="420"/>
      <c r="L472" s="420"/>
      <c r="M472" s="420"/>
      <c r="N472" s="420"/>
      <c r="O472" s="420"/>
      <c r="P472" s="420"/>
      <c r="Q472" s="420"/>
      <c r="R472" s="420"/>
      <c r="S472" s="420"/>
      <c r="T472" s="420"/>
      <c r="U472" s="420"/>
      <c r="V472" s="420"/>
      <c r="W472" s="420"/>
      <c r="X472" s="420"/>
      <c r="Y472" s="420"/>
      <c r="Z472" s="48"/>
      <c r="AA472" s="48"/>
    </row>
    <row r="473" spans="1:67" ht="16.5" hidden="1" customHeight="1" x14ac:dyDescent="0.25">
      <c r="A473" s="434" t="s">
        <v>657</v>
      </c>
      <c r="B473" s="403"/>
      <c r="C473" s="403"/>
      <c r="D473" s="403"/>
      <c r="E473" s="403"/>
      <c r="F473" s="403"/>
      <c r="G473" s="403"/>
      <c r="H473" s="403"/>
      <c r="I473" s="403"/>
      <c r="J473" s="403"/>
      <c r="K473" s="403"/>
      <c r="L473" s="403"/>
      <c r="M473" s="403"/>
      <c r="N473" s="403"/>
      <c r="O473" s="403"/>
      <c r="P473" s="403"/>
      <c r="Q473" s="403"/>
      <c r="R473" s="403"/>
      <c r="S473" s="403"/>
      <c r="T473" s="403"/>
      <c r="U473" s="403"/>
      <c r="V473" s="403"/>
      <c r="W473" s="403"/>
      <c r="X473" s="403"/>
      <c r="Y473" s="403"/>
      <c r="Z473" s="385"/>
      <c r="AA473" s="385"/>
    </row>
    <row r="474" spans="1:67" ht="14.25" hidden="1" customHeight="1" x14ac:dyDescent="0.25">
      <c r="A474" s="402" t="s">
        <v>105</v>
      </c>
      <c r="B474" s="403"/>
      <c r="C474" s="403"/>
      <c r="D474" s="403"/>
      <c r="E474" s="403"/>
      <c r="F474" s="403"/>
      <c r="G474" s="403"/>
      <c r="H474" s="403"/>
      <c r="I474" s="403"/>
      <c r="J474" s="403"/>
      <c r="K474" s="403"/>
      <c r="L474" s="403"/>
      <c r="M474" s="403"/>
      <c r="N474" s="403"/>
      <c r="O474" s="403"/>
      <c r="P474" s="403"/>
      <c r="Q474" s="403"/>
      <c r="R474" s="403"/>
      <c r="S474" s="403"/>
      <c r="T474" s="403"/>
      <c r="U474" s="403"/>
      <c r="V474" s="403"/>
      <c r="W474" s="403"/>
      <c r="X474" s="403"/>
      <c r="Y474" s="403"/>
      <c r="Z474" s="386"/>
      <c r="AA474" s="386"/>
    </row>
    <row r="475" spans="1:67" ht="27" hidden="1" customHeight="1" x14ac:dyDescent="0.25">
      <c r="A475" s="54" t="s">
        <v>658</v>
      </c>
      <c r="B475" s="54" t="s">
        <v>659</v>
      </c>
      <c r="C475" s="31">
        <v>4301011795</v>
      </c>
      <c r="D475" s="396">
        <v>4607091389067</v>
      </c>
      <c r="E475" s="397"/>
      <c r="F475" s="389">
        <v>0.88</v>
      </c>
      <c r="G475" s="32">
        <v>6</v>
      </c>
      <c r="H475" s="389">
        <v>5.28</v>
      </c>
      <c r="I475" s="389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401"/>
      <c r="Q475" s="401"/>
      <c r="R475" s="401"/>
      <c r="S475" s="397"/>
      <c r="T475" s="34"/>
      <c r="U475" s="34"/>
      <c r="V475" s="35" t="s">
        <v>66</v>
      </c>
      <c r="W475" s="390">
        <v>0</v>
      </c>
      <c r="X475" s="391">
        <f t="shared" ref="X475:X486" si="91">IFERROR(IF(W475="",0,CEILING((W475/$H475),1)*$H475),"")</f>
        <v>0</v>
      </c>
      <c r="Y475" s="36" t="str">
        <f t="shared" ref="Y475:Y481" si="92">IFERROR(IF(X475=0,"",ROUNDUP(X475/H475,0)*0.01196),"")</f>
        <v/>
      </c>
      <c r="Z475" s="56"/>
      <c r="AA475" s="57"/>
      <c r="AE475" s="64"/>
      <c r="BB475" s="329" t="s">
        <v>1</v>
      </c>
      <c r="BL475" s="64">
        <f t="shared" ref="BL475:BL486" si="93">IFERROR(W475*I475/H475,"0")</f>
        <v>0</v>
      </c>
      <c r="BM475" s="64">
        <f t="shared" ref="BM475:BM486" si="94">IFERROR(X475*I475/H475,"0")</f>
        <v>0</v>
      </c>
      <c r="BN475" s="64">
        <f t="shared" ref="BN475:BN486" si="95">IFERROR(1/J475*(W475/H475),"0")</f>
        <v>0</v>
      </c>
      <c r="BO475" s="64">
        <f t="shared" ref="BO475:BO486" si="96">IFERROR(1/J475*(X475/H475),"0")</f>
        <v>0</v>
      </c>
    </row>
    <row r="476" spans="1:67" ht="27" customHeight="1" x14ac:dyDescent="0.25">
      <c r="A476" s="54" t="s">
        <v>660</v>
      </c>
      <c r="B476" s="54" t="s">
        <v>661</v>
      </c>
      <c r="C476" s="31">
        <v>4301011779</v>
      </c>
      <c r="D476" s="396">
        <v>4607091383522</v>
      </c>
      <c r="E476" s="397"/>
      <c r="F476" s="389">
        <v>0.88</v>
      </c>
      <c r="G476" s="32">
        <v>6</v>
      </c>
      <c r="H476" s="389">
        <v>5.28</v>
      </c>
      <c r="I476" s="389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49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401"/>
      <c r="Q476" s="401"/>
      <c r="R476" s="401"/>
      <c r="S476" s="397"/>
      <c r="T476" s="34"/>
      <c r="U476" s="34"/>
      <c r="V476" s="35" t="s">
        <v>66</v>
      </c>
      <c r="W476" s="390">
        <v>2500</v>
      </c>
      <c r="X476" s="391">
        <f t="shared" si="91"/>
        <v>2502.7200000000003</v>
      </c>
      <c r="Y476" s="36">
        <f t="shared" si="92"/>
        <v>5.6690399999999999</v>
      </c>
      <c r="Z476" s="56"/>
      <c r="AA476" s="57"/>
      <c r="AE476" s="64"/>
      <c r="BB476" s="330" t="s">
        <v>1</v>
      </c>
      <c r="BL476" s="64">
        <f t="shared" si="93"/>
        <v>2670.4545454545455</v>
      </c>
      <c r="BM476" s="64">
        <f t="shared" si="94"/>
        <v>2673.3599999999997</v>
      </c>
      <c r="BN476" s="64">
        <f t="shared" si="95"/>
        <v>4.5527389277389272</v>
      </c>
      <c r="BO476" s="64">
        <f t="shared" si="96"/>
        <v>4.5576923076923084</v>
      </c>
    </row>
    <row r="477" spans="1:67" ht="27" hidden="1" customHeight="1" x14ac:dyDescent="0.25">
      <c r="A477" s="54" t="s">
        <v>662</v>
      </c>
      <c r="B477" s="54" t="s">
        <v>663</v>
      </c>
      <c r="C477" s="31">
        <v>4301011376</v>
      </c>
      <c r="D477" s="396">
        <v>4680115885226</v>
      </c>
      <c r="E477" s="397"/>
      <c r="F477" s="389">
        <v>0.85</v>
      </c>
      <c r="G477" s="32">
        <v>6</v>
      </c>
      <c r="H477" s="389">
        <v>5.0999999999999996</v>
      </c>
      <c r="I477" s="389">
        <v>5.46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2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401"/>
      <c r="Q477" s="401"/>
      <c r="R477" s="401"/>
      <c r="S477" s="397"/>
      <c r="T477" s="34"/>
      <c r="U477" s="34"/>
      <c r="V477" s="35" t="s">
        <v>66</v>
      </c>
      <c r="W477" s="390">
        <v>0</v>
      </c>
      <c r="X477" s="391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4301011785</v>
      </c>
      <c r="D478" s="396">
        <v>4607091384437</v>
      </c>
      <c r="E478" s="397"/>
      <c r="F478" s="389">
        <v>0.88</v>
      </c>
      <c r="G478" s="32">
        <v>6</v>
      </c>
      <c r="H478" s="389">
        <v>5.28</v>
      </c>
      <c r="I478" s="389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401"/>
      <c r="Q478" s="401"/>
      <c r="R478" s="401"/>
      <c r="S478" s="397"/>
      <c r="T478" s="34"/>
      <c r="U478" s="34"/>
      <c r="V478" s="35" t="s">
        <v>66</v>
      </c>
      <c r="W478" s="390">
        <v>300</v>
      </c>
      <c r="X478" s="391">
        <f t="shared" si="91"/>
        <v>300.96000000000004</v>
      </c>
      <c r="Y478" s="36">
        <f t="shared" si="92"/>
        <v>0.68171999999999999</v>
      </c>
      <c r="Z478" s="56"/>
      <c r="AA478" s="57"/>
      <c r="AE478" s="64"/>
      <c r="BB478" s="332" t="s">
        <v>1</v>
      </c>
      <c r="BL478" s="64">
        <f t="shared" si="93"/>
        <v>320.45454545454544</v>
      </c>
      <c r="BM478" s="64">
        <f t="shared" si="94"/>
        <v>321.48</v>
      </c>
      <c r="BN478" s="64">
        <f t="shared" si="95"/>
        <v>0.54632867132867136</v>
      </c>
      <c r="BO478" s="64">
        <f t="shared" si="96"/>
        <v>0.54807692307692313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4301011774</v>
      </c>
      <c r="D479" s="396">
        <v>4680115884502</v>
      </c>
      <c r="E479" s="397"/>
      <c r="F479" s="389">
        <v>0.88</v>
      </c>
      <c r="G479" s="32">
        <v>6</v>
      </c>
      <c r="H479" s="389">
        <v>5.28</v>
      </c>
      <c r="I479" s="389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49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401"/>
      <c r="Q479" s="401"/>
      <c r="R479" s="401"/>
      <c r="S479" s="397"/>
      <c r="T479" s="34"/>
      <c r="U479" s="34"/>
      <c r="V479" s="35" t="s">
        <v>66</v>
      </c>
      <c r="W479" s="390">
        <v>0</v>
      </c>
      <c r="X479" s="391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4301011771</v>
      </c>
      <c r="D480" s="396">
        <v>4607091389104</v>
      </c>
      <c r="E480" s="397"/>
      <c r="F480" s="389">
        <v>0.88</v>
      </c>
      <c r="G480" s="32">
        <v>6</v>
      </c>
      <c r="H480" s="389">
        <v>5.28</v>
      </c>
      <c r="I480" s="389">
        <v>5.64</v>
      </c>
      <c r="J480" s="32">
        <v>104</v>
      </c>
      <c r="K480" s="32" t="s">
        <v>100</v>
      </c>
      <c r="L480" s="33" t="s">
        <v>101</v>
      </c>
      <c r="M480" s="33"/>
      <c r="N480" s="32">
        <v>60</v>
      </c>
      <c r="O480" s="7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401"/>
      <c r="Q480" s="401"/>
      <c r="R480" s="401"/>
      <c r="S480" s="397"/>
      <c r="T480" s="34"/>
      <c r="U480" s="34"/>
      <c r="V480" s="35" t="s">
        <v>66</v>
      </c>
      <c r="W480" s="390">
        <v>1500</v>
      </c>
      <c r="X480" s="391">
        <f t="shared" si="91"/>
        <v>1504.8000000000002</v>
      </c>
      <c r="Y480" s="36">
        <f t="shared" si="92"/>
        <v>3.4085999999999999</v>
      </c>
      <c r="Z480" s="56"/>
      <c r="AA480" s="57"/>
      <c r="AE480" s="64"/>
      <c r="BB480" s="334" t="s">
        <v>1</v>
      </c>
      <c r="BL480" s="64">
        <f t="shared" si="93"/>
        <v>1602.2727272727273</v>
      </c>
      <c r="BM480" s="64">
        <f t="shared" si="94"/>
        <v>1607.3999999999999</v>
      </c>
      <c r="BN480" s="64">
        <f t="shared" si="95"/>
        <v>2.7316433566433567</v>
      </c>
      <c r="BO480" s="64">
        <f t="shared" si="96"/>
        <v>2.7403846153846154</v>
      </c>
    </row>
    <row r="481" spans="1:67" ht="16.5" hidden="1" customHeight="1" x14ac:dyDescent="0.25">
      <c r="A481" s="54" t="s">
        <v>670</v>
      </c>
      <c r="B481" s="54" t="s">
        <v>671</v>
      </c>
      <c r="C481" s="31">
        <v>4301011799</v>
      </c>
      <c r="D481" s="396">
        <v>4680115884519</v>
      </c>
      <c r="E481" s="397"/>
      <c r="F481" s="389">
        <v>0.88</v>
      </c>
      <c r="G481" s="32">
        <v>6</v>
      </c>
      <c r="H481" s="389">
        <v>5.28</v>
      </c>
      <c r="I481" s="389">
        <v>5.64</v>
      </c>
      <c r="J481" s="32">
        <v>104</v>
      </c>
      <c r="K481" s="32" t="s">
        <v>100</v>
      </c>
      <c r="L481" s="33" t="s">
        <v>120</v>
      </c>
      <c r="M481" s="33"/>
      <c r="N481" s="32">
        <v>60</v>
      </c>
      <c r="O481" s="5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401"/>
      <c r="Q481" s="401"/>
      <c r="R481" s="401"/>
      <c r="S481" s="397"/>
      <c r="T481" s="34"/>
      <c r="U481" s="34"/>
      <c r="V481" s="35" t="s">
        <v>66</v>
      </c>
      <c r="W481" s="390">
        <v>0</v>
      </c>
      <c r="X481" s="391">
        <f t="shared" si="91"/>
        <v>0</v>
      </c>
      <c r="Y481" s="36" t="str">
        <f t="shared" si="92"/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hidden="1" customHeight="1" x14ac:dyDescent="0.25">
      <c r="A482" s="54" t="s">
        <v>672</v>
      </c>
      <c r="B482" s="54" t="s">
        <v>673</v>
      </c>
      <c r="C482" s="31">
        <v>4301011778</v>
      </c>
      <c r="D482" s="396">
        <v>4680115880603</v>
      </c>
      <c r="E482" s="397"/>
      <c r="F482" s="389">
        <v>0.6</v>
      </c>
      <c r="G482" s="32">
        <v>6</v>
      </c>
      <c r="H482" s="389">
        <v>3.6</v>
      </c>
      <c r="I482" s="389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401"/>
      <c r="Q482" s="401"/>
      <c r="R482" s="401"/>
      <c r="S482" s="397"/>
      <c r="T482" s="34"/>
      <c r="U482" s="34"/>
      <c r="V482" s="35" t="s">
        <v>66</v>
      </c>
      <c r="W482" s="390">
        <v>0</v>
      </c>
      <c r="X482" s="391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hidden="1" customHeight="1" x14ac:dyDescent="0.25">
      <c r="A483" s="54" t="s">
        <v>674</v>
      </c>
      <c r="B483" s="54" t="s">
        <v>675</v>
      </c>
      <c r="C483" s="31">
        <v>4301011775</v>
      </c>
      <c r="D483" s="396">
        <v>4607091389999</v>
      </c>
      <c r="E483" s="397"/>
      <c r="F483" s="389">
        <v>0.6</v>
      </c>
      <c r="G483" s="32">
        <v>6</v>
      </c>
      <c r="H483" s="389">
        <v>3.6</v>
      </c>
      <c r="I483" s="389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7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401"/>
      <c r="Q483" s="401"/>
      <c r="R483" s="401"/>
      <c r="S483" s="397"/>
      <c r="T483" s="34"/>
      <c r="U483" s="34"/>
      <c r="V483" s="35" t="s">
        <v>66</v>
      </c>
      <c r="W483" s="390">
        <v>0</v>
      </c>
      <c r="X483" s="391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4301011770</v>
      </c>
      <c r="D484" s="396">
        <v>4680115882782</v>
      </c>
      <c r="E484" s="397"/>
      <c r="F484" s="389">
        <v>0.6</v>
      </c>
      <c r="G484" s="32">
        <v>6</v>
      </c>
      <c r="H484" s="389">
        <v>3.6</v>
      </c>
      <c r="I484" s="389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8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401"/>
      <c r="Q484" s="401"/>
      <c r="R484" s="401"/>
      <c r="S484" s="397"/>
      <c r="T484" s="34"/>
      <c r="U484" s="34"/>
      <c r="V484" s="35" t="s">
        <v>66</v>
      </c>
      <c r="W484" s="390">
        <v>0</v>
      </c>
      <c r="X484" s="391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customHeight="1" x14ac:dyDescent="0.25">
      <c r="A485" s="54" t="s">
        <v>678</v>
      </c>
      <c r="B485" s="54" t="s">
        <v>679</v>
      </c>
      <c r="C485" s="31">
        <v>4301011190</v>
      </c>
      <c r="D485" s="396">
        <v>4607091389098</v>
      </c>
      <c r="E485" s="397"/>
      <c r="F485" s="389">
        <v>0.4</v>
      </c>
      <c r="G485" s="32">
        <v>6</v>
      </c>
      <c r="H485" s="389">
        <v>2.4</v>
      </c>
      <c r="I485" s="389">
        <v>2.6</v>
      </c>
      <c r="J485" s="32">
        <v>156</v>
      </c>
      <c r="K485" s="32" t="s">
        <v>64</v>
      </c>
      <c r="L485" s="33" t="s">
        <v>120</v>
      </c>
      <c r="M485" s="33"/>
      <c r="N485" s="32">
        <v>50</v>
      </c>
      <c r="O485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401"/>
      <c r="Q485" s="401"/>
      <c r="R485" s="401"/>
      <c r="S485" s="397"/>
      <c r="T485" s="34"/>
      <c r="U485" s="34"/>
      <c r="V485" s="35" t="s">
        <v>66</v>
      </c>
      <c r="W485" s="390">
        <v>200</v>
      </c>
      <c r="X485" s="391">
        <f t="shared" si="91"/>
        <v>201.6</v>
      </c>
      <c r="Y485" s="36">
        <f>IFERROR(IF(X485=0,"",ROUNDUP(X485/H485,0)*0.00753),"")</f>
        <v>0.63251999999999997</v>
      </c>
      <c r="Z485" s="56"/>
      <c r="AA485" s="57"/>
      <c r="AE485" s="64"/>
      <c r="BB485" s="339" t="s">
        <v>1</v>
      </c>
      <c r="BL485" s="64">
        <f t="shared" si="93"/>
        <v>216.66666666666669</v>
      </c>
      <c r="BM485" s="64">
        <f t="shared" si="94"/>
        <v>218.4</v>
      </c>
      <c r="BN485" s="64">
        <f t="shared" si="95"/>
        <v>0.53418803418803418</v>
      </c>
      <c r="BO485" s="64">
        <f t="shared" si="96"/>
        <v>0.53846153846153844</v>
      </c>
    </row>
    <row r="486" spans="1:67" ht="27" hidden="1" customHeight="1" x14ac:dyDescent="0.25">
      <c r="A486" s="54" t="s">
        <v>680</v>
      </c>
      <c r="B486" s="54" t="s">
        <v>681</v>
      </c>
      <c r="C486" s="31">
        <v>4301011784</v>
      </c>
      <c r="D486" s="396">
        <v>4607091389982</v>
      </c>
      <c r="E486" s="397"/>
      <c r="F486" s="389">
        <v>0.6</v>
      </c>
      <c r="G486" s="32">
        <v>6</v>
      </c>
      <c r="H486" s="389">
        <v>3.6</v>
      </c>
      <c r="I486" s="389">
        <v>3.84</v>
      </c>
      <c r="J486" s="32">
        <v>120</v>
      </c>
      <c r="K486" s="32" t="s">
        <v>64</v>
      </c>
      <c r="L486" s="33" t="s">
        <v>101</v>
      </c>
      <c r="M486" s="33"/>
      <c r="N486" s="32">
        <v>60</v>
      </c>
      <c r="O486" s="79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401"/>
      <c r="Q486" s="401"/>
      <c r="R486" s="401"/>
      <c r="S486" s="397"/>
      <c r="T486" s="34"/>
      <c r="U486" s="34"/>
      <c r="V486" s="35" t="s">
        <v>66</v>
      </c>
      <c r="W486" s="390">
        <v>0</v>
      </c>
      <c r="X486" s="391">
        <f t="shared" si="91"/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 t="shared" si="93"/>
        <v>0</v>
      </c>
      <c r="BM486" s="64">
        <f t="shared" si="94"/>
        <v>0</v>
      </c>
      <c r="BN486" s="64">
        <f t="shared" si="95"/>
        <v>0</v>
      </c>
      <c r="BO486" s="64">
        <f t="shared" si="96"/>
        <v>0</v>
      </c>
    </row>
    <row r="487" spans="1:67" x14ac:dyDescent="0.2">
      <c r="A487" s="410"/>
      <c r="B487" s="403"/>
      <c r="C487" s="403"/>
      <c r="D487" s="403"/>
      <c r="E487" s="403"/>
      <c r="F487" s="403"/>
      <c r="G487" s="403"/>
      <c r="H487" s="403"/>
      <c r="I487" s="403"/>
      <c r="J487" s="403"/>
      <c r="K487" s="403"/>
      <c r="L487" s="403"/>
      <c r="M487" s="403"/>
      <c r="N487" s="411"/>
      <c r="O487" s="415" t="s">
        <v>70</v>
      </c>
      <c r="P487" s="416"/>
      <c r="Q487" s="416"/>
      <c r="R487" s="416"/>
      <c r="S487" s="416"/>
      <c r="T487" s="416"/>
      <c r="U487" s="417"/>
      <c r="V487" s="37" t="s">
        <v>71</v>
      </c>
      <c r="W487" s="39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897.72727272727263</v>
      </c>
      <c r="X487" s="39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900</v>
      </c>
      <c r="Y487" s="39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10.39188</v>
      </c>
      <c r="Z487" s="393"/>
      <c r="AA487" s="393"/>
    </row>
    <row r="488" spans="1:67" x14ac:dyDescent="0.2">
      <c r="A488" s="403"/>
      <c r="B488" s="403"/>
      <c r="C488" s="403"/>
      <c r="D488" s="403"/>
      <c r="E488" s="403"/>
      <c r="F488" s="403"/>
      <c r="G488" s="403"/>
      <c r="H488" s="403"/>
      <c r="I488" s="403"/>
      <c r="J488" s="403"/>
      <c r="K488" s="403"/>
      <c r="L488" s="403"/>
      <c r="M488" s="403"/>
      <c r="N488" s="411"/>
      <c r="O488" s="415" t="s">
        <v>70</v>
      </c>
      <c r="P488" s="416"/>
      <c r="Q488" s="416"/>
      <c r="R488" s="416"/>
      <c r="S488" s="416"/>
      <c r="T488" s="416"/>
      <c r="U488" s="417"/>
      <c r="V488" s="37" t="s">
        <v>66</v>
      </c>
      <c r="W488" s="392">
        <f>IFERROR(SUM(W475:W486),"0")</f>
        <v>4500</v>
      </c>
      <c r="X488" s="392">
        <f>IFERROR(SUM(X475:X486),"0")</f>
        <v>4510.0800000000008</v>
      </c>
      <c r="Y488" s="37"/>
      <c r="Z488" s="393"/>
      <c r="AA488" s="393"/>
    </row>
    <row r="489" spans="1:67" ht="14.25" hidden="1" customHeight="1" x14ac:dyDescent="0.25">
      <c r="A489" s="402" t="s">
        <v>97</v>
      </c>
      <c r="B489" s="403"/>
      <c r="C489" s="403"/>
      <c r="D489" s="403"/>
      <c r="E489" s="403"/>
      <c r="F489" s="403"/>
      <c r="G489" s="403"/>
      <c r="H489" s="403"/>
      <c r="I489" s="403"/>
      <c r="J489" s="403"/>
      <c r="K489" s="403"/>
      <c r="L489" s="403"/>
      <c r="M489" s="403"/>
      <c r="N489" s="403"/>
      <c r="O489" s="403"/>
      <c r="P489" s="403"/>
      <c r="Q489" s="403"/>
      <c r="R489" s="403"/>
      <c r="S489" s="403"/>
      <c r="T489" s="403"/>
      <c r="U489" s="403"/>
      <c r="V489" s="403"/>
      <c r="W489" s="403"/>
      <c r="X489" s="403"/>
      <c r="Y489" s="403"/>
      <c r="Z489" s="386"/>
      <c r="AA489" s="386"/>
    </row>
    <row r="490" spans="1:67" ht="16.5" customHeight="1" x14ac:dyDescent="0.25">
      <c r="A490" s="54" t="s">
        <v>682</v>
      </c>
      <c r="B490" s="54" t="s">
        <v>683</v>
      </c>
      <c r="C490" s="31">
        <v>4301020222</v>
      </c>
      <c r="D490" s="396">
        <v>4607091388930</v>
      </c>
      <c r="E490" s="397"/>
      <c r="F490" s="389">
        <v>0.88</v>
      </c>
      <c r="G490" s="32">
        <v>6</v>
      </c>
      <c r="H490" s="389">
        <v>5.28</v>
      </c>
      <c r="I490" s="389">
        <v>5.64</v>
      </c>
      <c r="J490" s="32">
        <v>104</v>
      </c>
      <c r="K490" s="32" t="s">
        <v>100</v>
      </c>
      <c r="L490" s="33" t="s">
        <v>101</v>
      </c>
      <c r="M490" s="33"/>
      <c r="N490" s="32">
        <v>55</v>
      </c>
      <c r="O490" s="7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401"/>
      <c r="Q490" s="401"/>
      <c r="R490" s="401"/>
      <c r="S490" s="397"/>
      <c r="T490" s="34"/>
      <c r="U490" s="34"/>
      <c r="V490" s="35" t="s">
        <v>66</v>
      </c>
      <c r="W490" s="390">
        <v>2600</v>
      </c>
      <c r="X490" s="391">
        <f>IFERROR(IF(W490="",0,CEILING((W490/$H490),1)*$H490),"")</f>
        <v>2603.04</v>
      </c>
      <c r="Y490" s="36">
        <f>IFERROR(IF(X490=0,"",ROUNDUP(X490/H490,0)*0.01196),"")</f>
        <v>5.89628</v>
      </c>
      <c r="Z490" s="56"/>
      <c r="AA490" s="57"/>
      <c r="AE490" s="64"/>
      <c r="BB490" s="341" t="s">
        <v>1</v>
      </c>
      <c r="BL490" s="64">
        <f>IFERROR(W490*I490/H490,"0")</f>
        <v>2777.272727272727</v>
      </c>
      <c r="BM490" s="64">
        <f>IFERROR(X490*I490/H490,"0")</f>
        <v>2780.52</v>
      </c>
      <c r="BN490" s="64">
        <f>IFERROR(1/J490*(W490/H490),"0")</f>
        <v>4.7348484848484844</v>
      </c>
      <c r="BO490" s="64">
        <f>IFERROR(1/J490*(X490/H490),"0")</f>
        <v>4.740384615384615</v>
      </c>
    </row>
    <row r="491" spans="1:67" ht="16.5" hidden="1" customHeight="1" x14ac:dyDescent="0.25">
      <c r="A491" s="54" t="s">
        <v>684</v>
      </c>
      <c r="B491" s="54" t="s">
        <v>685</v>
      </c>
      <c r="C491" s="31">
        <v>4301020206</v>
      </c>
      <c r="D491" s="396">
        <v>4680115880054</v>
      </c>
      <c r="E491" s="397"/>
      <c r="F491" s="389">
        <v>0.6</v>
      </c>
      <c r="G491" s="32">
        <v>6</v>
      </c>
      <c r="H491" s="389">
        <v>3.6</v>
      </c>
      <c r="I491" s="389">
        <v>3.84</v>
      </c>
      <c r="J491" s="32">
        <v>120</v>
      </c>
      <c r="K491" s="32" t="s">
        <v>64</v>
      </c>
      <c r="L491" s="33" t="s">
        <v>101</v>
      </c>
      <c r="M491" s="33"/>
      <c r="N491" s="32">
        <v>55</v>
      </c>
      <c r="O491" s="63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401"/>
      <c r="Q491" s="401"/>
      <c r="R491" s="401"/>
      <c r="S491" s="397"/>
      <c r="T491" s="34"/>
      <c r="U491" s="34"/>
      <c r="V491" s="35" t="s">
        <v>66</v>
      </c>
      <c r="W491" s="390">
        <v>0</v>
      </c>
      <c r="X491" s="391">
        <f>IFERROR(IF(W491="",0,CEILING((W491/$H491),1)*$H491),"")</f>
        <v>0</v>
      </c>
      <c r="Y491" s="36" t="str">
        <f>IFERROR(IF(X491=0,"",ROUNDUP(X491/H491,0)*0.00937),"")</f>
        <v/>
      </c>
      <c r="Z491" s="56"/>
      <c r="AA491" s="57"/>
      <c r="AE491" s="64"/>
      <c r="BB491" s="342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410"/>
      <c r="B492" s="403"/>
      <c r="C492" s="403"/>
      <c r="D492" s="403"/>
      <c r="E492" s="403"/>
      <c r="F492" s="403"/>
      <c r="G492" s="403"/>
      <c r="H492" s="403"/>
      <c r="I492" s="403"/>
      <c r="J492" s="403"/>
      <c r="K492" s="403"/>
      <c r="L492" s="403"/>
      <c r="M492" s="403"/>
      <c r="N492" s="411"/>
      <c r="O492" s="415" t="s">
        <v>70</v>
      </c>
      <c r="P492" s="416"/>
      <c r="Q492" s="416"/>
      <c r="R492" s="416"/>
      <c r="S492" s="416"/>
      <c r="T492" s="416"/>
      <c r="U492" s="417"/>
      <c r="V492" s="37" t="s">
        <v>71</v>
      </c>
      <c r="W492" s="392">
        <f>IFERROR(W490/H490,"0")+IFERROR(W491/H491,"0")</f>
        <v>492.42424242424238</v>
      </c>
      <c r="X492" s="392">
        <f>IFERROR(X490/H490,"0")+IFERROR(X491/H491,"0")</f>
        <v>492.99999999999994</v>
      </c>
      <c r="Y492" s="392">
        <f>IFERROR(IF(Y490="",0,Y490),"0")+IFERROR(IF(Y491="",0,Y491),"0")</f>
        <v>5.89628</v>
      </c>
      <c r="Z492" s="393"/>
      <c r="AA492" s="393"/>
    </row>
    <row r="493" spans="1:67" x14ac:dyDescent="0.2">
      <c r="A493" s="403"/>
      <c r="B493" s="403"/>
      <c r="C493" s="403"/>
      <c r="D493" s="403"/>
      <c r="E493" s="403"/>
      <c r="F493" s="403"/>
      <c r="G493" s="403"/>
      <c r="H493" s="403"/>
      <c r="I493" s="403"/>
      <c r="J493" s="403"/>
      <c r="K493" s="403"/>
      <c r="L493" s="403"/>
      <c r="M493" s="403"/>
      <c r="N493" s="411"/>
      <c r="O493" s="415" t="s">
        <v>70</v>
      </c>
      <c r="P493" s="416"/>
      <c r="Q493" s="416"/>
      <c r="R493" s="416"/>
      <c r="S493" s="416"/>
      <c r="T493" s="416"/>
      <c r="U493" s="417"/>
      <c r="V493" s="37" t="s">
        <v>66</v>
      </c>
      <c r="W493" s="392">
        <f>IFERROR(SUM(W490:W491),"0")</f>
        <v>2600</v>
      </c>
      <c r="X493" s="392">
        <f>IFERROR(SUM(X490:X491),"0")</f>
        <v>2603.04</v>
      </c>
      <c r="Y493" s="37"/>
      <c r="Z493" s="393"/>
      <c r="AA493" s="393"/>
    </row>
    <row r="494" spans="1:67" ht="14.25" hidden="1" customHeight="1" x14ac:dyDescent="0.25">
      <c r="A494" s="402" t="s">
        <v>61</v>
      </c>
      <c r="B494" s="403"/>
      <c r="C494" s="403"/>
      <c r="D494" s="403"/>
      <c r="E494" s="403"/>
      <c r="F494" s="403"/>
      <c r="G494" s="403"/>
      <c r="H494" s="403"/>
      <c r="I494" s="403"/>
      <c r="J494" s="403"/>
      <c r="K494" s="403"/>
      <c r="L494" s="403"/>
      <c r="M494" s="403"/>
      <c r="N494" s="403"/>
      <c r="O494" s="403"/>
      <c r="P494" s="403"/>
      <c r="Q494" s="403"/>
      <c r="R494" s="403"/>
      <c r="S494" s="403"/>
      <c r="T494" s="403"/>
      <c r="U494" s="403"/>
      <c r="V494" s="403"/>
      <c r="W494" s="403"/>
      <c r="X494" s="403"/>
      <c r="Y494" s="403"/>
      <c r="Z494" s="386"/>
      <c r="AA494" s="386"/>
    </row>
    <row r="495" spans="1:67" ht="27" hidden="1" customHeight="1" x14ac:dyDescent="0.25">
      <c r="A495" s="54" t="s">
        <v>686</v>
      </c>
      <c r="B495" s="54" t="s">
        <v>687</v>
      </c>
      <c r="C495" s="31">
        <v>4301031252</v>
      </c>
      <c r="D495" s="396">
        <v>4680115883116</v>
      </c>
      <c r="E495" s="397"/>
      <c r="F495" s="389">
        <v>0.88</v>
      </c>
      <c r="G495" s="32">
        <v>6</v>
      </c>
      <c r="H495" s="389">
        <v>5.28</v>
      </c>
      <c r="I495" s="389">
        <v>5.64</v>
      </c>
      <c r="J495" s="32">
        <v>104</v>
      </c>
      <c r="K495" s="32" t="s">
        <v>100</v>
      </c>
      <c r="L495" s="33" t="s">
        <v>101</v>
      </c>
      <c r="M495" s="33"/>
      <c r="N495" s="32">
        <v>60</v>
      </c>
      <c r="O495" s="60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401"/>
      <c r="Q495" s="401"/>
      <c r="R495" s="401"/>
      <c r="S495" s="397"/>
      <c r="T495" s="34"/>
      <c r="U495" s="34"/>
      <c r="V495" s="35" t="s">
        <v>66</v>
      </c>
      <c r="W495" s="390">
        <v>0</v>
      </c>
      <c r="X495" s="391">
        <f t="shared" ref="X495:X500" si="97">IFERROR(IF(W495="",0,CEILING((W495/$H495),1)*$H495),"")</f>
        <v>0</v>
      </c>
      <c r="Y495" s="36" t="str">
        <f>IFERROR(IF(X495=0,"",ROUNDUP(X495/H495,0)*0.01196),"")</f>
        <v/>
      </c>
      <c r="Z495" s="56"/>
      <c r="AA495" s="57"/>
      <c r="AE495" s="64"/>
      <c r="BB495" s="343" t="s">
        <v>1</v>
      </c>
      <c r="BL495" s="64">
        <f t="shared" ref="BL495:BL500" si="98">IFERROR(W495*I495/H495,"0")</f>
        <v>0</v>
      </c>
      <c r="BM495" s="64">
        <f t="shared" ref="BM495:BM500" si="99">IFERROR(X495*I495/H495,"0")</f>
        <v>0</v>
      </c>
      <c r="BN495" s="64">
        <f t="shared" ref="BN495:BN500" si="100">IFERROR(1/J495*(W495/H495),"0")</f>
        <v>0</v>
      </c>
      <c r="BO495" s="64">
        <f t="shared" ref="BO495:BO500" si="101">IFERROR(1/J495*(X495/H495),"0")</f>
        <v>0</v>
      </c>
    </row>
    <row r="496" spans="1:67" ht="27" hidden="1" customHeight="1" x14ac:dyDescent="0.25">
      <c r="A496" s="54" t="s">
        <v>688</v>
      </c>
      <c r="B496" s="54" t="s">
        <v>689</v>
      </c>
      <c r="C496" s="31">
        <v>4301031248</v>
      </c>
      <c r="D496" s="396">
        <v>4680115883093</v>
      </c>
      <c r="E496" s="397"/>
      <c r="F496" s="389">
        <v>0.88</v>
      </c>
      <c r="G496" s="32">
        <v>6</v>
      </c>
      <c r="H496" s="389">
        <v>5.28</v>
      </c>
      <c r="I496" s="389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6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401"/>
      <c r="Q496" s="401"/>
      <c r="R496" s="401"/>
      <c r="S496" s="397"/>
      <c r="T496" s="34"/>
      <c r="U496" s="34"/>
      <c r="V496" s="35" t="s">
        <v>66</v>
      </c>
      <c r="W496" s="390">
        <v>0</v>
      </c>
      <c r="X496" s="391">
        <f t="shared" si="97"/>
        <v>0</v>
      </c>
      <c r="Y496" s="36" t="str">
        <f>IFERROR(IF(X496=0,"",ROUNDUP(X496/H496,0)*0.01196),"")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hidden="1" customHeight="1" x14ac:dyDescent="0.25">
      <c r="A497" s="54" t="s">
        <v>690</v>
      </c>
      <c r="B497" s="54" t="s">
        <v>691</v>
      </c>
      <c r="C497" s="31">
        <v>4301031250</v>
      </c>
      <c r="D497" s="396">
        <v>4680115883109</v>
      </c>
      <c r="E497" s="397"/>
      <c r="F497" s="389">
        <v>0.88</v>
      </c>
      <c r="G497" s="32">
        <v>6</v>
      </c>
      <c r="H497" s="389">
        <v>5.28</v>
      </c>
      <c r="I497" s="389">
        <v>5.64</v>
      </c>
      <c r="J497" s="32">
        <v>104</v>
      </c>
      <c r="K497" s="32" t="s">
        <v>100</v>
      </c>
      <c r="L497" s="33" t="s">
        <v>65</v>
      </c>
      <c r="M497" s="33"/>
      <c r="N497" s="32">
        <v>60</v>
      </c>
      <c r="O497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401"/>
      <c r="Q497" s="401"/>
      <c r="R497" s="401"/>
      <c r="S497" s="397"/>
      <c r="T497" s="34"/>
      <c r="U497" s="34"/>
      <c r="V497" s="35" t="s">
        <v>66</v>
      </c>
      <c r="W497" s="390">
        <v>0</v>
      </c>
      <c r="X497" s="391">
        <f t="shared" si="97"/>
        <v>0</v>
      </c>
      <c r="Y497" s="36" t="str">
        <f>IFERROR(IF(X497=0,"",ROUNDUP(X497/H497,0)*0.01196),"")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hidden="1" customHeight="1" x14ac:dyDescent="0.25">
      <c r="A498" s="54" t="s">
        <v>692</v>
      </c>
      <c r="B498" s="54" t="s">
        <v>693</v>
      </c>
      <c r="C498" s="31">
        <v>4301031249</v>
      </c>
      <c r="D498" s="396">
        <v>4680115882072</v>
      </c>
      <c r="E498" s="397"/>
      <c r="F498" s="389">
        <v>0.6</v>
      </c>
      <c r="G498" s="32">
        <v>6</v>
      </c>
      <c r="H498" s="389">
        <v>3.6</v>
      </c>
      <c r="I498" s="389">
        <v>3.84</v>
      </c>
      <c r="J498" s="32">
        <v>120</v>
      </c>
      <c r="K498" s="32" t="s">
        <v>64</v>
      </c>
      <c r="L498" s="33" t="s">
        <v>101</v>
      </c>
      <c r="M498" s="33"/>
      <c r="N498" s="32">
        <v>60</v>
      </c>
      <c r="O498" s="7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401"/>
      <c r="Q498" s="401"/>
      <c r="R498" s="401"/>
      <c r="S498" s="397"/>
      <c r="T498" s="34"/>
      <c r="U498" s="34"/>
      <c r="V498" s="35" t="s">
        <v>66</v>
      </c>
      <c r="W498" s="390">
        <v>0</v>
      </c>
      <c r="X498" s="391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ht="27" hidden="1" customHeight="1" x14ac:dyDescent="0.25">
      <c r="A499" s="54" t="s">
        <v>694</v>
      </c>
      <c r="B499" s="54" t="s">
        <v>695</v>
      </c>
      <c r="C499" s="31">
        <v>4301031251</v>
      </c>
      <c r="D499" s="396">
        <v>4680115882102</v>
      </c>
      <c r="E499" s="397"/>
      <c r="F499" s="389">
        <v>0.6</v>
      </c>
      <c r="G499" s="32">
        <v>6</v>
      </c>
      <c r="H499" s="389">
        <v>3.6</v>
      </c>
      <c r="I499" s="389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4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401"/>
      <c r="Q499" s="401"/>
      <c r="R499" s="401"/>
      <c r="S499" s="397"/>
      <c r="T499" s="34"/>
      <c r="U499" s="34"/>
      <c r="V499" s="35" t="s">
        <v>66</v>
      </c>
      <c r="W499" s="390">
        <v>0</v>
      </c>
      <c r="X499" s="391">
        <f t="shared" si="97"/>
        <v>0</v>
      </c>
      <c r="Y499" s="36" t="str">
        <f>IFERROR(IF(X499=0,"",ROUNDUP(X499/H499,0)*0.00937),"")</f>
        <v/>
      </c>
      <c r="Z499" s="56"/>
      <c r="AA499" s="57"/>
      <c r="AE499" s="64"/>
      <c r="BB499" s="347" t="s">
        <v>1</v>
      </c>
      <c r="BL499" s="64">
        <f t="shared" si="98"/>
        <v>0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</row>
    <row r="500" spans="1:67" ht="27" hidden="1" customHeight="1" x14ac:dyDescent="0.25">
      <c r="A500" s="54" t="s">
        <v>696</v>
      </c>
      <c r="B500" s="54" t="s">
        <v>697</v>
      </c>
      <c r="C500" s="31">
        <v>4301031253</v>
      </c>
      <c r="D500" s="396">
        <v>4680115882096</v>
      </c>
      <c r="E500" s="397"/>
      <c r="F500" s="389">
        <v>0.6</v>
      </c>
      <c r="G500" s="32">
        <v>6</v>
      </c>
      <c r="H500" s="389">
        <v>3.6</v>
      </c>
      <c r="I500" s="389">
        <v>3.81</v>
      </c>
      <c r="J500" s="32">
        <v>120</v>
      </c>
      <c r="K500" s="32" t="s">
        <v>64</v>
      </c>
      <c r="L500" s="33" t="s">
        <v>65</v>
      </c>
      <c r="M500" s="33"/>
      <c r="N500" s="32">
        <v>60</v>
      </c>
      <c r="O500" s="61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401"/>
      <c r="Q500" s="401"/>
      <c r="R500" s="401"/>
      <c r="S500" s="397"/>
      <c r="T500" s="34"/>
      <c r="U500" s="34"/>
      <c r="V500" s="35" t="s">
        <v>66</v>
      </c>
      <c r="W500" s="390">
        <v>0</v>
      </c>
      <c r="X500" s="391">
        <f t="shared" si="97"/>
        <v>0</v>
      </c>
      <c r="Y500" s="36" t="str">
        <f>IFERROR(IF(X500=0,"",ROUNDUP(X500/H500,0)*0.00937),"")</f>
        <v/>
      </c>
      <c r="Z500" s="56"/>
      <c r="AA500" s="57"/>
      <c r="AE500" s="64"/>
      <c r="BB500" s="348" t="s">
        <v>1</v>
      </c>
      <c r="BL500" s="64">
        <f t="shared" si="98"/>
        <v>0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</row>
    <row r="501" spans="1:67" hidden="1" x14ac:dyDescent="0.2">
      <c r="A501" s="410"/>
      <c r="B501" s="403"/>
      <c r="C501" s="403"/>
      <c r="D501" s="403"/>
      <c r="E501" s="403"/>
      <c r="F501" s="403"/>
      <c r="G501" s="403"/>
      <c r="H501" s="403"/>
      <c r="I501" s="403"/>
      <c r="J501" s="403"/>
      <c r="K501" s="403"/>
      <c r="L501" s="403"/>
      <c r="M501" s="403"/>
      <c r="N501" s="411"/>
      <c r="O501" s="415" t="s">
        <v>70</v>
      </c>
      <c r="P501" s="416"/>
      <c r="Q501" s="416"/>
      <c r="R501" s="416"/>
      <c r="S501" s="416"/>
      <c r="T501" s="416"/>
      <c r="U501" s="417"/>
      <c r="V501" s="37" t="s">
        <v>71</v>
      </c>
      <c r="W501" s="392">
        <f>IFERROR(W495/H495,"0")+IFERROR(W496/H496,"0")+IFERROR(W497/H497,"0")+IFERROR(W498/H498,"0")+IFERROR(W499/H499,"0")+IFERROR(W500/H500,"0")</f>
        <v>0</v>
      </c>
      <c r="X501" s="392">
        <f>IFERROR(X495/H495,"0")+IFERROR(X496/H496,"0")+IFERROR(X497/H497,"0")+IFERROR(X498/H498,"0")+IFERROR(X499/H499,"0")+IFERROR(X500/H500,"0")</f>
        <v>0</v>
      </c>
      <c r="Y501" s="392">
        <f>IFERROR(IF(Y495="",0,Y495),"0")+IFERROR(IF(Y496="",0,Y496),"0")+IFERROR(IF(Y497="",0,Y497),"0")+IFERROR(IF(Y498="",0,Y498),"0")+IFERROR(IF(Y499="",0,Y499),"0")+IFERROR(IF(Y500="",0,Y500),"0")</f>
        <v>0</v>
      </c>
      <c r="Z501" s="393"/>
      <c r="AA501" s="393"/>
    </row>
    <row r="502" spans="1:67" hidden="1" x14ac:dyDescent="0.2">
      <c r="A502" s="403"/>
      <c r="B502" s="403"/>
      <c r="C502" s="403"/>
      <c r="D502" s="403"/>
      <c r="E502" s="403"/>
      <c r="F502" s="403"/>
      <c r="G502" s="403"/>
      <c r="H502" s="403"/>
      <c r="I502" s="403"/>
      <c r="J502" s="403"/>
      <c r="K502" s="403"/>
      <c r="L502" s="403"/>
      <c r="M502" s="403"/>
      <c r="N502" s="411"/>
      <c r="O502" s="415" t="s">
        <v>70</v>
      </c>
      <c r="P502" s="416"/>
      <c r="Q502" s="416"/>
      <c r="R502" s="416"/>
      <c r="S502" s="416"/>
      <c r="T502" s="416"/>
      <c r="U502" s="417"/>
      <c r="V502" s="37" t="s">
        <v>66</v>
      </c>
      <c r="W502" s="392">
        <f>IFERROR(SUM(W495:W500),"0")</f>
        <v>0</v>
      </c>
      <c r="X502" s="392">
        <f>IFERROR(SUM(X495:X500),"0")</f>
        <v>0</v>
      </c>
      <c r="Y502" s="37"/>
      <c r="Z502" s="393"/>
      <c r="AA502" s="393"/>
    </row>
    <row r="503" spans="1:67" ht="14.25" hidden="1" customHeight="1" x14ac:dyDescent="0.25">
      <c r="A503" s="402" t="s">
        <v>72</v>
      </c>
      <c r="B503" s="403"/>
      <c r="C503" s="403"/>
      <c r="D503" s="403"/>
      <c r="E503" s="403"/>
      <c r="F503" s="403"/>
      <c r="G503" s="403"/>
      <c r="H503" s="403"/>
      <c r="I503" s="403"/>
      <c r="J503" s="403"/>
      <c r="K503" s="403"/>
      <c r="L503" s="403"/>
      <c r="M503" s="403"/>
      <c r="N503" s="403"/>
      <c r="O503" s="403"/>
      <c r="P503" s="403"/>
      <c r="Q503" s="403"/>
      <c r="R503" s="403"/>
      <c r="S503" s="403"/>
      <c r="T503" s="403"/>
      <c r="U503" s="403"/>
      <c r="V503" s="403"/>
      <c r="W503" s="403"/>
      <c r="X503" s="403"/>
      <c r="Y503" s="403"/>
      <c r="Z503" s="386"/>
      <c r="AA503" s="386"/>
    </row>
    <row r="504" spans="1:67" ht="16.5" hidden="1" customHeight="1" x14ac:dyDescent="0.25">
      <c r="A504" s="54" t="s">
        <v>698</v>
      </c>
      <c r="B504" s="54" t="s">
        <v>699</v>
      </c>
      <c r="C504" s="31">
        <v>4301051230</v>
      </c>
      <c r="D504" s="396">
        <v>4607091383409</v>
      </c>
      <c r="E504" s="397"/>
      <c r="F504" s="389">
        <v>1.3</v>
      </c>
      <c r="G504" s="32">
        <v>6</v>
      </c>
      <c r="H504" s="389">
        <v>7.8</v>
      </c>
      <c r="I504" s="389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7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401"/>
      <c r="Q504" s="401"/>
      <c r="R504" s="401"/>
      <c r="S504" s="397"/>
      <c r="T504" s="34"/>
      <c r="U504" s="34"/>
      <c r="V504" s="35" t="s">
        <v>66</v>
      </c>
      <c r="W504" s="390">
        <v>0</v>
      </c>
      <c r="X504" s="391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16.5" hidden="1" customHeight="1" x14ac:dyDescent="0.25">
      <c r="A505" s="54" t="s">
        <v>700</v>
      </c>
      <c r="B505" s="54" t="s">
        <v>701</v>
      </c>
      <c r="C505" s="31">
        <v>4301051231</v>
      </c>
      <c r="D505" s="396">
        <v>4607091383416</v>
      </c>
      <c r="E505" s="397"/>
      <c r="F505" s="389">
        <v>1.3</v>
      </c>
      <c r="G505" s="32">
        <v>6</v>
      </c>
      <c r="H505" s="389">
        <v>7.8</v>
      </c>
      <c r="I505" s="389">
        <v>8.3460000000000001</v>
      </c>
      <c r="J505" s="32">
        <v>56</v>
      </c>
      <c r="K505" s="32" t="s">
        <v>100</v>
      </c>
      <c r="L505" s="33" t="s">
        <v>65</v>
      </c>
      <c r="M505" s="33"/>
      <c r="N505" s="32">
        <v>45</v>
      </c>
      <c r="O505" s="41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401"/>
      <c r="Q505" s="401"/>
      <c r="R505" s="401"/>
      <c r="S505" s="397"/>
      <c r="T505" s="34"/>
      <c r="U505" s="34"/>
      <c r="V505" s="35" t="s">
        <v>66</v>
      </c>
      <c r="W505" s="390">
        <v>0</v>
      </c>
      <c r="X505" s="391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t="27" hidden="1" customHeight="1" x14ac:dyDescent="0.25">
      <c r="A506" s="54" t="s">
        <v>702</v>
      </c>
      <c r="B506" s="54" t="s">
        <v>703</v>
      </c>
      <c r="C506" s="31">
        <v>4301051058</v>
      </c>
      <c r="D506" s="396">
        <v>4680115883536</v>
      </c>
      <c r="E506" s="397"/>
      <c r="F506" s="389">
        <v>0.3</v>
      </c>
      <c r="G506" s="32">
        <v>6</v>
      </c>
      <c r="H506" s="389">
        <v>1.8</v>
      </c>
      <c r="I506" s="389">
        <v>2.0659999999999998</v>
      </c>
      <c r="J506" s="32">
        <v>156</v>
      </c>
      <c r="K506" s="32" t="s">
        <v>64</v>
      </c>
      <c r="L506" s="33" t="s">
        <v>65</v>
      </c>
      <c r="M506" s="33"/>
      <c r="N506" s="32">
        <v>45</v>
      </c>
      <c r="O506" s="6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401"/>
      <c r="Q506" s="401"/>
      <c r="R506" s="401"/>
      <c r="S506" s="397"/>
      <c r="T506" s="34"/>
      <c r="U506" s="34"/>
      <c r="V506" s="35" t="s">
        <v>66</v>
      </c>
      <c r="W506" s="390">
        <v>0</v>
      </c>
      <c r="X506" s="391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64"/>
      <c r="BB506" s="351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410"/>
      <c r="B507" s="403"/>
      <c r="C507" s="403"/>
      <c r="D507" s="403"/>
      <c r="E507" s="403"/>
      <c r="F507" s="403"/>
      <c r="G507" s="403"/>
      <c r="H507" s="403"/>
      <c r="I507" s="403"/>
      <c r="J507" s="403"/>
      <c r="K507" s="403"/>
      <c r="L507" s="403"/>
      <c r="M507" s="403"/>
      <c r="N507" s="411"/>
      <c r="O507" s="415" t="s">
        <v>70</v>
      </c>
      <c r="P507" s="416"/>
      <c r="Q507" s="416"/>
      <c r="R507" s="416"/>
      <c r="S507" s="416"/>
      <c r="T507" s="416"/>
      <c r="U507" s="417"/>
      <c r="V507" s="37" t="s">
        <v>71</v>
      </c>
      <c r="W507" s="392">
        <f>IFERROR(W504/H504,"0")+IFERROR(W505/H505,"0")+IFERROR(W506/H506,"0")</f>
        <v>0</v>
      </c>
      <c r="X507" s="392">
        <f>IFERROR(X504/H504,"0")+IFERROR(X505/H505,"0")+IFERROR(X506/H506,"0")</f>
        <v>0</v>
      </c>
      <c r="Y507" s="392">
        <f>IFERROR(IF(Y504="",0,Y504),"0")+IFERROR(IF(Y505="",0,Y505),"0")+IFERROR(IF(Y506="",0,Y506),"0")</f>
        <v>0</v>
      </c>
      <c r="Z507" s="393"/>
      <c r="AA507" s="393"/>
    </row>
    <row r="508" spans="1:67" hidden="1" x14ac:dyDescent="0.2">
      <c r="A508" s="403"/>
      <c r="B508" s="403"/>
      <c r="C508" s="403"/>
      <c r="D508" s="403"/>
      <c r="E508" s="403"/>
      <c r="F508" s="403"/>
      <c r="G508" s="403"/>
      <c r="H508" s="403"/>
      <c r="I508" s="403"/>
      <c r="J508" s="403"/>
      <c r="K508" s="403"/>
      <c r="L508" s="403"/>
      <c r="M508" s="403"/>
      <c r="N508" s="411"/>
      <c r="O508" s="415" t="s">
        <v>70</v>
      </c>
      <c r="P508" s="416"/>
      <c r="Q508" s="416"/>
      <c r="R508" s="416"/>
      <c r="S508" s="416"/>
      <c r="T508" s="416"/>
      <c r="U508" s="417"/>
      <c r="V508" s="37" t="s">
        <v>66</v>
      </c>
      <c r="W508" s="392">
        <f>IFERROR(SUM(W504:W506),"0")</f>
        <v>0</v>
      </c>
      <c r="X508" s="392">
        <f>IFERROR(SUM(X504:X506),"0")</f>
        <v>0</v>
      </c>
      <c r="Y508" s="37"/>
      <c r="Z508" s="393"/>
      <c r="AA508" s="393"/>
    </row>
    <row r="509" spans="1:67" ht="14.25" hidden="1" customHeight="1" x14ac:dyDescent="0.25">
      <c r="A509" s="402" t="s">
        <v>206</v>
      </c>
      <c r="B509" s="403"/>
      <c r="C509" s="403"/>
      <c r="D509" s="403"/>
      <c r="E509" s="403"/>
      <c r="F509" s="403"/>
      <c r="G509" s="403"/>
      <c r="H509" s="403"/>
      <c r="I509" s="403"/>
      <c r="J509" s="403"/>
      <c r="K509" s="403"/>
      <c r="L509" s="403"/>
      <c r="M509" s="403"/>
      <c r="N509" s="403"/>
      <c r="O509" s="403"/>
      <c r="P509" s="403"/>
      <c r="Q509" s="403"/>
      <c r="R509" s="403"/>
      <c r="S509" s="403"/>
      <c r="T509" s="403"/>
      <c r="U509" s="403"/>
      <c r="V509" s="403"/>
      <c r="W509" s="403"/>
      <c r="X509" s="403"/>
      <c r="Y509" s="403"/>
      <c r="Z509" s="386"/>
      <c r="AA509" s="386"/>
    </row>
    <row r="510" spans="1:67" ht="16.5" hidden="1" customHeight="1" x14ac:dyDescent="0.25">
      <c r="A510" s="54" t="s">
        <v>704</v>
      </c>
      <c r="B510" s="54" t="s">
        <v>705</v>
      </c>
      <c r="C510" s="31">
        <v>4301060363</v>
      </c>
      <c r="D510" s="396">
        <v>4680115885035</v>
      </c>
      <c r="E510" s="397"/>
      <c r="F510" s="389">
        <v>1</v>
      </c>
      <c r="G510" s="32">
        <v>4</v>
      </c>
      <c r="H510" s="389">
        <v>4</v>
      </c>
      <c r="I510" s="389">
        <v>4.4160000000000004</v>
      </c>
      <c r="J510" s="32">
        <v>104</v>
      </c>
      <c r="K510" s="32" t="s">
        <v>100</v>
      </c>
      <c r="L510" s="33" t="s">
        <v>65</v>
      </c>
      <c r="M510" s="33"/>
      <c r="N510" s="32">
        <v>35</v>
      </c>
      <c r="O510" s="68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401"/>
      <c r="Q510" s="401"/>
      <c r="R510" s="401"/>
      <c r="S510" s="397"/>
      <c r="T510" s="34"/>
      <c r="U510" s="34"/>
      <c r="V510" s="35" t="s">
        <v>66</v>
      </c>
      <c r="W510" s="390">
        <v>0</v>
      </c>
      <c r="X510" s="391">
        <f>IFERROR(IF(W510="",0,CEILING((W510/$H510),1)*$H510),"")</f>
        <v>0</v>
      </c>
      <c r="Y510" s="36" t="str">
        <f>IFERROR(IF(X510=0,"",ROUNDUP(X510/H510,0)*0.01196),"")</f>
        <v/>
      </c>
      <c r="Z510" s="56"/>
      <c r="AA510" s="57"/>
      <c r="AE510" s="64"/>
      <c r="BB510" s="352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410"/>
      <c r="B511" s="403"/>
      <c r="C511" s="403"/>
      <c r="D511" s="403"/>
      <c r="E511" s="403"/>
      <c r="F511" s="403"/>
      <c r="G511" s="403"/>
      <c r="H511" s="403"/>
      <c r="I511" s="403"/>
      <c r="J511" s="403"/>
      <c r="K511" s="403"/>
      <c r="L511" s="403"/>
      <c r="M511" s="403"/>
      <c r="N511" s="411"/>
      <c r="O511" s="415" t="s">
        <v>70</v>
      </c>
      <c r="P511" s="416"/>
      <c r="Q511" s="416"/>
      <c r="R511" s="416"/>
      <c r="S511" s="416"/>
      <c r="T511" s="416"/>
      <c r="U511" s="417"/>
      <c r="V511" s="37" t="s">
        <v>71</v>
      </c>
      <c r="W511" s="392">
        <f>IFERROR(W510/H510,"0")</f>
        <v>0</v>
      </c>
      <c r="X511" s="392">
        <f>IFERROR(X510/H510,"0")</f>
        <v>0</v>
      </c>
      <c r="Y511" s="392">
        <f>IFERROR(IF(Y510="",0,Y510),"0")</f>
        <v>0</v>
      </c>
      <c r="Z511" s="393"/>
      <c r="AA511" s="393"/>
    </row>
    <row r="512" spans="1:67" hidden="1" x14ac:dyDescent="0.2">
      <c r="A512" s="403"/>
      <c r="B512" s="403"/>
      <c r="C512" s="403"/>
      <c r="D512" s="403"/>
      <c r="E512" s="403"/>
      <c r="F512" s="403"/>
      <c r="G512" s="403"/>
      <c r="H512" s="403"/>
      <c r="I512" s="403"/>
      <c r="J512" s="403"/>
      <c r="K512" s="403"/>
      <c r="L512" s="403"/>
      <c r="M512" s="403"/>
      <c r="N512" s="411"/>
      <c r="O512" s="415" t="s">
        <v>70</v>
      </c>
      <c r="P512" s="416"/>
      <c r="Q512" s="416"/>
      <c r="R512" s="416"/>
      <c r="S512" s="416"/>
      <c r="T512" s="416"/>
      <c r="U512" s="417"/>
      <c r="V512" s="37" t="s">
        <v>66</v>
      </c>
      <c r="W512" s="392">
        <f>IFERROR(SUM(W510:W510),"0")</f>
        <v>0</v>
      </c>
      <c r="X512" s="392">
        <f>IFERROR(SUM(X510:X510),"0")</f>
        <v>0</v>
      </c>
      <c r="Y512" s="37"/>
      <c r="Z512" s="393"/>
      <c r="AA512" s="393"/>
    </row>
    <row r="513" spans="1:67" ht="27.75" hidden="1" customHeight="1" x14ac:dyDescent="0.2">
      <c r="A513" s="419" t="s">
        <v>706</v>
      </c>
      <c r="B513" s="420"/>
      <c r="C513" s="420"/>
      <c r="D513" s="420"/>
      <c r="E513" s="420"/>
      <c r="F513" s="420"/>
      <c r="G513" s="420"/>
      <c r="H513" s="420"/>
      <c r="I513" s="420"/>
      <c r="J513" s="420"/>
      <c r="K513" s="420"/>
      <c r="L513" s="420"/>
      <c r="M513" s="420"/>
      <c r="N513" s="420"/>
      <c r="O513" s="420"/>
      <c r="P513" s="420"/>
      <c r="Q513" s="420"/>
      <c r="R513" s="420"/>
      <c r="S513" s="420"/>
      <c r="T513" s="420"/>
      <c r="U513" s="420"/>
      <c r="V513" s="420"/>
      <c r="W513" s="420"/>
      <c r="X513" s="420"/>
      <c r="Y513" s="420"/>
      <c r="Z513" s="48"/>
      <c r="AA513" s="48"/>
    </row>
    <row r="514" spans="1:67" ht="16.5" hidden="1" customHeight="1" x14ac:dyDescent="0.25">
      <c r="A514" s="434" t="s">
        <v>707</v>
      </c>
      <c r="B514" s="403"/>
      <c r="C514" s="403"/>
      <c r="D514" s="403"/>
      <c r="E514" s="403"/>
      <c r="F514" s="403"/>
      <c r="G514" s="403"/>
      <c r="H514" s="403"/>
      <c r="I514" s="403"/>
      <c r="J514" s="403"/>
      <c r="K514" s="403"/>
      <c r="L514" s="403"/>
      <c r="M514" s="403"/>
      <c r="N514" s="403"/>
      <c r="O514" s="403"/>
      <c r="P514" s="403"/>
      <c r="Q514" s="403"/>
      <c r="R514" s="403"/>
      <c r="S514" s="403"/>
      <c r="T514" s="403"/>
      <c r="U514" s="403"/>
      <c r="V514" s="403"/>
      <c r="W514" s="403"/>
      <c r="X514" s="403"/>
      <c r="Y514" s="403"/>
      <c r="Z514" s="385"/>
      <c r="AA514" s="385"/>
    </row>
    <row r="515" spans="1:67" ht="14.25" hidden="1" customHeight="1" x14ac:dyDescent="0.25">
      <c r="A515" s="402" t="s">
        <v>105</v>
      </c>
      <c r="B515" s="403"/>
      <c r="C515" s="403"/>
      <c r="D515" s="403"/>
      <c r="E515" s="403"/>
      <c r="F515" s="403"/>
      <c r="G515" s="403"/>
      <c r="H515" s="403"/>
      <c r="I515" s="403"/>
      <c r="J515" s="403"/>
      <c r="K515" s="403"/>
      <c r="L515" s="403"/>
      <c r="M515" s="403"/>
      <c r="N515" s="403"/>
      <c r="O515" s="403"/>
      <c r="P515" s="403"/>
      <c r="Q515" s="403"/>
      <c r="R515" s="403"/>
      <c r="S515" s="403"/>
      <c r="T515" s="403"/>
      <c r="U515" s="403"/>
      <c r="V515" s="403"/>
      <c r="W515" s="403"/>
      <c r="X515" s="403"/>
      <c r="Y515" s="403"/>
      <c r="Z515" s="386"/>
      <c r="AA515" s="386"/>
    </row>
    <row r="516" spans="1:67" ht="27" hidden="1" customHeight="1" x14ac:dyDescent="0.25">
      <c r="A516" s="54" t="s">
        <v>708</v>
      </c>
      <c r="B516" s="54" t="s">
        <v>709</v>
      </c>
      <c r="C516" s="31">
        <v>4301011763</v>
      </c>
      <c r="D516" s="396">
        <v>4640242181011</v>
      </c>
      <c r="E516" s="397"/>
      <c r="F516" s="389">
        <v>1.35</v>
      </c>
      <c r="G516" s="32">
        <v>8</v>
      </c>
      <c r="H516" s="389">
        <v>10.8</v>
      </c>
      <c r="I516" s="389">
        <v>11.28</v>
      </c>
      <c r="J516" s="32">
        <v>56</v>
      </c>
      <c r="K516" s="32" t="s">
        <v>100</v>
      </c>
      <c r="L516" s="33" t="s">
        <v>120</v>
      </c>
      <c r="M516" s="33"/>
      <c r="N516" s="32">
        <v>55</v>
      </c>
      <c r="O516" s="663" t="s">
        <v>710</v>
      </c>
      <c r="P516" s="401"/>
      <c r="Q516" s="401"/>
      <c r="R516" s="401"/>
      <c r="S516" s="397"/>
      <c r="T516" s="34"/>
      <c r="U516" s="34"/>
      <c r="V516" s="35" t="s">
        <v>66</v>
      </c>
      <c r="W516" s="390">
        <v>0</v>
      </c>
      <c r="X516" s="391">
        <f t="shared" ref="X516:X524" si="102">IFERROR(IF(W516="",0,CEILING((W516/$H516),1)*$H516),"")</f>
        <v>0</v>
      </c>
      <c r="Y516" s="36" t="str">
        <f t="shared" ref="Y516:Y521" si="103">IFERROR(IF(X516=0,"",ROUNDUP(X516/H516,0)*0.02175),"")</f>
        <v/>
      </c>
      <c r="Z516" s="56"/>
      <c r="AA516" s="57"/>
      <c r="AE516" s="64"/>
      <c r="BB516" s="353" t="s">
        <v>1</v>
      </c>
      <c r="BL516" s="64">
        <f t="shared" ref="BL516:BL524" si="104">IFERROR(W516*I516/H516,"0")</f>
        <v>0</v>
      </c>
      <c r="BM516" s="64">
        <f t="shared" ref="BM516:BM524" si="105">IFERROR(X516*I516/H516,"0")</f>
        <v>0</v>
      </c>
      <c r="BN516" s="64">
        <f t="shared" ref="BN516:BN524" si="106">IFERROR(1/J516*(W516/H516),"0")</f>
        <v>0</v>
      </c>
      <c r="BO516" s="64">
        <f t="shared" ref="BO516:BO524" si="107">IFERROR(1/J516*(X516/H516),"0")</f>
        <v>0</v>
      </c>
    </row>
    <row r="517" spans="1:67" ht="27" hidden="1" customHeight="1" x14ac:dyDescent="0.25">
      <c r="A517" s="54" t="s">
        <v>711</v>
      </c>
      <c r="B517" s="54" t="s">
        <v>712</v>
      </c>
      <c r="C517" s="31">
        <v>4301011951</v>
      </c>
      <c r="D517" s="396">
        <v>4640242180045</v>
      </c>
      <c r="E517" s="397"/>
      <c r="F517" s="389">
        <v>1.35</v>
      </c>
      <c r="G517" s="32">
        <v>8</v>
      </c>
      <c r="H517" s="389">
        <v>10.8</v>
      </c>
      <c r="I517" s="389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51" t="s">
        <v>713</v>
      </c>
      <c r="P517" s="401"/>
      <c r="Q517" s="401"/>
      <c r="R517" s="401"/>
      <c r="S517" s="397"/>
      <c r="T517" s="34"/>
      <c r="U517" s="34"/>
      <c r="V517" s="35" t="s">
        <v>66</v>
      </c>
      <c r="W517" s="390">
        <v>0</v>
      </c>
      <c r="X517" s="391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714</v>
      </c>
      <c r="B518" s="54" t="s">
        <v>715</v>
      </c>
      <c r="C518" s="31">
        <v>4301011585</v>
      </c>
      <c r="D518" s="396">
        <v>4640242180441</v>
      </c>
      <c r="E518" s="397"/>
      <c r="F518" s="389">
        <v>1.5</v>
      </c>
      <c r="G518" s="32">
        <v>8</v>
      </c>
      <c r="H518" s="389">
        <v>12</v>
      </c>
      <c r="I518" s="389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45" t="s">
        <v>716</v>
      </c>
      <c r="P518" s="401"/>
      <c r="Q518" s="401"/>
      <c r="R518" s="401"/>
      <c r="S518" s="397"/>
      <c r="T518" s="34"/>
      <c r="U518" s="34"/>
      <c r="V518" s="35" t="s">
        <v>66</v>
      </c>
      <c r="W518" s="390">
        <v>0</v>
      </c>
      <c r="X518" s="391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717</v>
      </c>
      <c r="B519" s="54" t="s">
        <v>718</v>
      </c>
      <c r="C519" s="31">
        <v>4301011950</v>
      </c>
      <c r="D519" s="396">
        <v>4640242180601</v>
      </c>
      <c r="E519" s="397"/>
      <c r="F519" s="389">
        <v>1.35</v>
      </c>
      <c r="G519" s="32">
        <v>8</v>
      </c>
      <c r="H519" s="389">
        <v>10.8</v>
      </c>
      <c r="I519" s="389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8" t="s">
        <v>719</v>
      </c>
      <c r="P519" s="401"/>
      <c r="Q519" s="401"/>
      <c r="R519" s="401"/>
      <c r="S519" s="397"/>
      <c r="T519" s="34"/>
      <c r="U519" s="34"/>
      <c r="V519" s="35" t="s">
        <v>66</v>
      </c>
      <c r="W519" s="390">
        <v>0</v>
      </c>
      <c r="X519" s="391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hidden="1" customHeight="1" x14ac:dyDescent="0.25">
      <c r="A520" s="54" t="s">
        <v>720</v>
      </c>
      <c r="B520" s="54" t="s">
        <v>721</v>
      </c>
      <c r="C520" s="31">
        <v>4301011584</v>
      </c>
      <c r="D520" s="396">
        <v>4640242180564</v>
      </c>
      <c r="E520" s="397"/>
      <c r="F520" s="389">
        <v>1.5</v>
      </c>
      <c r="G520" s="32">
        <v>8</v>
      </c>
      <c r="H520" s="389">
        <v>12</v>
      </c>
      <c r="I520" s="389">
        <v>12.48</v>
      </c>
      <c r="J520" s="32">
        <v>56</v>
      </c>
      <c r="K520" s="32" t="s">
        <v>100</v>
      </c>
      <c r="L520" s="33" t="s">
        <v>101</v>
      </c>
      <c r="M520" s="33"/>
      <c r="N520" s="32">
        <v>50</v>
      </c>
      <c r="O520" s="485" t="s">
        <v>722</v>
      </c>
      <c r="P520" s="401"/>
      <c r="Q520" s="401"/>
      <c r="R520" s="401"/>
      <c r="S520" s="397"/>
      <c r="T520" s="34"/>
      <c r="U520" s="34"/>
      <c r="V520" s="35" t="s">
        <v>66</v>
      </c>
      <c r="W520" s="390">
        <v>0</v>
      </c>
      <c r="X520" s="391">
        <f t="shared" si="102"/>
        <v>0</v>
      </c>
      <c r="Y520" s="36" t="str">
        <f t="shared" si="103"/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hidden="1" customHeight="1" x14ac:dyDescent="0.25">
      <c r="A521" s="54" t="s">
        <v>723</v>
      </c>
      <c r="B521" s="54" t="s">
        <v>724</v>
      </c>
      <c r="C521" s="31">
        <v>4301011762</v>
      </c>
      <c r="D521" s="396">
        <v>4640242180922</v>
      </c>
      <c r="E521" s="397"/>
      <c r="F521" s="389">
        <v>1.35</v>
      </c>
      <c r="G521" s="32">
        <v>8</v>
      </c>
      <c r="H521" s="389">
        <v>10.8</v>
      </c>
      <c r="I521" s="389">
        <v>11.28</v>
      </c>
      <c r="J521" s="32">
        <v>56</v>
      </c>
      <c r="K521" s="32" t="s">
        <v>100</v>
      </c>
      <c r="L521" s="33" t="s">
        <v>101</v>
      </c>
      <c r="M521" s="33"/>
      <c r="N521" s="32">
        <v>55</v>
      </c>
      <c r="O521" s="490" t="s">
        <v>725</v>
      </c>
      <c r="P521" s="401"/>
      <c r="Q521" s="401"/>
      <c r="R521" s="401"/>
      <c r="S521" s="397"/>
      <c r="T521" s="34"/>
      <c r="U521" s="34"/>
      <c r="V521" s="35" t="s">
        <v>66</v>
      </c>
      <c r="W521" s="390">
        <v>0</v>
      </c>
      <c r="X521" s="391">
        <f t="shared" si="102"/>
        <v>0</v>
      </c>
      <c r="Y521" s="36" t="str">
        <f t="shared" si="103"/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726</v>
      </c>
      <c r="B522" s="54" t="s">
        <v>727</v>
      </c>
      <c r="C522" s="31">
        <v>4301011764</v>
      </c>
      <c r="D522" s="396">
        <v>4640242181189</v>
      </c>
      <c r="E522" s="397"/>
      <c r="F522" s="389">
        <v>0.4</v>
      </c>
      <c r="G522" s="32">
        <v>10</v>
      </c>
      <c r="H522" s="389">
        <v>4</v>
      </c>
      <c r="I522" s="389">
        <v>4.24</v>
      </c>
      <c r="J522" s="32">
        <v>120</v>
      </c>
      <c r="K522" s="32" t="s">
        <v>64</v>
      </c>
      <c r="L522" s="33" t="s">
        <v>120</v>
      </c>
      <c r="M522" s="33"/>
      <c r="N522" s="32">
        <v>55</v>
      </c>
      <c r="O522" s="661" t="s">
        <v>728</v>
      </c>
      <c r="P522" s="401"/>
      <c r="Q522" s="401"/>
      <c r="R522" s="401"/>
      <c r="S522" s="397"/>
      <c r="T522" s="34"/>
      <c r="U522" s="34"/>
      <c r="V522" s="35" t="s">
        <v>66</v>
      </c>
      <c r="W522" s="390">
        <v>0</v>
      </c>
      <c r="X522" s="391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hidden="1" customHeight="1" x14ac:dyDescent="0.25">
      <c r="A523" s="54" t="s">
        <v>729</v>
      </c>
      <c r="B523" s="54" t="s">
        <v>730</v>
      </c>
      <c r="C523" s="31">
        <v>4301011551</v>
      </c>
      <c r="D523" s="396">
        <v>4640242180038</v>
      </c>
      <c r="E523" s="397"/>
      <c r="F523" s="389">
        <v>0.4</v>
      </c>
      <c r="G523" s="32">
        <v>10</v>
      </c>
      <c r="H523" s="389">
        <v>4</v>
      </c>
      <c r="I523" s="389">
        <v>4.24</v>
      </c>
      <c r="J523" s="32">
        <v>120</v>
      </c>
      <c r="K523" s="32" t="s">
        <v>64</v>
      </c>
      <c r="L523" s="33" t="s">
        <v>101</v>
      </c>
      <c r="M523" s="33"/>
      <c r="N523" s="32">
        <v>50</v>
      </c>
      <c r="O523" s="533" t="s">
        <v>731</v>
      </c>
      <c r="P523" s="401"/>
      <c r="Q523" s="401"/>
      <c r="R523" s="401"/>
      <c r="S523" s="397"/>
      <c r="T523" s="34"/>
      <c r="U523" s="34"/>
      <c r="V523" s="35" t="s">
        <v>66</v>
      </c>
      <c r="W523" s="390">
        <v>0</v>
      </c>
      <c r="X523" s="391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ht="27" hidden="1" customHeight="1" x14ac:dyDescent="0.25">
      <c r="A524" s="54" t="s">
        <v>732</v>
      </c>
      <c r="B524" s="54" t="s">
        <v>733</v>
      </c>
      <c r="C524" s="31">
        <v>4301011765</v>
      </c>
      <c r="D524" s="396">
        <v>4640242181172</v>
      </c>
      <c r="E524" s="397"/>
      <c r="F524" s="389">
        <v>0.4</v>
      </c>
      <c r="G524" s="32">
        <v>10</v>
      </c>
      <c r="H524" s="389">
        <v>4</v>
      </c>
      <c r="I524" s="389">
        <v>4.24</v>
      </c>
      <c r="J524" s="32">
        <v>120</v>
      </c>
      <c r="K524" s="32" t="s">
        <v>64</v>
      </c>
      <c r="L524" s="33" t="s">
        <v>101</v>
      </c>
      <c r="M524" s="33"/>
      <c r="N524" s="32">
        <v>55</v>
      </c>
      <c r="O524" s="671" t="s">
        <v>734</v>
      </c>
      <c r="P524" s="401"/>
      <c r="Q524" s="401"/>
      <c r="R524" s="401"/>
      <c r="S524" s="397"/>
      <c r="T524" s="34"/>
      <c r="U524" s="34"/>
      <c r="V524" s="35" t="s">
        <v>66</v>
      </c>
      <c r="W524" s="390">
        <v>0</v>
      </c>
      <c r="X524" s="391">
        <f t="shared" si="102"/>
        <v>0</v>
      </c>
      <c r="Y524" s="36" t="str">
        <f>IFERROR(IF(X524=0,"",ROUNDUP(X524/H524,0)*0.00937),"")</f>
        <v/>
      </c>
      <c r="Z524" s="56"/>
      <c r="AA524" s="57"/>
      <c r="AE524" s="64"/>
      <c r="BB524" s="361" t="s">
        <v>1</v>
      </c>
      <c r="BL524" s="64">
        <f t="shared" si="104"/>
        <v>0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</row>
    <row r="525" spans="1:67" hidden="1" x14ac:dyDescent="0.2">
      <c r="A525" s="410"/>
      <c r="B525" s="403"/>
      <c r="C525" s="403"/>
      <c r="D525" s="403"/>
      <c r="E525" s="403"/>
      <c r="F525" s="403"/>
      <c r="G525" s="403"/>
      <c r="H525" s="403"/>
      <c r="I525" s="403"/>
      <c r="J525" s="403"/>
      <c r="K525" s="403"/>
      <c r="L525" s="403"/>
      <c r="M525" s="403"/>
      <c r="N525" s="411"/>
      <c r="O525" s="415" t="s">
        <v>70</v>
      </c>
      <c r="P525" s="416"/>
      <c r="Q525" s="416"/>
      <c r="R525" s="416"/>
      <c r="S525" s="416"/>
      <c r="T525" s="416"/>
      <c r="U525" s="417"/>
      <c r="V525" s="37" t="s">
        <v>71</v>
      </c>
      <c r="W525" s="392">
        <f>IFERROR(W516/H516,"0")+IFERROR(W517/H517,"0")+IFERROR(W518/H518,"0")+IFERROR(W519/H519,"0")+IFERROR(W520/H520,"0")+IFERROR(W521/H521,"0")+IFERROR(W522/H522,"0")+IFERROR(W523/H523,"0")+IFERROR(W524/H524,"0")</f>
        <v>0</v>
      </c>
      <c r="X525" s="392">
        <f>IFERROR(X516/H516,"0")+IFERROR(X517/H517,"0")+IFERROR(X518/H518,"0")+IFERROR(X519/H519,"0")+IFERROR(X520/H520,"0")+IFERROR(X521/H521,"0")+IFERROR(X522/H522,"0")+IFERROR(X523/H523,"0")+IFERROR(X524/H524,"0")</f>
        <v>0</v>
      </c>
      <c r="Y525" s="39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</v>
      </c>
      <c r="Z525" s="393"/>
      <c r="AA525" s="393"/>
    </row>
    <row r="526" spans="1:67" hidden="1" x14ac:dyDescent="0.2">
      <c r="A526" s="403"/>
      <c r="B526" s="403"/>
      <c r="C526" s="403"/>
      <c r="D526" s="403"/>
      <c r="E526" s="403"/>
      <c r="F526" s="403"/>
      <c r="G526" s="403"/>
      <c r="H526" s="403"/>
      <c r="I526" s="403"/>
      <c r="J526" s="403"/>
      <c r="K526" s="403"/>
      <c r="L526" s="403"/>
      <c r="M526" s="403"/>
      <c r="N526" s="411"/>
      <c r="O526" s="415" t="s">
        <v>70</v>
      </c>
      <c r="P526" s="416"/>
      <c r="Q526" s="416"/>
      <c r="R526" s="416"/>
      <c r="S526" s="416"/>
      <c r="T526" s="416"/>
      <c r="U526" s="417"/>
      <c r="V526" s="37" t="s">
        <v>66</v>
      </c>
      <c r="W526" s="392">
        <f>IFERROR(SUM(W516:W524),"0")</f>
        <v>0</v>
      </c>
      <c r="X526" s="392">
        <f>IFERROR(SUM(X516:X524),"0")</f>
        <v>0</v>
      </c>
      <c r="Y526" s="37"/>
      <c r="Z526" s="393"/>
      <c r="AA526" s="393"/>
    </row>
    <row r="527" spans="1:67" ht="14.25" hidden="1" customHeight="1" x14ac:dyDescent="0.25">
      <c r="A527" s="402" t="s">
        <v>97</v>
      </c>
      <c r="B527" s="403"/>
      <c r="C527" s="403"/>
      <c r="D527" s="403"/>
      <c r="E527" s="403"/>
      <c r="F527" s="403"/>
      <c r="G527" s="403"/>
      <c r="H527" s="403"/>
      <c r="I527" s="403"/>
      <c r="J527" s="403"/>
      <c r="K527" s="403"/>
      <c r="L527" s="403"/>
      <c r="M527" s="403"/>
      <c r="N527" s="403"/>
      <c r="O527" s="403"/>
      <c r="P527" s="403"/>
      <c r="Q527" s="403"/>
      <c r="R527" s="403"/>
      <c r="S527" s="403"/>
      <c r="T527" s="403"/>
      <c r="U527" s="403"/>
      <c r="V527" s="403"/>
      <c r="W527" s="403"/>
      <c r="X527" s="403"/>
      <c r="Y527" s="403"/>
      <c r="Z527" s="386"/>
      <c r="AA527" s="386"/>
    </row>
    <row r="528" spans="1:67" ht="27" hidden="1" customHeight="1" x14ac:dyDescent="0.25">
      <c r="A528" s="54" t="s">
        <v>735</v>
      </c>
      <c r="B528" s="54" t="s">
        <v>736</v>
      </c>
      <c r="C528" s="31">
        <v>4301020260</v>
      </c>
      <c r="D528" s="396">
        <v>4640242180526</v>
      </c>
      <c r="E528" s="397"/>
      <c r="F528" s="389">
        <v>1.8</v>
      </c>
      <c r="G528" s="32">
        <v>6</v>
      </c>
      <c r="H528" s="389">
        <v>10.8</v>
      </c>
      <c r="I528" s="389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36" t="s">
        <v>737</v>
      </c>
      <c r="P528" s="401"/>
      <c r="Q528" s="401"/>
      <c r="R528" s="401"/>
      <c r="S528" s="397"/>
      <c r="T528" s="34"/>
      <c r="U528" s="34"/>
      <c r="V528" s="35" t="s">
        <v>66</v>
      </c>
      <c r="W528" s="390">
        <v>0</v>
      </c>
      <c r="X528" s="391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16.5" hidden="1" customHeight="1" x14ac:dyDescent="0.25">
      <c r="A529" s="54" t="s">
        <v>738</v>
      </c>
      <c r="B529" s="54" t="s">
        <v>739</v>
      </c>
      <c r="C529" s="31">
        <v>4301020269</v>
      </c>
      <c r="D529" s="396">
        <v>4640242180519</v>
      </c>
      <c r="E529" s="397"/>
      <c r="F529" s="389">
        <v>1.35</v>
      </c>
      <c r="G529" s="32">
        <v>8</v>
      </c>
      <c r="H529" s="389">
        <v>10.8</v>
      </c>
      <c r="I529" s="389">
        <v>11.28</v>
      </c>
      <c r="J529" s="32">
        <v>56</v>
      </c>
      <c r="K529" s="32" t="s">
        <v>100</v>
      </c>
      <c r="L529" s="33" t="s">
        <v>120</v>
      </c>
      <c r="M529" s="33"/>
      <c r="N529" s="32">
        <v>50</v>
      </c>
      <c r="O529" s="532" t="s">
        <v>740</v>
      </c>
      <c r="P529" s="401"/>
      <c r="Q529" s="401"/>
      <c r="R529" s="401"/>
      <c r="S529" s="397"/>
      <c r="T529" s="34"/>
      <c r="U529" s="34"/>
      <c r="V529" s="35" t="s">
        <v>66</v>
      </c>
      <c r="W529" s="390">
        <v>0</v>
      </c>
      <c r="X529" s="391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741</v>
      </c>
      <c r="B530" s="54" t="s">
        <v>742</v>
      </c>
      <c r="C530" s="31">
        <v>4301020309</v>
      </c>
      <c r="D530" s="396">
        <v>4640242180090</v>
      </c>
      <c r="E530" s="397"/>
      <c r="F530" s="389">
        <v>1.35</v>
      </c>
      <c r="G530" s="32">
        <v>8</v>
      </c>
      <c r="H530" s="389">
        <v>10.8</v>
      </c>
      <c r="I530" s="389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423" t="s">
        <v>743</v>
      </c>
      <c r="P530" s="401"/>
      <c r="Q530" s="401"/>
      <c r="R530" s="401"/>
      <c r="S530" s="397"/>
      <c r="T530" s="34"/>
      <c r="U530" s="34"/>
      <c r="V530" s="35" t="s">
        <v>66</v>
      </c>
      <c r="W530" s="390">
        <v>0</v>
      </c>
      <c r="X530" s="391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744</v>
      </c>
      <c r="B531" s="54" t="s">
        <v>745</v>
      </c>
      <c r="C531" s="31">
        <v>4301020314</v>
      </c>
      <c r="D531" s="396">
        <v>4640242180090</v>
      </c>
      <c r="E531" s="397"/>
      <c r="F531" s="389">
        <v>1.35</v>
      </c>
      <c r="G531" s="32">
        <v>8</v>
      </c>
      <c r="H531" s="389">
        <v>10.8</v>
      </c>
      <c r="I531" s="389">
        <v>11.28</v>
      </c>
      <c r="J531" s="32">
        <v>56</v>
      </c>
      <c r="K531" s="32" t="s">
        <v>100</v>
      </c>
      <c r="L531" s="33" t="s">
        <v>101</v>
      </c>
      <c r="M531" s="33"/>
      <c r="N531" s="32">
        <v>50</v>
      </c>
      <c r="O531" s="721" t="s">
        <v>746</v>
      </c>
      <c r="P531" s="401"/>
      <c r="Q531" s="401"/>
      <c r="R531" s="401"/>
      <c r="S531" s="397"/>
      <c r="T531" s="34"/>
      <c r="U531" s="34"/>
      <c r="V531" s="35" t="s">
        <v>66</v>
      </c>
      <c r="W531" s="390">
        <v>0</v>
      </c>
      <c r="X531" s="39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747</v>
      </c>
      <c r="B532" s="54" t="s">
        <v>748</v>
      </c>
      <c r="C532" s="31">
        <v>4301020295</v>
      </c>
      <c r="D532" s="396">
        <v>4640242181363</v>
      </c>
      <c r="E532" s="397"/>
      <c r="F532" s="389">
        <v>0.4</v>
      </c>
      <c r="G532" s="32">
        <v>10</v>
      </c>
      <c r="H532" s="389">
        <v>4</v>
      </c>
      <c r="I532" s="389">
        <v>4.24</v>
      </c>
      <c r="J532" s="32">
        <v>120</v>
      </c>
      <c r="K532" s="32" t="s">
        <v>64</v>
      </c>
      <c r="L532" s="33" t="s">
        <v>101</v>
      </c>
      <c r="M532" s="33"/>
      <c r="N532" s="32">
        <v>50</v>
      </c>
      <c r="O532" s="692" t="s">
        <v>749</v>
      </c>
      <c r="P532" s="401"/>
      <c r="Q532" s="401"/>
      <c r="R532" s="401"/>
      <c r="S532" s="397"/>
      <c r="T532" s="34"/>
      <c r="U532" s="34"/>
      <c r="V532" s="35" t="s">
        <v>66</v>
      </c>
      <c r="W532" s="390">
        <v>0</v>
      </c>
      <c r="X532" s="391">
        <f>IFERROR(IF(W532="",0,CEILING((W532/$H532),1)*$H532),"")</f>
        <v>0</v>
      </c>
      <c r="Y532" s="36" t="str">
        <f>IFERROR(IF(X532=0,"",ROUNDUP(X532/H532,0)*0.00937),"")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idden="1" x14ac:dyDescent="0.2">
      <c r="A533" s="410"/>
      <c r="B533" s="403"/>
      <c r="C533" s="403"/>
      <c r="D533" s="403"/>
      <c r="E533" s="403"/>
      <c r="F533" s="403"/>
      <c r="G533" s="403"/>
      <c r="H533" s="403"/>
      <c r="I533" s="403"/>
      <c r="J533" s="403"/>
      <c r="K533" s="403"/>
      <c r="L533" s="403"/>
      <c r="M533" s="403"/>
      <c r="N533" s="411"/>
      <c r="O533" s="415" t="s">
        <v>70</v>
      </c>
      <c r="P533" s="416"/>
      <c r="Q533" s="416"/>
      <c r="R533" s="416"/>
      <c r="S533" s="416"/>
      <c r="T533" s="416"/>
      <c r="U533" s="417"/>
      <c r="V533" s="37" t="s">
        <v>71</v>
      </c>
      <c r="W533" s="392">
        <f>IFERROR(W528/H528,"0")+IFERROR(W529/H529,"0")+IFERROR(W530/H530,"0")+IFERROR(W531/H531,"0")+IFERROR(W532/H532,"0")</f>
        <v>0</v>
      </c>
      <c r="X533" s="392">
        <f>IFERROR(X528/H528,"0")+IFERROR(X529/H529,"0")+IFERROR(X530/H530,"0")+IFERROR(X531/H531,"0")+IFERROR(X532/H532,"0")</f>
        <v>0</v>
      </c>
      <c r="Y533" s="392">
        <f>IFERROR(IF(Y528="",0,Y528),"0")+IFERROR(IF(Y529="",0,Y529),"0")+IFERROR(IF(Y530="",0,Y530),"0")+IFERROR(IF(Y531="",0,Y531),"0")+IFERROR(IF(Y532="",0,Y532),"0")</f>
        <v>0</v>
      </c>
      <c r="Z533" s="393"/>
      <c r="AA533" s="393"/>
    </row>
    <row r="534" spans="1:67" hidden="1" x14ac:dyDescent="0.2">
      <c r="A534" s="403"/>
      <c r="B534" s="403"/>
      <c r="C534" s="403"/>
      <c r="D534" s="403"/>
      <c r="E534" s="403"/>
      <c r="F534" s="403"/>
      <c r="G534" s="403"/>
      <c r="H534" s="403"/>
      <c r="I534" s="403"/>
      <c r="J534" s="403"/>
      <c r="K534" s="403"/>
      <c r="L534" s="403"/>
      <c r="M534" s="403"/>
      <c r="N534" s="411"/>
      <c r="O534" s="415" t="s">
        <v>70</v>
      </c>
      <c r="P534" s="416"/>
      <c r="Q534" s="416"/>
      <c r="R534" s="416"/>
      <c r="S534" s="416"/>
      <c r="T534" s="416"/>
      <c r="U534" s="417"/>
      <c r="V534" s="37" t="s">
        <v>66</v>
      </c>
      <c r="W534" s="392">
        <f>IFERROR(SUM(W528:W532),"0")</f>
        <v>0</v>
      </c>
      <c r="X534" s="392">
        <f>IFERROR(SUM(X528:X532),"0")</f>
        <v>0</v>
      </c>
      <c r="Y534" s="37"/>
      <c r="Z534" s="393"/>
      <c r="AA534" s="393"/>
    </row>
    <row r="535" spans="1:67" ht="14.25" hidden="1" customHeight="1" x14ac:dyDescent="0.25">
      <c r="A535" s="402" t="s">
        <v>61</v>
      </c>
      <c r="B535" s="403"/>
      <c r="C535" s="403"/>
      <c r="D535" s="403"/>
      <c r="E535" s="403"/>
      <c r="F535" s="403"/>
      <c r="G535" s="403"/>
      <c r="H535" s="403"/>
      <c r="I535" s="403"/>
      <c r="J535" s="403"/>
      <c r="K535" s="403"/>
      <c r="L535" s="403"/>
      <c r="M535" s="403"/>
      <c r="N535" s="403"/>
      <c r="O535" s="403"/>
      <c r="P535" s="403"/>
      <c r="Q535" s="403"/>
      <c r="R535" s="403"/>
      <c r="S535" s="403"/>
      <c r="T535" s="403"/>
      <c r="U535" s="403"/>
      <c r="V535" s="403"/>
      <c r="W535" s="403"/>
      <c r="X535" s="403"/>
      <c r="Y535" s="403"/>
      <c r="Z535" s="386"/>
      <c r="AA535" s="386"/>
    </row>
    <row r="536" spans="1:67" ht="27" hidden="1" customHeight="1" x14ac:dyDescent="0.25">
      <c r="A536" s="54" t="s">
        <v>750</v>
      </c>
      <c r="B536" s="54" t="s">
        <v>751</v>
      </c>
      <c r="C536" s="31">
        <v>4301031280</v>
      </c>
      <c r="D536" s="396">
        <v>4640242180816</v>
      </c>
      <c r="E536" s="397"/>
      <c r="F536" s="389">
        <v>0.7</v>
      </c>
      <c r="G536" s="32">
        <v>6</v>
      </c>
      <c r="H536" s="389">
        <v>4.2</v>
      </c>
      <c r="I536" s="389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06" t="s">
        <v>752</v>
      </c>
      <c r="P536" s="401"/>
      <c r="Q536" s="401"/>
      <c r="R536" s="401"/>
      <c r="S536" s="397"/>
      <c r="T536" s="34"/>
      <c r="U536" s="34"/>
      <c r="V536" s="35" t="s">
        <v>66</v>
      </c>
      <c r="W536" s="390">
        <v>0</v>
      </c>
      <c r="X536" s="391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753</v>
      </c>
      <c r="B537" s="54" t="s">
        <v>754</v>
      </c>
      <c r="C537" s="31">
        <v>4301031244</v>
      </c>
      <c r="D537" s="396">
        <v>4640242180595</v>
      </c>
      <c r="E537" s="397"/>
      <c r="F537" s="389">
        <v>0.7</v>
      </c>
      <c r="G537" s="32">
        <v>6</v>
      </c>
      <c r="H537" s="389">
        <v>4.2</v>
      </c>
      <c r="I537" s="389">
        <v>4.46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709" t="s">
        <v>755</v>
      </c>
      <c r="P537" s="401"/>
      <c r="Q537" s="401"/>
      <c r="R537" s="401"/>
      <c r="S537" s="397"/>
      <c r="T537" s="34"/>
      <c r="U537" s="34"/>
      <c r="V537" s="35" t="s">
        <v>66</v>
      </c>
      <c r="W537" s="390">
        <v>0</v>
      </c>
      <c r="X537" s="391">
        <f>IFERROR(IF(W537="",0,CEILING((W537/$H537),1)*$H537),"")</f>
        <v>0</v>
      </c>
      <c r="Y537" s="36" t="str">
        <f>IFERROR(IF(X537=0,"",ROUNDUP(X537/H537,0)*0.00753),"")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756</v>
      </c>
      <c r="B538" s="54" t="s">
        <v>757</v>
      </c>
      <c r="C538" s="31">
        <v>4301031321</v>
      </c>
      <c r="D538" s="396">
        <v>4640242180076</v>
      </c>
      <c r="E538" s="397"/>
      <c r="F538" s="389">
        <v>0.7</v>
      </c>
      <c r="G538" s="32">
        <v>6</v>
      </c>
      <c r="H538" s="389">
        <v>4.2</v>
      </c>
      <c r="I538" s="389">
        <v>4.4000000000000004</v>
      </c>
      <c r="J538" s="32">
        <v>156</v>
      </c>
      <c r="K538" s="32" t="s">
        <v>64</v>
      </c>
      <c r="L538" s="33" t="s">
        <v>65</v>
      </c>
      <c r="M538" s="33"/>
      <c r="N538" s="32">
        <v>40</v>
      </c>
      <c r="O538" s="597" t="s">
        <v>758</v>
      </c>
      <c r="P538" s="401"/>
      <c r="Q538" s="401"/>
      <c r="R538" s="401"/>
      <c r="S538" s="397"/>
      <c r="T538" s="34"/>
      <c r="U538" s="34"/>
      <c r="V538" s="35" t="s">
        <v>66</v>
      </c>
      <c r="W538" s="390">
        <v>0</v>
      </c>
      <c r="X538" s="391">
        <f>IFERROR(IF(W538="",0,CEILING((W538/$H538),1)*$H538),"")</f>
        <v>0</v>
      </c>
      <c r="Y538" s="36" t="str">
        <f>IFERROR(IF(X538=0,"",ROUNDUP(X538/H538,0)*0.00753),"")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759</v>
      </c>
      <c r="B539" s="54" t="s">
        <v>760</v>
      </c>
      <c r="C539" s="31">
        <v>4301031203</v>
      </c>
      <c r="D539" s="396">
        <v>4640242180908</v>
      </c>
      <c r="E539" s="397"/>
      <c r="F539" s="389">
        <v>0.28000000000000003</v>
      </c>
      <c r="G539" s="32">
        <v>6</v>
      </c>
      <c r="H539" s="389">
        <v>1.68</v>
      </c>
      <c r="I539" s="389">
        <v>1.81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513" t="s">
        <v>761</v>
      </c>
      <c r="P539" s="401"/>
      <c r="Q539" s="401"/>
      <c r="R539" s="401"/>
      <c r="S539" s="397"/>
      <c r="T539" s="34"/>
      <c r="U539" s="34"/>
      <c r="V539" s="35" t="s">
        <v>66</v>
      </c>
      <c r="W539" s="390">
        <v>0</v>
      </c>
      <c r="X539" s="391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762</v>
      </c>
      <c r="B540" s="54" t="s">
        <v>763</v>
      </c>
      <c r="C540" s="31">
        <v>4301031200</v>
      </c>
      <c r="D540" s="396">
        <v>4640242180489</v>
      </c>
      <c r="E540" s="397"/>
      <c r="F540" s="389">
        <v>0.28000000000000003</v>
      </c>
      <c r="G540" s="32">
        <v>6</v>
      </c>
      <c r="H540" s="389">
        <v>1.68</v>
      </c>
      <c r="I540" s="389">
        <v>1.84</v>
      </c>
      <c r="J540" s="32">
        <v>234</v>
      </c>
      <c r="K540" s="32" t="s">
        <v>69</v>
      </c>
      <c r="L540" s="33" t="s">
        <v>65</v>
      </c>
      <c r="M540" s="33"/>
      <c r="N540" s="32">
        <v>40</v>
      </c>
      <c r="O540" s="609" t="s">
        <v>764</v>
      </c>
      <c r="P540" s="401"/>
      <c r="Q540" s="401"/>
      <c r="R540" s="401"/>
      <c r="S540" s="397"/>
      <c r="T540" s="34"/>
      <c r="U540" s="34"/>
      <c r="V540" s="35" t="s">
        <v>66</v>
      </c>
      <c r="W540" s="390">
        <v>0</v>
      </c>
      <c r="X540" s="391">
        <f>IFERROR(IF(W540="",0,CEILING((W540/$H540),1)*$H540),"")</f>
        <v>0</v>
      </c>
      <c r="Y540" s="36" t="str">
        <f>IFERROR(IF(X540=0,"",ROUNDUP(X540/H540,0)*0.00502),"")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idden="1" x14ac:dyDescent="0.2">
      <c r="A541" s="410"/>
      <c r="B541" s="403"/>
      <c r="C541" s="403"/>
      <c r="D541" s="403"/>
      <c r="E541" s="403"/>
      <c r="F541" s="403"/>
      <c r="G541" s="403"/>
      <c r="H541" s="403"/>
      <c r="I541" s="403"/>
      <c r="J541" s="403"/>
      <c r="K541" s="403"/>
      <c r="L541" s="403"/>
      <c r="M541" s="403"/>
      <c r="N541" s="411"/>
      <c r="O541" s="415" t="s">
        <v>70</v>
      </c>
      <c r="P541" s="416"/>
      <c r="Q541" s="416"/>
      <c r="R541" s="416"/>
      <c r="S541" s="416"/>
      <c r="T541" s="416"/>
      <c r="U541" s="417"/>
      <c r="V541" s="37" t="s">
        <v>71</v>
      </c>
      <c r="W541" s="392">
        <f>IFERROR(W536/H536,"0")+IFERROR(W537/H537,"0")+IFERROR(W538/H538,"0")+IFERROR(W539/H539,"0")+IFERROR(W540/H540,"0")</f>
        <v>0</v>
      </c>
      <c r="X541" s="392">
        <f>IFERROR(X536/H536,"0")+IFERROR(X537/H537,"0")+IFERROR(X538/H538,"0")+IFERROR(X539/H539,"0")+IFERROR(X540/H540,"0")</f>
        <v>0</v>
      </c>
      <c r="Y541" s="392">
        <f>IFERROR(IF(Y536="",0,Y536),"0")+IFERROR(IF(Y537="",0,Y537),"0")+IFERROR(IF(Y538="",0,Y538),"0")+IFERROR(IF(Y539="",0,Y539),"0")+IFERROR(IF(Y540="",0,Y540),"0")</f>
        <v>0</v>
      </c>
      <c r="Z541" s="393"/>
      <c r="AA541" s="393"/>
    </row>
    <row r="542" spans="1:67" hidden="1" x14ac:dyDescent="0.2">
      <c r="A542" s="403"/>
      <c r="B542" s="403"/>
      <c r="C542" s="403"/>
      <c r="D542" s="403"/>
      <c r="E542" s="403"/>
      <c r="F542" s="403"/>
      <c r="G542" s="403"/>
      <c r="H542" s="403"/>
      <c r="I542" s="403"/>
      <c r="J542" s="403"/>
      <c r="K542" s="403"/>
      <c r="L542" s="403"/>
      <c r="M542" s="403"/>
      <c r="N542" s="411"/>
      <c r="O542" s="415" t="s">
        <v>70</v>
      </c>
      <c r="P542" s="416"/>
      <c r="Q542" s="416"/>
      <c r="R542" s="416"/>
      <c r="S542" s="416"/>
      <c r="T542" s="416"/>
      <c r="U542" s="417"/>
      <c r="V542" s="37" t="s">
        <v>66</v>
      </c>
      <c r="W542" s="392">
        <f>IFERROR(SUM(W536:W540),"0")</f>
        <v>0</v>
      </c>
      <c r="X542" s="392">
        <f>IFERROR(SUM(X536:X540),"0")</f>
        <v>0</v>
      </c>
      <c r="Y542" s="37"/>
      <c r="Z542" s="393"/>
      <c r="AA542" s="393"/>
    </row>
    <row r="543" spans="1:67" ht="14.25" hidden="1" customHeight="1" x14ac:dyDescent="0.25">
      <c r="A543" s="402" t="s">
        <v>72</v>
      </c>
      <c r="B543" s="403"/>
      <c r="C543" s="403"/>
      <c r="D543" s="403"/>
      <c r="E543" s="403"/>
      <c r="F543" s="403"/>
      <c r="G543" s="403"/>
      <c r="H543" s="403"/>
      <c r="I543" s="403"/>
      <c r="J543" s="403"/>
      <c r="K543" s="403"/>
      <c r="L543" s="403"/>
      <c r="M543" s="403"/>
      <c r="N543" s="403"/>
      <c r="O543" s="403"/>
      <c r="P543" s="403"/>
      <c r="Q543" s="403"/>
      <c r="R543" s="403"/>
      <c r="S543" s="403"/>
      <c r="T543" s="403"/>
      <c r="U543" s="403"/>
      <c r="V543" s="403"/>
      <c r="W543" s="403"/>
      <c r="X543" s="403"/>
      <c r="Y543" s="403"/>
      <c r="Z543" s="386"/>
      <c r="AA543" s="386"/>
    </row>
    <row r="544" spans="1:67" ht="27" customHeight="1" x14ac:dyDescent="0.25">
      <c r="A544" s="54" t="s">
        <v>765</v>
      </c>
      <c r="B544" s="54" t="s">
        <v>766</v>
      </c>
      <c r="C544" s="31">
        <v>4301051746</v>
      </c>
      <c r="D544" s="396">
        <v>4640242180533</v>
      </c>
      <c r="E544" s="397"/>
      <c r="F544" s="389">
        <v>1.3</v>
      </c>
      <c r="G544" s="32">
        <v>6</v>
      </c>
      <c r="H544" s="389">
        <v>7.8</v>
      </c>
      <c r="I544" s="389">
        <v>8.3640000000000008</v>
      </c>
      <c r="J544" s="32">
        <v>56</v>
      </c>
      <c r="K544" s="32" t="s">
        <v>100</v>
      </c>
      <c r="L544" s="33" t="s">
        <v>120</v>
      </c>
      <c r="M544" s="33"/>
      <c r="N544" s="32">
        <v>40</v>
      </c>
      <c r="O544" s="560" t="s">
        <v>767</v>
      </c>
      <c r="P544" s="401"/>
      <c r="Q544" s="401"/>
      <c r="R544" s="401"/>
      <c r="S544" s="397"/>
      <c r="T544" s="34"/>
      <c r="U544" s="34"/>
      <c r="V544" s="35" t="s">
        <v>66</v>
      </c>
      <c r="W544" s="390">
        <v>500</v>
      </c>
      <c r="X544" s="391">
        <f>IFERROR(IF(W544="",0,CEILING((W544/$H544),1)*$H544),"")</f>
        <v>507</v>
      </c>
      <c r="Y544" s="36">
        <f>IFERROR(IF(X544=0,"",ROUNDUP(X544/H544,0)*0.02175),"")</f>
        <v>1.4137499999999998</v>
      </c>
      <c r="Z544" s="56"/>
      <c r="AA544" s="57"/>
      <c r="AE544" s="64"/>
      <c r="BB544" s="372" t="s">
        <v>1</v>
      </c>
      <c r="BL544" s="64">
        <f>IFERROR(W544*I544/H544,"0")</f>
        <v>536.15384615384619</v>
      </c>
      <c r="BM544" s="64">
        <f>IFERROR(X544*I544/H544,"0")</f>
        <v>543.66000000000008</v>
      </c>
      <c r="BN544" s="64">
        <f>IFERROR(1/J544*(W544/H544),"0")</f>
        <v>1.1446886446886446</v>
      </c>
      <c r="BO544" s="64">
        <f>IFERROR(1/J544*(X544/H544),"0")</f>
        <v>1.1607142857142856</v>
      </c>
    </row>
    <row r="545" spans="1:67" ht="27" hidden="1" customHeight="1" x14ac:dyDescent="0.25">
      <c r="A545" s="54" t="s">
        <v>768</v>
      </c>
      <c r="B545" s="54" t="s">
        <v>769</v>
      </c>
      <c r="C545" s="31">
        <v>4301051780</v>
      </c>
      <c r="D545" s="396">
        <v>4640242180106</v>
      </c>
      <c r="E545" s="397"/>
      <c r="F545" s="389">
        <v>1.3</v>
      </c>
      <c r="G545" s="32">
        <v>6</v>
      </c>
      <c r="H545" s="389">
        <v>7.8</v>
      </c>
      <c r="I545" s="389">
        <v>8.2799999999999994</v>
      </c>
      <c r="J545" s="32">
        <v>56</v>
      </c>
      <c r="K545" s="32" t="s">
        <v>100</v>
      </c>
      <c r="L545" s="33" t="s">
        <v>65</v>
      </c>
      <c r="M545" s="33"/>
      <c r="N545" s="32">
        <v>45</v>
      </c>
      <c r="O545" s="573" t="s">
        <v>770</v>
      </c>
      <c r="P545" s="401"/>
      <c r="Q545" s="401"/>
      <c r="R545" s="401"/>
      <c r="S545" s="397"/>
      <c r="T545" s="34"/>
      <c r="U545" s="34"/>
      <c r="V545" s="35" t="s">
        <v>66</v>
      </c>
      <c r="W545" s="390">
        <v>0</v>
      </c>
      <c r="X545" s="39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771</v>
      </c>
      <c r="B546" s="54" t="s">
        <v>772</v>
      </c>
      <c r="C546" s="31">
        <v>4301051510</v>
      </c>
      <c r="D546" s="396">
        <v>4640242180540</v>
      </c>
      <c r="E546" s="397"/>
      <c r="F546" s="389">
        <v>1.3</v>
      </c>
      <c r="G546" s="32">
        <v>6</v>
      </c>
      <c r="H546" s="389">
        <v>7.8</v>
      </c>
      <c r="I546" s="389">
        <v>8.3640000000000008</v>
      </c>
      <c r="J546" s="32">
        <v>56</v>
      </c>
      <c r="K546" s="32" t="s">
        <v>100</v>
      </c>
      <c r="L546" s="33" t="s">
        <v>65</v>
      </c>
      <c r="M546" s="33"/>
      <c r="N546" s="32">
        <v>30</v>
      </c>
      <c r="O546" s="741" t="s">
        <v>773</v>
      </c>
      <c r="P546" s="401"/>
      <c r="Q546" s="401"/>
      <c r="R546" s="401"/>
      <c r="S546" s="397"/>
      <c r="T546" s="34"/>
      <c r="U546" s="34"/>
      <c r="V546" s="35" t="s">
        <v>66</v>
      </c>
      <c r="W546" s="390">
        <v>0</v>
      </c>
      <c r="X546" s="39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774</v>
      </c>
      <c r="B547" s="54" t="s">
        <v>775</v>
      </c>
      <c r="C547" s="31">
        <v>4301051390</v>
      </c>
      <c r="D547" s="396">
        <v>4640242181233</v>
      </c>
      <c r="E547" s="397"/>
      <c r="F547" s="389">
        <v>0.3</v>
      </c>
      <c r="G547" s="32">
        <v>6</v>
      </c>
      <c r="H547" s="389">
        <v>1.8</v>
      </c>
      <c r="I547" s="389">
        <v>1.984</v>
      </c>
      <c r="J547" s="32">
        <v>234</v>
      </c>
      <c r="K547" s="32" t="s">
        <v>69</v>
      </c>
      <c r="L547" s="33" t="s">
        <v>65</v>
      </c>
      <c r="M547" s="33"/>
      <c r="N547" s="32">
        <v>40</v>
      </c>
      <c r="O547" s="722" t="s">
        <v>776</v>
      </c>
      <c r="P547" s="401"/>
      <c r="Q547" s="401"/>
      <c r="R547" s="401"/>
      <c r="S547" s="397"/>
      <c r="T547" s="34"/>
      <c r="U547" s="34"/>
      <c r="V547" s="35" t="s">
        <v>66</v>
      </c>
      <c r="W547" s="390">
        <v>0</v>
      </c>
      <c r="X547" s="391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777</v>
      </c>
      <c r="B548" s="54" t="s">
        <v>778</v>
      </c>
      <c r="C548" s="31">
        <v>4301051448</v>
      </c>
      <c r="D548" s="396">
        <v>4640242181226</v>
      </c>
      <c r="E548" s="397"/>
      <c r="F548" s="389">
        <v>0.3</v>
      </c>
      <c r="G548" s="32">
        <v>6</v>
      </c>
      <c r="H548" s="389">
        <v>1.8</v>
      </c>
      <c r="I548" s="389">
        <v>1.972</v>
      </c>
      <c r="J548" s="32">
        <v>234</v>
      </c>
      <c r="K548" s="32" t="s">
        <v>69</v>
      </c>
      <c r="L548" s="33" t="s">
        <v>65</v>
      </c>
      <c r="M548" s="33"/>
      <c r="N548" s="32">
        <v>30</v>
      </c>
      <c r="O548" s="606" t="s">
        <v>779</v>
      </c>
      <c r="P548" s="401"/>
      <c r="Q548" s="401"/>
      <c r="R548" s="401"/>
      <c r="S548" s="397"/>
      <c r="T548" s="34"/>
      <c r="U548" s="34"/>
      <c r="V548" s="35" t="s">
        <v>66</v>
      </c>
      <c r="W548" s="390">
        <v>0</v>
      </c>
      <c r="X548" s="391">
        <f>IFERROR(IF(W548="",0,CEILING((W548/$H548),1)*$H548),"")</f>
        <v>0</v>
      </c>
      <c r="Y548" s="36" t="str">
        <f>IFERROR(IF(X548=0,"",ROUNDUP(X548/H548,0)*0.00502),"")</f>
        <v/>
      </c>
      <c r="Z548" s="56"/>
      <c r="AA548" s="57"/>
      <c r="AE548" s="64"/>
      <c r="BB548" s="376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10"/>
      <c r="B549" s="403"/>
      <c r="C549" s="403"/>
      <c r="D549" s="403"/>
      <c r="E549" s="403"/>
      <c r="F549" s="403"/>
      <c r="G549" s="403"/>
      <c r="H549" s="403"/>
      <c r="I549" s="403"/>
      <c r="J549" s="403"/>
      <c r="K549" s="403"/>
      <c r="L549" s="403"/>
      <c r="M549" s="403"/>
      <c r="N549" s="411"/>
      <c r="O549" s="415" t="s">
        <v>70</v>
      </c>
      <c r="P549" s="416"/>
      <c r="Q549" s="416"/>
      <c r="R549" s="416"/>
      <c r="S549" s="416"/>
      <c r="T549" s="416"/>
      <c r="U549" s="417"/>
      <c r="V549" s="37" t="s">
        <v>71</v>
      </c>
      <c r="W549" s="392">
        <f>IFERROR(W544/H544,"0")+IFERROR(W545/H545,"0")+IFERROR(W546/H546,"0")+IFERROR(W547/H547,"0")+IFERROR(W548/H548,"0")</f>
        <v>64.102564102564102</v>
      </c>
      <c r="X549" s="392">
        <f>IFERROR(X544/H544,"0")+IFERROR(X545/H545,"0")+IFERROR(X546/H546,"0")+IFERROR(X547/H547,"0")+IFERROR(X548/H548,"0")</f>
        <v>65</v>
      </c>
      <c r="Y549" s="392">
        <f>IFERROR(IF(Y544="",0,Y544),"0")+IFERROR(IF(Y545="",0,Y545),"0")+IFERROR(IF(Y546="",0,Y546),"0")+IFERROR(IF(Y547="",0,Y547),"0")+IFERROR(IF(Y548="",0,Y548),"0")</f>
        <v>1.4137499999999998</v>
      </c>
      <c r="Z549" s="393"/>
      <c r="AA549" s="393"/>
    </row>
    <row r="550" spans="1:67" x14ac:dyDescent="0.2">
      <c r="A550" s="403"/>
      <c r="B550" s="403"/>
      <c r="C550" s="403"/>
      <c r="D550" s="403"/>
      <c r="E550" s="403"/>
      <c r="F550" s="403"/>
      <c r="G550" s="403"/>
      <c r="H550" s="403"/>
      <c r="I550" s="403"/>
      <c r="J550" s="403"/>
      <c r="K550" s="403"/>
      <c r="L550" s="403"/>
      <c r="M550" s="403"/>
      <c r="N550" s="411"/>
      <c r="O550" s="415" t="s">
        <v>70</v>
      </c>
      <c r="P550" s="416"/>
      <c r="Q550" s="416"/>
      <c r="R550" s="416"/>
      <c r="S550" s="416"/>
      <c r="T550" s="416"/>
      <c r="U550" s="417"/>
      <c r="V550" s="37" t="s">
        <v>66</v>
      </c>
      <c r="W550" s="392">
        <f>IFERROR(SUM(W544:W548),"0")</f>
        <v>500</v>
      </c>
      <c r="X550" s="392">
        <f>IFERROR(SUM(X544:X548),"0")</f>
        <v>507</v>
      </c>
      <c r="Y550" s="37"/>
      <c r="Z550" s="393"/>
      <c r="AA550" s="393"/>
    </row>
    <row r="551" spans="1:67" ht="14.25" hidden="1" customHeight="1" x14ac:dyDescent="0.25">
      <c r="A551" s="402" t="s">
        <v>206</v>
      </c>
      <c r="B551" s="403"/>
      <c r="C551" s="403"/>
      <c r="D551" s="403"/>
      <c r="E551" s="403"/>
      <c r="F551" s="403"/>
      <c r="G551" s="403"/>
      <c r="H551" s="403"/>
      <c r="I551" s="403"/>
      <c r="J551" s="403"/>
      <c r="K551" s="403"/>
      <c r="L551" s="403"/>
      <c r="M551" s="403"/>
      <c r="N551" s="403"/>
      <c r="O551" s="403"/>
      <c r="P551" s="403"/>
      <c r="Q551" s="403"/>
      <c r="R551" s="403"/>
      <c r="S551" s="403"/>
      <c r="T551" s="403"/>
      <c r="U551" s="403"/>
      <c r="V551" s="403"/>
      <c r="W551" s="403"/>
      <c r="X551" s="403"/>
      <c r="Y551" s="403"/>
      <c r="Z551" s="386"/>
      <c r="AA551" s="386"/>
    </row>
    <row r="552" spans="1:67" ht="27" hidden="1" customHeight="1" x14ac:dyDescent="0.25">
      <c r="A552" s="54" t="s">
        <v>780</v>
      </c>
      <c r="B552" s="54" t="s">
        <v>781</v>
      </c>
      <c r="C552" s="31">
        <v>4301060408</v>
      </c>
      <c r="D552" s="396">
        <v>4640242180120</v>
      </c>
      <c r="E552" s="397"/>
      <c r="F552" s="389">
        <v>1.3</v>
      </c>
      <c r="G552" s="32">
        <v>6</v>
      </c>
      <c r="H552" s="389">
        <v>7.8</v>
      </c>
      <c r="I552" s="389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1" t="s">
        <v>782</v>
      </c>
      <c r="P552" s="401"/>
      <c r="Q552" s="401"/>
      <c r="R552" s="401"/>
      <c r="S552" s="397"/>
      <c r="T552" s="34"/>
      <c r="U552" s="34"/>
      <c r="V552" s="35" t="s">
        <v>66</v>
      </c>
      <c r="W552" s="390">
        <v>0</v>
      </c>
      <c r="X552" s="391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780</v>
      </c>
      <c r="B553" s="54" t="s">
        <v>783</v>
      </c>
      <c r="C553" s="31">
        <v>4301060354</v>
      </c>
      <c r="D553" s="396">
        <v>4640242180120</v>
      </c>
      <c r="E553" s="397"/>
      <c r="F553" s="389">
        <v>1.3</v>
      </c>
      <c r="G553" s="32">
        <v>6</v>
      </c>
      <c r="H553" s="389">
        <v>7.8</v>
      </c>
      <c r="I553" s="389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725" t="s">
        <v>784</v>
      </c>
      <c r="P553" s="401"/>
      <c r="Q553" s="401"/>
      <c r="R553" s="401"/>
      <c r="S553" s="397"/>
      <c r="T553" s="34"/>
      <c r="U553" s="34"/>
      <c r="V553" s="35" t="s">
        <v>66</v>
      </c>
      <c r="W553" s="390">
        <v>0</v>
      </c>
      <c r="X553" s="391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hidden="1" customHeight="1" x14ac:dyDescent="0.25">
      <c r="A554" s="54" t="s">
        <v>785</v>
      </c>
      <c r="B554" s="54" t="s">
        <v>786</v>
      </c>
      <c r="C554" s="31">
        <v>4301060407</v>
      </c>
      <c r="D554" s="396">
        <v>4640242180137</v>
      </c>
      <c r="E554" s="397"/>
      <c r="F554" s="389">
        <v>1.3</v>
      </c>
      <c r="G554" s="32">
        <v>6</v>
      </c>
      <c r="H554" s="389">
        <v>7.8</v>
      </c>
      <c r="I554" s="389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636" t="s">
        <v>787</v>
      </c>
      <c r="P554" s="401"/>
      <c r="Q554" s="401"/>
      <c r="R554" s="401"/>
      <c r="S554" s="397"/>
      <c r="T554" s="34"/>
      <c r="U554" s="34"/>
      <c r="V554" s="35" t="s">
        <v>66</v>
      </c>
      <c r="W554" s="390">
        <v>0</v>
      </c>
      <c r="X554" s="391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785</v>
      </c>
      <c r="B555" s="54" t="s">
        <v>788</v>
      </c>
      <c r="C555" s="31">
        <v>4301060355</v>
      </c>
      <c r="D555" s="396">
        <v>4640242180137</v>
      </c>
      <c r="E555" s="397"/>
      <c r="F555" s="389">
        <v>1.3</v>
      </c>
      <c r="G555" s="32">
        <v>6</v>
      </c>
      <c r="H555" s="389">
        <v>7.8</v>
      </c>
      <c r="I555" s="389">
        <v>8.2799999999999994</v>
      </c>
      <c r="J555" s="32">
        <v>56</v>
      </c>
      <c r="K555" s="32" t="s">
        <v>100</v>
      </c>
      <c r="L555" s="33" t="s">
        <v>65</v>
      </c>
      <c r="M555" s="33"/>
      <c r="N555" s="32">
        <v>40</v>
      </c>
      <c r="O555" s="405" t="s">
        <v>789</v>
      </c>
      <c r="P555" s="401"/>
      <c r="Q555" s="401"/>
      <c r="R555" s="401"/>
      <c r="S555" s="397"/>
      <c r="T555" s="34"/>
      <c r="U555" s="34"/>
      <c r="V555" s="35" t="s">
        <v>66</v>
      </c>
      <c r="W555" s="390">
        <v>0</v>
      </c>
      <c r="X555" s="391">
        <f>IFERROR(IF(W555="",0,CEILING((W555/$H555),1)*$H555),"")</f>
        <v>0</v>
      </c>
      <c r="Y555" s="36" t="str">
        <f>IFERROR(IF(X555=0,"",ROUNDUP(X555/H555,0)*0.02175),"")</f>
        <v/>
      </c>
      <c r="Z555" s="56"/>
      <c r="AA555" s="57"/>
      <c r="AE555" s="64"/>
      <c r="BB555" s="380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idden="1" x14ac:dyDescent="0.2">
      <c r="A556" s="410"/>
      <c r="B556" s="403"/>
      <c r="C556" s="403"/>
      <c r="D556" s="403"/>
      <c r="E556" s="403"/>
      <c r="F556" s="403"/>
      <c r="G556" s="403"/>
      <c r="H556" s="403"/>
      <c r="I556" s="403"/>
      <c r="J556" s="403"/>
      <c r="K556" s="403"/>
      <c r="L556" s="403"/>
      <c r="M556" s="403"/>
      <c r="N556" s="411"/>
      <c r="O556" s="415" t="s">
        <v>70</v>
      </c>
      <c r="P556" s="416"/>
      <c r="Q556" s="416"/>
      <c r="R556" s="416"/>
      <c r="S556" s="416"/>
      <c r="T556" s="416"/>
      <c r="U556" s="417"/>
      <c r="V556" s="37" t="s">
        <v>71</v>
      </c>
      <c r="W556" s="392">
        <f>IFERROR(W552/H552,"0")+IFERROR(W553/H553,"0")+IFERROR(W554/H554,"0")+IFERROR(W555/H555,"0")</f>
        <v>0</v>
      </c>
      <c r="X556" s="392">
        <f>IFERROR(X552/H552,"0")+IFERROR(X553/H553,"0")+IFERROR(X554/H554,"0")+IFERROR(X555/H555,"0")</f>
        <v>0</v>
      </c>
      <c r="Y556" s="392">
        <f>IFERROR(IF(Y552="",0,Y552),"0")+IFERROR(IF(Y553="",0,Y553),"0")+IFERROR(IF(Y554="",0,Y554),"0")+IFERROR(IF(Y555="",0,Y555),"0")</f>
        <v>0</v>
      </c>
      <c r="Z556" s="393"/>
      <c r="AA556" s="393"/>
    </row>
    <row r="557" spans="1:67" hidden="1" x14ac:dyDescent="0.2">
      <c r="A557" s="403"/>
      <c r="B557" s="403"/>
      <c r="C557" s="403"/>
      <c r="D557" s="403"/>
      <c r="E557" s="403"/>
      <c r="F557" s="403"/>
      <c r="G557" s="403"/>
      <c r="H557" s="403"/>
      <c r="I557" s="403"/>
      <c r="J557" s="403"/>
      <c r="K557" s="403"/>
      <c r="L557" s="403"/>
      <c r="M557" s="403"/>
      <c r="N557" s="411"/>
      <c r="O557" s="415" t="s">
        <v>70</v>
      </c>
      <c r="P557" s="416"/>
      <c r="Q557" s="416"/>
      <c r="R557" s="416"/>
      <c r="S557" s="416"/>
      <c r="T557" s="416"/>
      <c r="U557" s="417"/>
      <c r="V557" s="37" t="s">
        <v>66</v>
      </c>
      <c r="W557" s="392">
        <f>IFERROR(SUM(W552:W555),"0")</f>
        <v>0</v>
      </c>
      <c r="X557" s="392">
        <f>IFERROR(SUM(X552:X555),"0")</f>
        <v>0</v>
      </c>
      <c r="Y557" s="37"/>
      <c r="Z557" s="393"/>
      <c r="AA557" s="393"/>
    </row>
    <row r="558" spans="1:67" ht="15" customHeight="1" x14ac:dyDescent="0.2">
      <c r="A558" s="758"/>
      <c r="B558" s="403"/>
      <c r="C558" s="403"/>
      <c r="D558" s="403"/>
      <c r="E558" s="403"/>
      <c r="F558" s="403"/>
      <c r="G558" s="403"/>
      <c r="H558" s="403"/>
      <c r="I558" s="403"/>
      <c r="J558" s="403"/>
      <c r="K558" s="403"/>
      <c r="L558" s="403"/>
      <c r="M558" s="403"/>
      <c r="N558" s="459"/>
      <c r="O558" s="552" t="s">
        <v>790</v>
      </c>
      <c r="P558" s="553"/>
      <c r="Q558" s="553"/>
      <c r="R558" s="553"/>
      <c r="S558" s="553"/>
      <c r="T558" s="553"/>
      <c r="U558" s="554"/>
      <c r="V558" s="37" t="s">
        <v>66</v>
      </c>
      <c r="W558" s="39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15650</v>
      </c>
      <c r="X558" s="39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15736.619999999999</v>
      </c>
      <c r="Y558" s="37"/>
      <c r="Z558" s="393"/>
      <c r="AA558" s="393"/>
    </row>
    <row r="559" spans="1:67" x14ac:dyDescent="0.2">
      <c r="A559" s="403"/>
      <c r="B559" s="403"/>
      <c r="C559" s="403"/>
      <c r="D559" s="403"/>
      <c r="E559" s="403"/>
      <c r="F559" s="403"/>
      <c r="G559" s="403"/>
      <c r="H559" s="403"/>
      <c r="I559" s="403"/>
      <c r="J559" s="403"/>
      <c r="K559" s="403"/>
      <c r="L559" s="403"/>
      <c r="M559" s="403"/>
      <c r="N559" s="459"/>
      <c r="O559" s="552" t="s">
        <v>791</v>
      </c>
      <c r="P559" s="553"/>
      <c r="Q559" s="553"/>
      <c r="R559" s="553"/>
      <c r="S559" s="553"/>
      <c r="T559" s="553"/>
      <c r="U559" s="554"/>
      <c r="V559" s="37" t="s">
        <v>66</v>
      </c>
      <c r="W559" s="392">
        <f>IFERROR(SUM(BL22:BL555),"0")</f>
        <v>16683.472391018946</v>
      </c>
      <c r="X559" s="392">
        <f>IFERROR(SUM(BM22:BM555),"0")</f>
        <v>16774.716</v>
      </c>
      <c r="Y559" s="37"/>
      <c r="Z559" s="393"/>
      <c r="AA559" s="393"/>
    </row>
    <row r="560" spans="1:67" x14ac:dyDescent="0.2">
      <c r="A560" s="403"/>
      <c r="B560" s="403"/>
      <c r="C560" s="403"/>
      <c r="D560" s="403"/>
      <c r="E560" s="403"/>
      <c r="F560" s="403"/>
      <c r="G560" s="403"/>
      <c r="H560" s="403"/>
      <c r="I560" s="403"/>
      <c r="J560" s="403"/>
      <c r="K560" s="403"/>
      <c r="L560" s="403"/>
      <c r="M560" s="403"/>
      <c r="N560" s="459"/>
      <c r="O560" s="552" t="s">
        <v>792</v>
      </c>
      <c r="P560" s="553"/>
      <c r="Q560" s="553"/>
      <c r="R560" s="553"/>
      <c r="S560" s="553"/>
      <c r="T560" s="553"/>
      <c r="U560" s="554"/>
      <c r="V560" s="37" t="s">
        <v>793</v>
      </c>
      <c r="W560" s="38">
        <f>ROUNDUP(SUM(BN22:BN555),0)</f>
        <v>30</v>
      </c>
      <c r="X560" s="38">
        <f>ROUNDUP(SUM(BO22:BO555),0)</f>
        <v>30</v>
      </c>
      <c r="Y560" s="37"/>
      <c r="Z560" s="393"/>
      <c r="AA560" s="393"/>
    </row>
    <row r="561" spans="1:30" x14ac:dyDescent="0.2">
      <c r="A561" s="403"/>
      <c r="B561" s="403"/>
      <c r="C561" s="403"/>
      <c r="D561" s="403"/>
      <c r="E561" s="403"/>
      <c r="F561" s="403"/>
      <c r="G561" s="403"/>
      <c r="H561" s="403"/>
      <c r="I561" s="403"/>
      <c r="J561" s="403"/>
      <c r="K561" s="403"/>
      <c r="L561" s="403"/>
      <c r="M561" s="403"/>
      <c r="N561" s="459"/>
      <c r="O561" s="552" t="s">
        <v>794</v>
      </c>
      <c r="P561" s="553"/>
      <c r="Q561" s="553"/>
      <c r="R561" s="553"/>
      <c r="S561" s="553"/>
      <c r="T561" s="553"/>
      <c r="U561" s="554"/>
      <c r="V561" s="37" t="s">
        <v>66</v>
      </c>
      <c r="W561" s="392">
        <f>GrossWeightTotal+PalletQtyTotal*25</f>
        <v>17433.472391018946</v>
      </c>
      <c r="X561" s="392">
        <f>GrossWeightTotalR+PalletQtyTotalR*25</f>
        <v>17524.716</v>
      </c>
      <c r="Y561" s="37"/>
      <c r="Z561" s="393"/>
      <c r="AA561" s="393"/>
    </row>
    <row r="562" spans="1:30" x14ac:dyDescent="0.2">
      <c r="A562" s="403"/>
      <c r="B562" s="403"/>
      <c r="C562" s="403"/>
      <c r="D562" s="403"/>
      <c r="E562" s="403"/>
      <c r="F562" s="403"/>
      <c r="G562" s="403"/>
      <c r="H562" s="403"/>
      <c r="I562" s="403"/>
      <c r="J562" s="403"/>
      <c r="K562" s="403"/>
      <c r="L562" s="403"/>
      <c r="M562" s="403"/>
      <c r="N562" s="459"/>
      <c r="O562" s="552" t="s">
        <v>795</v>
      </c>
      <c r="P562" s="553"/>
      <c r="Q562" s="553"/>
      <c r="R562" s="553"/>
      <c r="S562" s="553"/>
      <c r="T562" s="553"/>
      <c r="U562" s="554"/>
      <c r="V562" s="37" t="s">
        <v>793</v>
      </c>
      <c r="W562" s="39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3203.3011018355846</v>
      </c>
      <c r="X562" s="39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3218</v>
      </c>
      <c r="Y562" s="37"/>
      <c r="Z562" s="393"/>
      <c r="AA562" s="393"/>
    </row>
    <row r="563" spans="1:30" ht="14.25" hidden="1" customHeight="1" x14ac:dyDescent="0.2">
      <c r="A563" s="403"/>
      <c r="B563" s="403"/>
      <c r="C563" s="403"/>
      <c r="D563" s="403"/>
      <c r="E563" s="403"/>
      <c r="F563" s="403"/>
      <c r="G563" s="403"/>
      <c r="H563" s="403"/>
      <c r="I563" s="403"/>
      <c r="J563" s="403"/>
      <c r="K563" s="403"/>
      <c r="L563" s="403"/>
      <c r="M563" s="403"/>
      <c r="N563" s="459"/>
      <c r="O563" s="552" t="s">
        <v>796</v>
      </c>
      <c r="P563" s="553"/>
      <c r="Q563" s="553"/>
      <c r="R563" s="553"/>
      <c r="S563" s="553"/>
      <c r="T563" s="553"/>
      <c r="U563" s="554"/>
      <c r="V563" s="39" t="s">
        <v>797</v>
      </c>
      <c r="W563" s="37"/>
      <c r="X563" s="37"/>
      <c r="Y563" s="37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35.066230000000004</v>
      </c>
      <c r="Z563" s="393"/>
      <c r="AA563" s="393"/>
    </row>
    <row r="564" spans="1:30" ht="13.5" customHeight="1" thickBot="1" x14ac:dyDescent="0.25"/>
    <row r="565" spans="1:30" ht="27" customHeight="1" thickTop="1" thickBot="1" x14ac:dyDescent="0.25">
      <c r="A565" s="40" t="s">
        <v>798</v>
      </c>
      <c r="B565" s="387" t="s">
        <v>60</v>
      </c>
      <c r="C565" s="394" t="s">
        <v>95</v>
      </c>
      <c r="D565" s="549"/>
      <c r="E565" s="549"/>
      <c r="F565" s="550"/>
      <c r="G565" s="394" t="s">
        <v>228</v>
      </c>
      <c r="H565" s="549"/>
      <c r="I565" s="549"/>
      <c r="J565" s="549"/>
      <c r="K565" s="549"/>
      <c r="L565" s="549"/>
      <c r="M565" s="549"/>
      <c r="N565" s="549"/>
      <c r="O565" s="550"/>
      <c r="P565" s="394" t="s">
        <v>488</v>
      </c>
      <c r="Q565" s="550"/>
      <c r="R565" s="394" t="s">
        <v>566</v>
      </c>
      <c r="S565" s="549"/>
      <c r="T565" s="549"/>
      <c r="U565" s="550"/>
      <c r="V565" s="387" t="s">
        <v>657</v>
      </c>
      <c r="W565" s="387" t="s">
        <v>706</v>
      </c>
      <c r="AA565" s="52"/>
      <c r="AD565" s="388"/>
    </row>
    <row r="566" spans="1:30" ht="14.25" customHeight="1" thickTop="1" x14ac:dyDescent="0.2">
      <c r="A566" s="398" t="s">
        <v>799</v>
      </c>
      <c r="B566" s="394" t="s">
        <v>60</v>
      </c>
      <c r="C566" s="394" t="s">
        <v>96</v>
      </c>
      <c r="D566" s="394" t="s">
        <v>104</v>
      </c>
      <c r="E566" s="394" t="s">
        <v>95</v>
      </c>
      <c r="F566" s="394" t="s">
        <v>218</v>
      </c>
      <c r="G566" s="394" t="s">
        <v>229</v>
      </c>
      <c r="H566" s="394" t="s">
        <v>246</v>
      </c>
      <c r="I566" s="394" t="s">
        <v>265</v>
      </c>
      <c r="J566" s="394" t="s">
        <v>338</v>
      </c>
      <c r="K566" s="394" t="s">
        <v>359</v>
      </c>
      <c r="L566" s="394" t="s">
        <v>372</v>
      </c>
      <c r="M566" s="388"/>
      <c r="N566" s="394" t="s">
        <v>458</v>
      </c>
      <c r="O566" s="394" t="s">
        <v>475</v>
      </c>
      <c r="P566" s="394" t="s">
        <v>489</v>
      </c>
      <c r="Q566" s="394" t="s">
        <v>533</v>
      </c>
      <c r="R566" s="394" t="s">
        <v>567</v>
      </c>
      <c r="S566" s="394" t="s">
        <v>614</v>
      </c>
      <c r="T566" s="394" t="s">
        <v>641</v>
      </c>
      <c r="U566" s="394" t="s">
        <v>648</v>
      </c>
      <c r="V566" s="394" t="s">
        <v>657</v>
      </c>
      <c r="W566" s="394" t="s">
        <v>707</v>
      </c>
      <c r="AA566" s="52"/>
      <c r="AD566" s="388"/>
    </row>
    <row r="567" spans="1:30" ht="13.5" customHeight="1" thickBot="1" x14ac:dyDescent="0.25">
      <c r="A567" s="399"/>
      <c r="B567" s="395"/>
      <c r="C567" s="395"/>
      <c r="D567" s="395"/>
      <c r="E567" s="395"/>
      <c r="F567" s="395"/>
      <c r="G567" s="395"/>
      <c r="H567" s="395"/>
      <c r="I567" s="395"/>
      <c r="J567" s="395"/>
      <c r="K567" s="395"/>
      <c r="L567" s="395"/>
      <c r="M567" s="388"/>
      <c r="N567" s="395"/>
      <c r="O567" s="395"/>
      <c r="P567" s="395"/>
      <c r="Q567" s="395"/>
      <c r="R567" s="395"/>
      <c r="S567" s="395"/>
      <c r="T567" s="395"/>
      <c r="U567" s="395"/>
      <c r="V567" s="395"/>
      <c r="W567" s="395"/>
      <c r="AA567" s="52"/>
      <c r="AD567" s="388"/>
    </row>
    <row r="568" spans="1:30" ht="18" customHeight="1" thickTop="1" thickBot="1" x14ac:dyDescent="0.25">
      <c r="A568" s="40" t="s">
        <v>800</v>
      </c>
      <c r="B568" s="46">
        <f>IFERROR(X22*1,"0")+IFERROR(X23*1,"0")+IFERROR(X27*1,"0")+IFERROR(X28*1,"0")+IFERROR(X29*1,"0")+IFERROR(X30*1,"0")+IFERROR(X31*1,"0")+IFERROR(X32*1,"0")+IFERROR(X33*1,"0")+IFERROR(X37*1,"0")+IFERROR(X41*1,"0")</f>
        <v>0</v>
      </c>
      <c r="C568" s="46">
        <f>IFERROR(X47*1,"0")+IFERROR(X48*1,"0")</f>
        <v>205.20000000000002</v>
      </c>
      <c r="D568" s="46">
        <f>IFERROR(X53*1,"0")+IFERROR(X54*1,"0")+IFERROR(X55*1,"0")+IFERROR(X56*1,"0")</f>
        <v>506.70000000000005</v>
      </c>
      <c r="E568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302.40000000000003</v>
      </c>
      <c r="F568" s="46">
        <f>IFERROR(X130*1,"0")+IFERROR(X131*1,"0")+IFERROR(X132*1,"0")+IFERROR(X133*1,"0")+IFERROR(X134*1,"0")</f>
        <v>0</v>
      </c>
      <c r="G568" s="46">
        <f>IFERROR(X140*1,"0")+IFERROR(X141*1,"0")+IFERROR(X142*1,"0")+IFERROR(X143*1,"0")+IFERROR(X144*1,"0")+IFERROR(X145*1,"0")</f>
        <v>0</v>
      </c>
      <c r="H568" s="46">
        <f>IFERROR(X150*1,"0")+IFERROR(X151*1,"0")+IFERROR(X152*1,"0")+IFERROR(X153*1,"0")+IFERROR(X154*1,"0")+IFERROR(X155*1,"0")+IFERROR(X156*1,"0")+IFERROR(X157*1,"0")+IFERROR(X158*1,"0")</f>
        <v>50.400000000000006</v>
      </c>
      <c r="I568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3175.2000000000003</v>
      </c>
      <c r="J568" s="46">
        <f>IFERROR(X210*1,"0")+IFERROR(X211*1,"0")+IFERROR(X212*1,"0")+IFERROR(X213*1,"0")+IFERROR(X214*1,"0")+IFERROR(X215*1,"0")+IFERROR(X216*1,"0")+IFERROR(X220*1,"0")+IFERROR(X221*1,"0")+IFERROR(X222*1,"0")</f>
        <v>154.80000000000001</v>
      </c>
      <c r="K568" s="46">
        <f>IFERROR(X227*1,"0")+IFERROR(X228*1,"0")+IFERROR(X229*1,"0")+IFERROR(X230*1,"0")+IFERROR(X231*1,"0")+IFERROR(X232*1,"0")</f>
        <v>0</v>
      </c>
      <c r="L568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252.60000000000002</v>
      </c>
      <c r="M568" s="388"/>
      <c r="N568" s="46">
        <f>IFERROR(X293*1,"0")+IFERROR(X294*1,"0")+IFERROR(X295*1,"0")+IFERROR(X296*1,"0")+IFERROR(X297*1,"0")+IFERROR(X298*1,"0")+IFERROR(X299*1,"0")+IFERROR(X303*1,"0")+IFERROR(X304*1,"0")</f>
        <v>0</v>
      </c>
      <c r="O568" s="46">
        <f>IFERROR(X309*1,"0")+IFERROR(X313*1,"0")+IFERROR(X314*1,"0")+IFERROR(X315*1,"0")+IFERROR(X319*1,"0")+IFERROR(X323*1,"0")</f>
        <v>151.20000000000002</v>
      </c>
      <c r="P568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2310</v>
      </c>
      <c r="Q568" s="46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504</v>
      </c>
      <c r="R568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504.00000000000006</v>
      </c>
      <c r="S568" s="46">
        <f>IFERROR(X429*1,"0")+IFERROR(X430*1,"0")+IFERROR(X434*1,"0")+IFERROR(X435*1,"0")+IFERROR(X436*1,"0")+IFERROR(X437*1,"0")+IFERROR(X438*1,"0")+IFERROR(X439*1,"0")+IFERROR(X443*1,"0")+IFERROR(X444*1,"0")+IFERROR(X448*1,"0")+IFERROR(X452*1,"0")</f>
        <v>0</v>
      </c>
      <c r="T568" s="46">
        <f>IFERROR(X457*1,"0")+IFERROR(X458*1,"0")+IFERROR(X459*1,"0")</f>
        <v>0</v>
      </c>
      <c r="U568" s="46">
        <f>IFERROR(X464*1,"0")+IFERROR(X465*1,"0")+IFERROR(X469*1,"0")</f>
        <v>0</v>
      </c>
      <c r="V568" s="46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7113.1200000000008</v>
      </c>
      <c r="W568" s="46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507</v>
      </c>
      <c r="AA568" s="52"/>
      <c r="AD568" s="388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56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500,00"/>
        <filter val="100,00"/>
        <filter val="119,05"/>
        <filter val="12,82"/>
        <filter val="148,15"/>
        <filter val="15 650,00"/>
        <filter val="150,00"/>
        <filter val="153,33"/>
        <filter val="16 683,47"/>
        <filter val="17 433,47"/>
        <filter val="18,52"/>
        <filter val="2 200,00"/>
        <filter val="2 300,00"/>
        <filter val="2 500,00"/>
        <filter val="2 600,00"/>
        <filter val="200,00"/>
        <filter val="23,81"/>
        <filter val="27,78"/>
        <filter val="3 203,30"/>
        <filter val="30"/>
        <filter val="300,00"/>
        <filter val="35,71"/>
        <filter val="4 500,00"/>
        <filter val="41,67"/>
        <filter val="492,42"/>
        <filter val="50,00"/>
        <filter val="500,00"/>
        <filter val="62,50"/>
        <filter val="64,10"/>
        <filter val="71,43"/>
        <filter val="8,62"/>
        <filter val="800,00"/>
        <filter val="85,19"/>
        <filter val="897,73"/>
        <filter val="916,67"/>
      </filters>
    </filterColumn>
  </autoFilter>
  <mergeCells count="1019">
    <mergeCell ref="Q1:S1"/>
    <mergeCell ref="A20:Y20"/>
    <mergeCell ref="O338:S338"/>
    <mergeCell ref="A318:Y318"/>
    <mergeCell ref="D552:E552"/>
    <mergeCell ref="D239:E239"/>
    <mergeCell ref="D266:E266"/>
    <mergeCell ref="D537:E537"/>
    <mergeCell ref="D95:E95"/>
    <mergeCell ref="D331:E331"/>
    <mergeCell ref="Y17:Y18"/>
    <mergeCell ref="O275:S275"/>
    <mergeCell ref="U11:V11"/>
    <mergeCell ref="A8:C8"/>
    <mergeCell ref="P8:Q8"/>
    <mergeCell ref="D293:E293"/>
    <mergeCell ref="D32:E32"/>
    <mergeCell ref="O54:S54"/>
    <mergeCell ref="A40:Y40"/>
    <mergeCell ref="O486:S486"/>
    <mergeCell ref="O315:S315"/>
    <mergeCell ref="D268:E268"/>
    <mergeCell ref="D97:E97"/>
    <mergeCell ref="O41:S41"/>
    <mergeCell ref="A10:C10"/>
    <mergeCell ref="A431:N432"/>
    <mergeCell ref="A51:Y51"/>
    <mergeCell ref="A525:N526"/>
    <mergeCell ref="O344:S344"/>
    <mergeCell ref="D184:E184"/>
    <mergeCell ref="O393:U393"/>
    <mergeCell ref="O123:S123"/>
    <mergeCell ref="P5:Q5"/>
    <mergeCell ref="O370:S370"/>
    <mergeCell ref="J9:L9"/>
    <mergeCell ref="D483:E483"/>
    <mergeCell ref="O435:S435"/>
    <mergeCell ref="O311:U311"/>
    <mergeCell ref="O484:S484"/>
    <mergeCell ref="O42:U42"/>
    <mergeCell ref="D191:E191"/>
    <mergeCell ref="D458:E458"/>
    <mergeCell ref="D262:E262"/>
    <mergeCell ref="N566:N567"/>
    <mergeCell ref="P566:P567"/>
    <mergeCell ref="O126:U126"/>
    <mergeCell ref="D237:E237"/>
    <mergeCell ref="A514:Y514"/>
    <mergeCell ref="D522:E522"/>
    <mergeCell ref="O211:S211"/>
    <mergeCell ref="D553:E553"/>
    <mergeCell ref="A49:N50"/>
    <mergeCell ref="O110:S110"/>
    <mergeCell ref="O552:S552"/>
    <mergeCell ref="D121:E121"/>
    <mergeCell ref="D192:E192"/>
    <mergeCell ref="O501:U501"/>
    <mergeCell ref="A252:Y252"/>
    <mergeCell ref="O324:U324"/>
    <mergeCell ref="D344:E344"/>
    <mergeCell ref="D173:E173"/>
    <mergeCell ref="D17:E18"/>
    <mergeCell ref="V17:V18"/>
    <mergeCell ref="D123:E123"/>
    <mergeCell ref="A13:L13"/>
    <mergeCell ref="O133:S133"/>
    <mergeCell ref="A119:Y119"/>
    <mergeCell ref="O264:S264"/>
    <mergeCell ref="O369:S369"/>
    <mergeCell ref="A417:Y417"/>
    <mergeCell ref="O198:S198"/>
    <mergeCell ref="D102:E102"/>
    <mergeCell ref="O418:S418"/>
    <mergeCell ref="O49:U49"/>
    <mergeCell ref="O356:S356"/>
    <mergeCell ref="BB17:BB18"/>
    <mergeCell ref="T17:U17"/>
    <mergeCell ref="O483:S483"/>
    <mergeCell ref="D196:E196"/>
    <mergeCell ref="O64:S64"/>
    <mergeCell ref="A15:L15"/>
    <mergeCell ref="A183:Y183"/>
    <mergeCell ref="O262:S262"/>
    <mergeCell ref="O122:S122"/>
    <mergeCell ref="D133:E133"/>
    <mergeCell ref="O72:S72"/>
    <mergeCell ref="D54:E54"/>
    <mergeCell ref="X17:X18"/>
    <mergeCell ref="O432:U432"/>
    <mergeCell ref="D110:E110"/>
    <mergeCell ref="D286:E286"/>
    <mergeCell ref="M17:M18"/>
    <mergeCell ref="O177:S177"/>
    <mergeCell ref="A225:Y225"/>
    <mergeCell ref="D22:E22"/>
    <mergeCell ref="D86:E86"/>
    <mergeCell ref="N17:N18"/>
    <mergeCell ref="F17:F18"/>
    <mergeCell ref="O407:S407"/>
    <mergeCell ref="D242:E242"/>
    <mergeCell ref="O258:U258"/>
    <mergeCell ref="D120:E120"/>
    <mergeCell ref="O504:S504"/>
    <mergeCell ref="O556:U556"/>
    <mergeCell ref="D478:E478"/>
    <mergeCell ref="A181:N182"/>
    <mergeCell ref="D163:E163"/>
    <mergeCell ref="D405:E405"/>
    <mergeCell ref="D107:E107"/>
    <mergeCell ref="A270:N271"/>
    <mergeCell ref="A201:Y201"/>
    <mergeCell ref="O24:U24"/>
    <mergeCell ref="O69:S69"/>
    <mergeCell ref="D244:E244"/>
    <mergeCell ref="O431:U431"/>
    <mergeCell ref="O196:S196"/>
    <mergeCell ref="D342:E342"/>
    <mergeCell ref="O498:S498"/>
    <mergeCell ref="D336:E336"/>
    <mergeCell ref="F5:G5"/>
    <mergeCell ref="O125:S125"/>
    <mergeCell ref="O392:S392"/>
    <mergeCell ref="A14:L14"/>
    <mergeCell ref="O112:S112"/>
    <mergeCell ref="A558:N563"/>
    <mergeCell ref="O34:U34"/>
    <mergeCell ref="A328:Y328"/>
    <mergeCell ref="O270:U270"/>
    <mergeCell ref="A455:Y455"/>
    <mergeCell ref="D430:E430"/>
    <mergeCell ref="D175:E175"/>
    <mergeCell ref="A320:N321"/>
    <mergeCell ref="O114:S114"/>
    <mergeCell ref="O39:U39"/>
    <mergeCell ref="O310:U310"/>
    <mergeCell ref="O412:S412"/>
    <mergeCell ref="D392:E392"/>
    <mergeCell ref="D221:E221"/>
    <mergeCell ref="A34:N35"/>
    <mergeCell ref="D457:E457"/>
    <mergeCell ref="A257:N258"/>
    <mergeCell ref="O426:U426"/>
    <mergeCell ref="A549:N550"/>
    <mergeCell ref="D475:E475"/>
    <mergeCell ref="D323:E323"/>
    <mergeCell ref="D152:E152"/>
    <mergeCell ref="O339:U339"/>
    <mergeCell ref="O290:U290"/>
    <mergeCell ref="D521:E521"/>
    <mergeCell ref="O118:U118"/>
    <mergeCell ref="O247:S247"/>
    <mergeCell ref="D10:E10"/>
    <mergeCell ref="F10:G10"/>
    <mergeCell ref="A322:Y322"/>
    <mergeCell ref="O130:S130"/>
    <mergeCell ref="O190:S190"/>
    <mergeCell ref="D544:E544"/>
    <mergeCell ref="D243:E243"/>
    <mergeCell ref="D397:E397"/>
    <mergeCell ref="D528:E528"/>
    <mergeCell ref="O546:S546"/>
    <mergeCell ref="O480:S480"/>
    <mergeCell ref="A12:L12"/>
    <mergeCell ref="O132:S132"/>
    <mergeCell ref="O430:S430"/>
    <mergeCell ref="O490:S490"/>
    <mergeCell ref="U566:U567"/>
    <mergeCell ref="O319:S319"/>
    <mergeCell ref="W566:W567"/>
    <mergeCell ref="O566:O567"/>
    <mergeCell ref="O294:S294"/>
    <mergeCell ref="D76:E76"/>
    <mergeCell ref="O416:U416"/>
    <mergeCell ref="O185:S185"/>
    <mergeCell ref="D29:E29"/>
    <mergeCell ref="D23:E23"/>
    <mergeCell ref="D265:E265"/>
    <mergeCell ref="D216:E216"/>
    <mergeCell ref="D452:E452"/>
    <mergeCell ref="O299:S299"/>
    <mergeCell ref="O274:S274"/>
    <mergeCell ref="O178:S178"/>
    <mergeCell ref="O249:S249"/>
    <mergeCell ref="D33:E33"/>
    <mergeCell ref="D164:E164"/>
    <mergeCell ref="O243:S243"/>
    <mergeCell ref="D437:E437"/>
    <mergeCell ref="O528:S528"/>
    <mergeCell ref="D241:E241"/>
    <mergeCell ref="D539:E539"/>
    <mergeCell ref="D228:E228"/>
    <mergeCell ref="O415:U415"/>
    <mergeCell ref="D404:E404"/>
    <mergeCell ref="D333:E333"/>
    <mergeCell ref="O542:U542"/>
    <mergeCell ref="O180:S180"/>
    <mergeCell ref="A346:N347"/>
    <mergeCell ref="O105:S105"/>
    <mergeCell ref="A223:N224"/>
    <mergeCell ref="O358:U358"/>
    <mergeCell ref="D385:E385"/>
    <mergeCell ref="O492:U492"/>
    <mergeCell ref="O181:U181"/>
    <mergeCell ref="A415:N416"/>
    <mergeCell ref="D105:E105"/>
    <mergeCell ref="O231:S231"/>
    <mergeCell ref="A206:N207"/>
    <mergeCell ref="Q566:Q567"/>
    <mergeCell ref="O277:U277"/>
    <mergeCell ref="D188:E188"/>
    <mergeCell ref="D555:E555"/>
    <mergeCell ref="O553:S553"/>
    <mergeCell ref="A541:N542"/>
    <mergeCell ref="O475:S475"/>
    <mergeCell ref="O248:S248"/>
    <mergeCell ref="O335:S335"/>
    <mergeCell ref="O297:S297"/>
    <mergeCell ref="O164:S164"/>
    <mergeCell ref="A162:Y162"/>
    <mergeCell ref="O241:S241"/>
    <mergeCell ref="O70:S70"/>
    <mergeCell ref="D531:E531"/>
    <mergeCell ref="O399:S399"/>
    <mergeCell ref="O228:S228"/>
    <mergeCell ref="O321:U321"/>
    <mergeCell ref="D177:E177"/>
    <mergeCell ref="D547:E547"/>
    <mergeCell ref="O563:U563"/>
    <mergeCell ref="O558:U558"/>
    <mergeCell ref="O175:S175"/>
    <mergeCell ref="A167:Y167"/>
    <mergeCell ref="O246:S246"/>
    <mergeCell ref="D150:E150"/>
    <mergeCell ref="A289:N290"/>
    <mergeCell ref="D215:E215"/>
    <mergeCell ref="O160:U160"/>
    <mergeCell ref="O531:S531"/>
    <mergeCell ref="O557:U557"/>
    <mergeCell ref="A543:Y543"/>
    <mergeCell ref="O547:S547"/>
    <mergeCell ref="A235:Y235"/>
    <mergeCell ref="D247:E247"/>
    <mergeCell ref="A312:Y312"/>
    <mergeCell ref="O186:S186"/>
    <mergeCell ref="A217:N218"/>
    <mergeCell ref="O313:S313"/>
    <mergeCell ref="A285:Y285"/>
    <mergeCell ref="D256:E256"/>
    <mergeCell ref="O394:U394"/>
    <mergeCell ref="O223:U223"/>
    <mergeCell ref="D204:E204"/>
    <mergeCell ref="O536:S536"/>
    <mergeCell ref="V566:V567"/>
    <mergeCell ref="O187:S187"/>
    <mergeCell ref="A170:N171"/>
    <mergeCell ref="O174:S174"/>
    <mergeCell ref="D227:E227"/>
    <mergeCell ref="O353:U353"/>
    <mergeCell ref="A9:C9"/>
    <mergeCell ref="O537:S537"/>
    <mergeCell ref="D202:E202"/>
    <mergeCell ref="O147:U147"/>
    <mergeCell ref="D500:E500"/>
    <mergeCell ref="O189:S189"/>
    <mergeCell ref="O171:U171"/>
    <mergeCell ref="D294:E294"/>
    <mergeCell ref="A535:Y535"/>
    <mergeCell ref="O238:S238"/>
    <mergeCell ref="A473:Y473"/>
    <mergeCell ref="O414:S414"/>
    <mergeCell ref="U6:V9"/>
    <mergeCell ref="D231:E231"/>
    <mergeCell ref="A375:Y375"/>
    <mergeCell ref="O253:S253"/>
    <mergeCell ref="D529:E529"/>
    <mergeCell ref="D408:E408"/>
    <mergeCell ref="O25:U25"/>
    <mergeCell ref="A456:Y456"/>
    <mergeCell ref="A341:Y341"/>
    <mergeCell ref="D384:E384"/>
    <mergeCell ref="D213:E213"/>
    <mergeCell ref="D566:D567"/>
    <mergeCell ref="D151:E151"/>
    <mergeCell ref="D6:L6"/>
    <mergeCell ref="O342:S342"/>
    <mergeCell ref="O111:S111"/>
    <mergeCell ref="O58:U58"/>
    <mergeCell ref="G17:G18"/>
    <mergeCell ref="O532:S532"/>
    <mergeCell ref="D314:E314"/>
    <mergeCell ref="O459:S459"/>
    <mergeCell ref="O288:S288"/>
    <mergeCell ref="H10:L10"/>
    <mergeCell ref="O304:S304"/>
    <mergeCell ref="O298:S298"/>
    <mergeCell ref="A395:Y395"/>
    <mergeCell ref="O98:S98"/>
    <mergeCell ref="D80:E80"/>
    <mergeCell ref="O396:S396"/>
    <mergeCell ref="P565:Q565"/>
    <mergeCell ref="A161:Y161"/>
    <mergeCell ref="A533:N534"/>
    <mergeCell ref="D459:E459"/>
    <mergeCell ref="D288:E288"/>
    <mergeCell ref="A460:N461"/>
    <mergeCell ref="O156:S156"/>
    <mergeCell ref="O398:S398"/>
    <mergeCell ref="O227:S227"/>
    <mergeCell ref="D434:E434"/>
    <mergeCell ref="D154:E154"/>
    <mergeCell ref="A470:N471"/>
    <mergeCell ref="O170:U170"/>
    <mergeCell ref="O387:U387"/>
    <mergeCell ref="D436:E436"/>
    <mergeCell ref="O381:U381"/>
    <mergeCell ref="Z17:Z18"/>
    <mergeCell ref="O510:S510"/>
    <mergeCell ref="O448:S448"/>
    <mergeCell ref="A148:Y148"/>
    <mergeCell ref="O276:S276"/>
    <mergeCell ref="O143:S143"/>
    <mergeCell ref="O214:S214"/>
    <mergeCell ref="U12:V12"/>
    <mergeCell ref="O506:S506"/>
    <mergeCell ref="E566:E567"/>
    <mergeCell ref="D212:E212"/>
    <mergeCell ref="D439:E439"/>
    <mergeCell ref="G566:G567"/>
    <mergeCell ref="D510:E510"/>
    <mergeCell ref="O284:U284"/>
    <mergeCell ref="O526:U526"/>
    <mergeCell ref="D304:E304"/>
    <mergeCell ref="D540:E540"/>
    <mergeCell ref="O234:U234"/>
    <mergeCell ref="D143:E143"/>
    <mergeCell ref="O99:U99"/>
    <mergeCell ref="D319:E319"/>
    <mergeCell ref="D506:E506"/>
    <mergeCell ref="C565:F565"/>
    <mergeCell ref="A507:N508"/>
    <mergeCell ref="O67:S67"/>
    <mergeCell ref="D481:E481"/>
    <mergeCell ref="O303:S303"/>
    <mergeCell ref="O107:S107"/>
    <mergeCell ref="O405:S405"/>
    <mergeCell ref="O465:S465"/>
    <mergeCell ref="A440:N441"/>
    <mergeCell ref="O524:S524"/>
    <mergeCell ref="O380:S380"/>
    <mergeCell ref="A427:Y427"/>
    <mergeCell ref="O232:S232"/>
    <mergeCell ref="O61:S61"/>
    <mergeCell ref="O48:S48"/>
    <mergeCell ref="O153:S153"/>
    <mergeCell ref="AA17:AA18"/>
    <mergeCell ref="O271:U271"/>
    <mergeCell ref="O507:U507"/>
    <mergeCell ref="D418:E418"/>
    <mergeCell ref="O50:U50"/>
    <mergeCell ref="O525:U525"/>
    <mergeCell ref="A283:N284"/>
    <mergeCell ref="A233:N234"/>
    <mergeCell ref="F566:F567"/>
    <mergeCell ref="A468:Y468"/>
    <mergeCell ref="D153:E153"/>
    <mergeCell ref="O508:U508"/>
    <mergeCell ref="D497:E497"/>
    <mergeCell ref="D364:E364"/>
    <mergeCell ref="O502:U502"/>
    <mergeCell ref="D435:E435"/>
    <mergeCell ref="D413:E413"/>
    <mergeCell ref="D186:E186"/>
    <mergeCell ref="D484:E484"/>
    <mergeCell ref="D65:E65"/>
    <mergeCell ref="A209:Y209"/>
    <mergeCell ref="A451:Y451"/>
    <mergeCell ref="O179:S179"/>
    <mergeCell ref="O366:U366"/>
    <mergeCell ref="O86:S86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O158:S158"/>
    <mergeCell ref="A45:Y45"/>
    <mergeCell ref="D273:E273"/>
    <mergeCell ref="O295:S295"/>
    <mergeCell ref="O95:S95"/>
    <mergeCell ref="O282:S282"/>
    <mergeCell ref="D194:E194"/>
    <mergeCell ref="A509:Y509"/>
    <mergeCell ref="O212:S212"/>
    <mergeCell ref="D299:E299"/>
    <mergeCell ref="D370:E370"/>
    <mergeCell ref="D222:E222"/>
    <mergeCell ref="O96:S96"/>
    <mergeCell ref="D155:E155"/>
    <mergeCell ref="O100:U100"/>
    <mergeCell ref="D249:E249"/>
    <mergeCell ref="D276:E276"/>
    <mergeCell ref="D407:E407"/>
    <mergeCell ref="A310:N311"/>
    <mergeCell ref="D85:E85"/>
    <mergeCell ref="A425:N426"/>
    <mergeCell ref="A419:N420"/>
    <mergeCell ref="O300:U300"/>
    <mergeCell ref="O289:U289"/>
    <mergeCell ref="H1:P1"/>
    <mergeCell ref="S5:T5"/>
    <mergeCell ref="O203:S203"/>
    <mergeCell ref="U5:V5"/>
    <mergeCell ref="D349:E349"/>
    <mergeCell ref="D476:E476"/>
    <mergeCell ref="O217:U217"/>
    <mergeCell ref="A272:Y272"/>
    <mergeCell ref="A139:Y139"/>
    <mergeCell ref="A503:Y503"/>
    <mergeCell ref="O140:S140"/>
    <mergeCell ref="O438:S438"/>
    <mergeCell ref="O267:S267"/>
    <mergeCell ref="O496:S496"/>
    <mergeCell ref="O347:U347"/>
    <mergeCell ref="D203:E203"/>
    <mergeCell ref="O77:S77"/>
    <mergeCell ref="P10:Q10"/>
    <mergeCell ref="O204:S204"/>
    <mergeCell ref="O33:S33"/>
    <mergeCell ref="A361:Y361"/>
    <mergeCell ref="O269:S269"/>
    <mergeCell ref="D140:E140"/>
    <mergeCell ref="O278:U278"/>
    <mergeCell ref="D438:E438"/>
    <mergeCell ref="D267:E267"/>
    <mergeCell ref="O454:U454"/>
    <mergeCell ref="O377:S377"/>
    <mergeCell ref="O57:U57"/>
    <mergeCell ref="H17:H18"/>
    <mergeCell ref="O141:S141"/>
    <mergeCell ref="D296:E296"/>
    <mergeCell ref="A19:Y19"/>
    <mergeCell ref="D7:L7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193:S193"/>
    <mergeCell ref="O22:S22"/>
    <mergeCell ref="O491:S491"/>
    <mergeCell ref="A466:N467"/>
    <mergeCell ref="D477:E477"/>
    <mergeCell ref="O136:U136"/>
    <mergeCell ref="D125:E125"/>
    <mergeCell ref="O207:U207"/>
    <mergeCell ref="D112:E112"/>
    <mergeCell ref="D554:E554"/>
    <mergeCell ref="O134:S134"/>
    <mergeCell ref="D519:E519"/>
    <mergeCell ref="A82:N83"/>
    <mergeCell ref="O109:S109"/>
    <mergeCell ref="D62:E62"/>
    <mergeCell ref="O200:U200"/>
    <mergeCell ref="P13:Q13"/>
    <mergeCell ref="D56:E56"/>
    <mergeCell ref="D193:E193"/>
    <mergeCell ref="O47:S47"/>
    <mergeCell ref="A511:N512"/>
    <mergeCell ref="O550:U550"/>
    <mergeCell ref="A149:Y149"/>
    <mergeCell ref="A146:N147"/>
    <mergeCell ref="D132:E132"/>
    <mergeCell ref="D399:E399"/>
    <mergeCell ref="A447:Y447"/>
    <mergeCell ref="A277:N278"/>
    <mergeCell ref="O150:S150"/>
    <mergeCell ref="O43:U43"/>
    <mergeCell ref="D295:E295"/>
    <mergeCell ref="D178:E178"/>
    <mergeCell ref="O316:U316"/>
    <mergeCell ref="O352:S352"/>
    <mergeCell ref="O152:S152"/>
    <mergeCell ref="A135:N136"/>
    <mergeCell ref="A259:Y259"/>
    <mergeCell ref="O254:S254"/>
    <mergeCell ref="A411:Y411"/>
    <mergeCell ref="A513:Y513"/>
    <mergeCell ref="O410:U410"/>
    <mergeCell ref="O216:S216"/>
    <mergeCell ref="O343:S343"/>
    <mergeCell ref="O477:S477"/>
    <mergeCell ref="O452:S452"/>
    <mergeCell ref="O281:S281"/>
    <mergeCell ref="O210:S210"/>
    <mergeCell ref="D371:E371"/>
    <mergeCell ref="O74:S74"/>
    <mergeCell ref="A527:Y527"/>
    <mergeCell ref="A138:Y138"/>
    <mergeCell ref="O76:S76"/>
    <mergeCell ref="A199:N200"/>
    <mergeCell ref="A60:Y60"/>
    <mergeCell ref="O261:S261"/>
    <mergeCell ref="D485:E485"/>
    <mergeCell ref="O55:S55"/>
    <mergeCell ref="O424:S424"/>
    <mergeCell ref="O27:S27"/>
    <mergeCell ref="O511:U511"/>
    <mergeCell ref="O340:U340"/>
    <mergeCell ref="D422:E422"/>
    <mergeCell ref="A360:Y360"/>
    <mergeCell ref="D74:E74"/>
    <mergeCell ref="D130:E130"/>
    <mergeCell ref="D372:E372"/>
    <mergeCell ref="D335:E335"/>
    <mergeCell ref="O146:U146"/>
    <mergeCell ref="D68:E68"/>
    <mergeCell ref="D491:E491"/>
    <mergeCell ref="A442:Y442"/>
    <mergeCell ref="O443:S443"/>
    <mergeCell ref="D176:E176"/>
    <mergeCell ref="O332:S332"/>
    <mergeCell ref="D114:E114"/>
    <mergeCell ref="D412:E412"/>
    <mergeCell ref="O163:S163"/>
    <mergeCell ref="A137:Y137"/>
    <mergeCell ref="D64:E64"/>
    <mergeCell ref="A208:Y208"/>
    <mergeCell ref="D187:E187"/>
    <mergeCell ref="O35:U35"/>
    <mergeCell ref="D424:E424"/>
    <mergeCell ref="A38:N39"/>
    <mergeCell ref="D75:E75"/>
    <mergeCell ref="O560:U560"/>
    <mergeCell ref="D343:E343"/>
    <mergeCell ref="O548:S548"/>
    <mergeCell ref="A474:Y474"/>
    <mergeCell ref="O37:S37"/>
    <mergeCell ref="O469:S469"/>
    <mergeCell ref="O540:S540"/>
    <mergeCell ref="D480:E480"/>
    <mergeCell ref="O562:U562"/>
    <mergeCell ref="D280:E280"/>
    <mergeCell ref="D109:E109"/>
    <mergeCell ref="D345:E345"/>
    <mergeCell ref="D538:E538"/>
    <mergeCell ref="O406:S406"/>
    <mergeCell ref="A381:N382"/>
    <mergeCell ref="D190:E190"/>
    <mergeCell ref="D246:E246"/>
    <mergeCell ref="O135:U135"/>
    <mergeCell ref="A89:N90"/>
    <mergeCell ref="O500:S500"/>
    <mergeCell ref="D338:E338"/>
    <mergeCell ref="O420:U420"/>
    <mergeCell ref="O329:S329"/>
    <mergeCell ref="D282:E282"/>
    <mergeCell ref="D469:E469"/>
    <mergeCell ref="D111:E111"/>
    <mergeCell ref="O108:S108"/>
    <mergeCell ref="A445:N446"/>
    <mergeCell ref="O199:U199"/>
    <mergeCell ref="D444:E444"/>
    <mergeCell ref="D248:E248"/>
    <mergeCell ref="O266:S266"/>
    <mergeCell ref="O549:U549"/>
    <mergeCell ref="D156:E156"/>
    <mergeCell ref="D398:E398"/>
    <mergeCell ref="O205:S205"/>
    <mergeCell ref="O336:S336"/>
    <mergeCell ref="D106:E106"/>
    <mergeCell ref="D264:E264"/>
    <mergeCell ref="D93:E93"/>
    <mergeCell ref="D391:E391"/>
    <mergeCell ref="D220:E220"/>
    <mergeCell ref="O213:S213"/>
    <mergeCell ref="O188:S188"/>
    <mergeCell ref="D157:E157"/>
    <mergeCell ref="A472:Y472"/>
    <mergeCell ref="P12:Q12"/>
    <mergeCell ref="O169:S169"/>
    <mergeCell ref="O240:S240"/>
    <mergeCell ref="O538:S538"/>
    <mergeCell ref="D275:E275"/>
    <mergeCell ref="D104:E104"/>
    <mergeCell ref="A44:Y44"/>
    <mergeCell ref="O485:S485"/>
    <mergeCell ref="O423:S423"/>
    <mergeCell ref="D185:E185"/>
    <mergeCell ref="O32:S32"/>
    <mergeCell ref="O88:S88"/>
    <mergeCell ref="D41:E41"/>
    <mergeCell ref="O330:S330"/>
    <mergeCell ref="O197:S197"/>
    <mergeCell ref="O495:S495"/>
    <mergeCell ref="A421:Y421"/>
    <mergeCell ref="O124:S124"/>
    <mergeCell ref="A21:Y21"/>
    <mergeCell ref="A428:Y428"/>
    <mergeCell ref="O131:S131"/>
    <mergeCell ref="O429:S429"/>
    <mergeCell ref="O87:S87"/>
    <mergeCell ref="O493:U493"/>
    <mergeCell ref="A556:N557"/>
    <mergeCell ref="D63:E63"/>
    <mergeCell ref="D330:E330"/>
    <mergeCell ref="R566:R567"/>
    <mergeCell ref="O481:S481"/>
    <mergeCell ref="T566:T567"/>
    <mergeCell ref="A219:Y219"/>
    <mergeCell ref="A366:N367"/>
    <mergeCell ref="O260:S260"/>
    <mergeCell ref="O116:S116"/>
    <mergeCell ref="D96:E96"/>
    <mergeCell ref="O38:U38"/>
    <mergeCell ref="O470:U470"/>
    <mergeCell ref="O445:U445"/>
    <mergeCell ref="A52:Y52"/>
    <mergeCell ref="D350:E350"/>
    <mergeCell ref="A324:N325"/>
    <mergeCell ref="R565:U565"/>
    <mergeCell ref="D27:E27"/>
    <mergeCell ref="D396:E396"/>
    <mergeCell ref="O534:U534"/>
    <mergeCell ref="O93:S93"/>
    <mergeCell ref="D116:E116"/>
    <mergeCell ref="D414:E414"/>
    <mergeCell ref="D352:E352"/>
    <mergeCell ref="O113:S113"/>
    <mergeCell ref="A5:C5"/>
    <mergeCell ref="D548:E548"/>
    <mergeCell ref="A308:Y308"/>
    <mergeCell ref="A42:N43"/>
    <mergeCell ref="O309:S309"/>
    <mergeCell ref="O103:S103"/>
    <mergeCell ref="O545:S545"/>
    <mergeCell ref="O401:S401"/>
    <mergeCell ref="O230:S230"/>
    <mergeCell ref="O168:S168"/>
    <mergeCell ref="P11:Q11"/>
    <mergeCell ref="D179:E179"/>
    <mergeCell ref="O488:U488"/>
    <mergeCell ref="O317:U317"/>
    <mergeCell ref="O559:U559"/>
    <mergeCell ref="O117:U117"/>
    <mergeCell ref="D337:E337"/>
    <mergeCell ref="D464:E464"/>
    <mergeCell ref="D402:E402"/>
    <mergeCell ref="O403:S403"/>
    <mergeCell ref="A17:A18"/>
    <mergeCell ref="O83:U83"/>
    <mergeCell ref="C17:C18"/>
    <mergeCell ref="O325:U325"/>
    <mergeCell ref="A117:N118"/>
    <mergeCell ref="D103:E103"/>
    <mergeCell ref="D37:E37"/>
    <mergeCell ref="K17:K18"/>
    <mergeCell ref="D401:E401"/>
    <mergeCell ref="A353:N354"/>
    <mergeCell ref="D230:E230"/>
    <mergeCell ref="D168:E168"/>
    <mergeCell ref="O23:S23"/>
    <mergeCell ref="D169:E169"/>
    <mergeCell ref="A6:C6"/>
    <mergeCell ref="D309:E309"/>
    <mergeCell ref="A358:N359"/>
    <mergeCell ref="D113:E113"/>
    <mergeCell ref="D545:E545"/>
    <mergeCell ref="O519:S519"/>
    <mergeCell ref="D88:E88"/>
    <mergeCell ref="A26:Y26"/>
    <mergeCell ref="D517:E517"/>
    <mergeCell ref="O533:U533"/>
    <mergeCell ref="O333:S333"/>
    <mergeCell ref="D115:E115"/>
    <mergeCell ref="A487:N488"/>
    <mergeCell ref="A307:Y307"/>
    <mergeCell ref="D261:E261"/>
    <mergeCell ref="O544:S544"/>
    <mergeCell ref="D448:E448"/>
    <mergeCell ref="A126:N127"/>
    <mergeCell ref="O397:S397"/>
    <mergeCell ref="O245:S245"/>
    <mergeCell ref="O372:S372"/>
    <mergeCell ref="P9:Q9"/>
    <mergeCell ref="O408:S408"/>
    <mergeCell ref="O464:S464"/>
    <mergeCell ref="O402:S402"/>
    <mergeCell ref="D180:E180"/>
    <mergeCell ref="D9:E9"/>
    <mergeCell ref="F9:G9"/>
    <mergeCell ref="O354:U354"/>
    <mergeCell ref="D403:E403"/>
    <mergeCell ref="D1:F1"/>
    <mergeCell ref="A172:Y172"/>
    <mergeCell ref="O244:S244"/>
    <mergeCell ref="A463:Y463"/>
    <mergeCell ref="A292:Y292"/>
    <mergeCell ref="O371:S371"/>
    <mergeCell ref="O73:S73"/>
    <mergeCell ref="J17:J18"/>
    <mergeCell ref="L17:L18"/>
    <mergeCell ref="O458:S458"/>
    <mergeCell ref="O287:S287"/>
    <mergeCell ref="O529:S529"/>
    <mergeCell ref="D240:E240"/>
    <mergeCell ref="O523:S523"/>
    <mergeCell ref="A236:Y236"/>
    <mergeCell ref="O237:S237"/>
    <mergeCell ref="O115:S115"/>
    <mergeCell ref="O66:S66"/>
    <mergeCell ref="D334:E334"/>
    <mergeCell ref="O301:U301"/>
    <mergeCell ref="A101:Y101"/>
    <mergeCell ref="O102:S102"/>
    <mergeCell ref="O400:S400"/>
    <mergeCell ref="O229:S229"/>
    <mergeCell ref="O251:U251"/>
    <mergeCell ref="O487:U487"/>
    <mergeCell ref="O239:S239"/>
    <mergeCell ref="O68:S68"/>
    <mergeCell ref="D523:E523"/>
    <mergeCell ref="A393:N394"/>
    <mergeCell ref="O182:U182"/>
    <mergeCell ref="O82:U82"/>
    <mergeCell ref="AE17:AE18"/>
    <mergeCell ref="D356:E356"/>
    <mergeCell ref="O378:S378"/>
    <mergeCell ref="O159:U159"/>
    <mergeCell ref="A57:N58"/>
    <mergeCell ref="O367:U367"/>
    <mergeCell ref="D145:E145"/>
    <mergeCell ref="O283:U283"/>
    <mergeCell ref="D443:E443"/>
    <mergeCell ref="D210:E210"/>
    <mergeCell ref="D8:L8"/>
    <mergeCell ref="A226:Y226"/>
    <mergeCell ref="D380:E380"/>
    <mergeCell ref="D87:E87"/>
    <mergeCell ref="A462:Y462"/>
    <mergeCell ref="A291:Y291"/>
    <mergeCell ref="D274:E274"/>
    <mergeCell ref="D245:E245"/>
    <mergeCell ref="O461:U461"/>
    <mergeCell ref="D122:E122"/>
    <mergeCell ref="O71:S71"/>
    <mergeCell ref="D211:E211"/>
    <mergeCell ref="A355:Y355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D5:E5"/>
    <mergeCell ref="D303:E303"/>
    <mergeCell ref="D496:E496"/>
    <mergeCell ref="O512:U512"/>
    <mergeCell ref="A339:N340"/>
    <mergeCell ref="D94:E94"/>
    <mergeCell ref="O106:S106"/>
    <mergeCell ref="O404:S404"/>
    <mergeCell ref="D69:E69"/>
    <mergeCell ref="A453:N454"/>
    <mergeCell ref="A515:Y515"/>
    <mergeCell ref="O323:S323"/>
    <mergeCell ref="D498:E498"/>
    <mergeCell ref="O78:S78"/>
    <mergeCell ref="O376:S376"/>
    <mergeCell ref="O314:S314"/>
    <mergeCell ref="O437:S437"/>
    <mergeCell ref="O53:S53"/>
    <mergeCell ref="O145:S145"/>
    <mergeCell ref="O120:S120"/>
    <mergeCell ref="O413:S413"/>
    <mergeCell ref="O242:S242"/>
    <mergeCell ref="D72:E72"/>
    <mergeCell ref="O478:S478"/>
    <mergeCell ref="O192:S192"/>
    <mergeCell ref="O15:S16"/>
    <mergeCell ref="O173:S173"/>
    <mergeCell ref="D255:E255"/>
    <mergeCell ref="O467:U467"/>
    <mergeCell ref="A250:N251"/>
    <mergeCell ref="A492:N493"/>
    <mergeCell ref="O306:U306"/>
    <mergeCell ref="O476:S476"/>
    <mergeCell ref="D141:E141"/>
    <mergeCell ref="D377:E377"/>
    <mergeCell ref="O184:S184"/>
    <mergeCell ref="O255:S255"/>
    <mergeCell ref="O121:S121"/>
    <mergeCell ref="O479:S479"/>
    <mergeCell ref="AB17:AD18"/>
    <mergeCell ref="A551:Y551"/>
    <mergeCell ref="D92:E92"/>
    <mergeCell ref="D55:E55"/>
    <mergeCell ref="S566:S567"/>
    <mergeCell ref="D30:E30"/>
    <mergeCell ref="D524:E524"/>
    <mergeCell ref="A84:Y84"/>
    <mergeCell ref="O466:U466"/>
    <mergeCell ref="D67:E67"/>
    <mergeCell ref="O539:S539"/>
    <mergeCell ref="D516:E516"/>
    <mergeCell ref="H566:H567"/>
    <mergeCell ref="J566:J567"/>
    <mergeCell ref="L566:L567"/>
    <mergeCell ref="G565:O565"/>
    <mergeCell ref="O517:S517"/>
    <mergeCell ref="A24:N25"/>
    <mergeCell ref="A46:Y46"/>
    <mergeCell ref="O233:U233"/>
    <mergeCell ref="O460:U460"/>
    <mergeCell ref="D260:E260"/>
    <mergeCell ref="D546:E546"/>
    <mergeCell ref="O561:U561"/>
    <mergeCell ref="D530:E530"/>
    <mergeCell ref="D532:E532"/>
    <mergeCell ref="O422:S422"/>
    <mergeCell ref="O373:U373"/>
    <mergeCell ref="D362:E362"/>
    <mergeCell ref="D198:E198"/>
    <mergeCell ref="D465:E465"/>
    <mergeCell ref="D269:E269"/>
    <mergeCell ref="O17:S18"/>
    <mergeCell ref="O520:S520"/>
    <mergeCell ref="O63:S63"/>
    <mergeCell ref="O221:S221"/>
    <mergeCell ref="O457:S457"/>
    <mergeCell ref="O286:S286"/>
    <mergeCell ref="D214:E214"/>
    <mergeCell ref="O471:U471"/>
    <mergeCell ref="D520:E520"/>
    <mergeCell ref="O521:S521"/>
    <mergeCell ref="O446:U446"/>
    <mergeCell ref="O250:U250"/>
    <mergeCell ref="D495:E495"/>
    <mergeCell ref="D28:E28"/>
    <mergeCell ref="O166:U166"/>
    <mergeCell ref="A300:N301"/>
    <mergeCell ref="D313:E313"/>
    <mergeCell ref="O94:S94"/>
    <mergeCell ref="O206:U206"/>
    <mergeCell ref="D369:E369"/>
    <mergeCell ref="O191:S191"/>
    <mergeCell ref="A348:Y348"/>
    <mergeCell ref="O409:U409"/>
    <mergeCell ref="O349:S349"/>
    <mergeCell ref="I17:I18"/>
    <mergeCell ref="D365:E365"/>
    <mergeCell ref="O268:S268"/>
    <mergeCell ref="D79:E79"/>
    <mergeCell ref="D315:E315"/>
    <mergeCell ref="D144:E144"/>
    <mergeCell ref="O453:U453"/>
    <mergeCell ref="O89:U89"/>
    <mergeCell ref="A316:N317"/>
    <mergeCell ref="A302:Y302"/>
    <mergeCell ref="D429:E429"/>
    <mergeCell ref="O257:U257"/>
    <mergeCell ref="O359:U359"/>
    <mergeCell ref="D81:E81"/>
    <mergeCell ref="O155:S155"/>
    <mergeCell ref="D379:E379"/>
    <mergeCell ref="O346:U346"/>
    <mergeCell ref="A91:Y91"/>
    <mergeCell ref="A389:Y389"/>
    <mergeCell ref="O363:S363"/>
    <mergeCell ref="A327:Y327"/>
    <mergeCell ref="O90:U90"/>
    <mergeCell ref="D406:E406"/>
    <mergeCell ref="O157:S157"/>
    <mergeCell ref="O222:S222"/>
    <mergeCell ref="A128:Y128"/>
    <mergeCell ref="O127:U127"/>
    <mergeCell ref="A326:Y326"/>
    <mergeCell ref="O320:U320"/>
    <mergeCell ref="O194:S194"/>
    <mergeCell ref="D232:E232"/>
    <mergeCell ref="O419:U419"/>
    <mergeCell ref="A279:Y279"/>
    <mergeCell ref="O2:V3"/>
    <mergeCell ref="D287:E287"/>
    <mergeCell ref="A165:N166"/>
    <mergeCell ref="O425:U425"/>
    <mergeCell ref="S6:T9"/>
    <mergeCell ref="O296:S296"/>
    <mergeCell ref="D66:E66"/>
    <mergeCell ref="D197:E197"/>
    <mergeCell ref="D253:E253"/>
    <mergeCell ref="D53:E53"/>
    <mergeCell ref="O440:U440"/>
    <mergeCell ref="A368:Y368"/>
    <mergeCell ref="D351:E351"/>
    <mergeCell ref="O75:S75"/>
    <mergeCell ref="D47:E47"/>
    <mergeCell ref="D482:E482"/>
    <mergeCell ref="A36:Y36"/>
    <mergeCell ref="A383:Y383"/>
    <mergeCell ref="O142:S142"/>
    <mergeCell ref="O384:S384"/>
    <mergeCell ref="O80:S80"/>
    <mergeCell ref="O444:S444"/>
    <mergeCell ref="O273:S273"/>
    <mergeCell ref="W17:W18"/>
    <mergeCell ref="O104:S104"/>
    <mergeCell ref="O365:S365"/>
    <mergeCell ref="O79:S79"/>
    <mergeCell ref="O350:S350"/>
    <mergeCell ref="O144:S144"/>
    <mergeCell ref="O337:S337"/>
    <mergeCell ref="O331:S331"/>
    <mergeCell ref="D142:E142"/>
    <mergeCell ref="H5:L5"/>
    <mergeCell ref="O305:U305"/>
    <mergeCell ref="O293:S293"/>
    <mergeCell ref="A390:Y390"/>
    <mergeCell ref="O391:S391"/>
    <mergeCell ref="O220:S220"/>
    <mergeCell ref="A129:Y129"/>
    <mergeCell ref="O518:S518"/>
    <mergeCell ref="O385:S385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A494:Y494"/>
    <mergeCell ref="O165:U165"/>
    <mergeCell ref="D518:E518"/>
    <mergeCell ref="D124:E124"/>
    <mergeCell ref="O482:S482"/>
    <mergeCell ref="A386:N387"/>
    <mergeCell ref="O382:U382"/>
    <mergeCell ref="O215:S215"/>
    <mergeCell ref="D189:E189"/>
    <mergeCell ref="D195:E195"/>
    <mergeCell ref="O218:U218"/>
    <mergeCell ref="D378:E378"/>
    <mergeCell ref="O81:S81"/>
    <mergeCell ref="U10:V10"/>
    <mergeCell ref="H9:I9"/>
    <mergeCell ref="O364:S364"/>
    <mergeCell ref="O386:U386"/>
    <mergeCell ref="P6:Q6"/>
    <mergeCell ref="D297:E297"/>
    <mergeCell ref="O29:S29"/>
    <mergeCell ref="O436:S436"/>
    <mergeCell ref="O265:S265"/>
    <mergeCell ref="O65:S65"/>
    <mergeCell ref="D70:E70"/>
    <mergeCell ref="D263:E263"/>
    <mergeCell ref="D505:E505"/>
    <mergeCell ref="O450:U450"/>
    <mergeCell ref="D499:E499"/>
    <mergeCell ref="A373:N374"/>
    <mergeCell ref="O202:S202"/>
    <mergeCell ref="D238:E238"/>
    <mergeCell ref="A59:Y59"/>
    <mergeCell ref="O31:S31"/>
    <mergeCell ref="D486:E486"/>
    <mergeCell ref="D78:E78"/>
    <mergeCell ref="D134:E134"/>
    <mergeCell ref="D376:E376"/>
    <mergeCell ref="D205:E205"/>
    <mergeCell ref="D363:E363"/>
    <mergeCell ref="D357:E357"/>
    <mergeCell ref="O62:S62"/>
    <mergeCell ref="D71:E71"/>
    <mergeCell ref="O56:S56"/>
    <mergeCell ref="D332:E332"/>
    <mergeCell ref="O154:S154"/>
    <mergeCell ref="A501:N502"/>
    <mergeCell ref="I566:I567"/>
    <mergeCell ref="D423:E423"/>
    <mergeCell ref="D174:E174"/>
    <mergeCell ref="A566:A567"/>
    <mergeCell ref="K566:K567"/>
    <mergeCell ref="O497:S497"/>
    <mergeCell ref="A489:Y489"/>
    <mergeCell ref="O28:S28"/>
    <mergeCell ref="O555:S555"/>
    <mergeCell ref="A433:Y433"/>
    <mergeCell ref="O263:S263"/>
    <mergeCell ref="O92:S92"/>
    <mergeCell ref="O334:S334"/>
    <mergeCell ref="O434:S434"/>
    <mergeCell ref="A409:N410"/>
    <mergeCell ref="O499:S499"/>
    <mergeCell ref="D281:E281"/>
    <mergeCell ref="O505:S505"/>
    <mergeCell ref="O30:S30"/>
    <mergeCell ref="O541:U541"/>
    <mergeCell ref="O439:S439"/>
    <mergeCell ref="D98:E98"/>
    <mergeCell ref="D73:E73"/>
    <mergeCell ref="A388:Y388"/>
    <mergeCell ref="O362:S362"/>
    <mergeCell ref="O85:S85"/>
    <mergeCell ref="C566:C567"/>
    <mergeCell ref="O530:S530"/>
    <mergeCell ref="B566:B567"/>
    <mergeCell ref="O379:S379"/>
    <mergeCell ref="A305:N306"/>
    <mergeCell ref="D536:E53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801</v>
      </c>
      <c r="H1" s="52"/>
    </row>
    <row r="3" spans="2:8" x14ac:dyDescent="0.2">
      <c r="B3" s="47" t="s">
        <v>802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803</v>
      </c>
      <c r="C6" s="47" t="s">
        <v>804</v>
      </c>
      <c r="D6" s="47" t="s">
        <v>805</v>
      </c>
      <c r="E6" s="47"/>
    </row>
    <row r="7" spans="2:8" x14ac:dyDescent="0.2">
      <c r="B7" s="47" t="s">
        <v>806</v>
      </c>
      <c r="C7" s="47" t="s">
        <v>807</v>
      </c>
      <c r="D7" s="47" t="s">
        <v>808</v>
      </c>
      <c r="E7" s="47"/>
    </row>
    <row r="8" spans="2:8" x14ac:dyDescent="0.2">
      <c r="B8" s="47" t="s">
        <v>809</v>
      </c>
      <c r="C8" s="47" t="s">
        <v>810</v>
      </c>
      <c r="D8" s="47" t="s">
        <v>811</v>
      </c>
      <c r="E8" s="47"/>
    </row>
    <row r="9" spans="2:8" x14ac:dyDescent="0.2">
      <c r="B9" s="47" t="s">
        <v>812</v>
      </c>
      <c r="C9" s="47" t="s">
        <v>813</v>
      </c>
      <c r="D9" s="47" t="s">
        <v>814</v>
      </c>
      <c r="E9" s="47"/>
    </row>
    <row r="10" spans="2:8" x14ac:dyDescent="0.2">
      <c r="B10" s="47" t="s">
        <v>14</v>
      </c>
      <c r="C10" s="47" t="s">
        <v>815</v>
      </c>
      <c r="D10" s="47" t="s">
        <v>816</v>
      </c>
      <c r="E10" s="47"/>
    </row>
    <row r="11" spans="2:8" x14ac:dyDescent="0.2">
      <c r="B11" s="47" t="s">
        <v>817</v>
      </c>
      <c r="C11" s="47" t="s">
        <v>818</v>
      </c>
      <c r="D11" s="47" t="s">
        <v>819</v>
      </c>
      <c r="E11" s="47"/>
    </row>
    <row r="13" spans="2:8" x14ac:dyDescent="0.2">
      <c r="B13" s="47" t="s">
        <v>820</v>
      </c>
      <c r="C13" s="47" t="s">
        <v>804</v>
      </c>
      <c r="D13" s="47"/>
      <c r="E13" s="47"/>
    </row>
    <row r="15" spans="2:8" x14ac:dyDescent="0.2">
      <c r="B15" s="47" t="s">
        <v>821</v>
      </c>
      <c r="C15" s="47" t="s">
        <v>807</v>
      </c>
      <c r="D15" s="47"/>
      <c r="E15" s="47"/>
    </row>
    <row r="17" spans="2:5" x14ac:dyDescent="0.2">
      <c r="B17" s="47" t="s">
        <v>822</v>
      </c>
      <c r="C17" s="47" t="s">
        <v>810</v>
      </c>
      <c r="D17" s="47"/>
      <c r="E17" s="47"/>
    </row>
    <row r="19" spans="2:5" x14ac:dyDescent="0.2">
      <c r="B19" s="47" t="s">
        <v>823</v>
      </c>
      <c r="C19" s="47" t="s">
        <v>813</v>
      </c>
      <c r="D19" s="47"/>
      <c r="E19" s="47"/>
    </row>
    <row r="21" spans="2:5" x14ac:dyDescent="0.2">
      <c r="B21" s="47" t="s">
        <v>824</v>
      </c>
      <c r="C21" s="47" t="s">
        <v>815</v>
      </c>
      <c r="D21" s="47"/>
      <c r="E21" s="47"/>
    </row>
    <row r="23" spans="2:5" x14ac:dyDescent="0.2">
      <c r="B23" s="47" t="s">
        <v>825</v>
      </c>
      <c r="C23" s="47" t="s">
        <v>818</v>
      </c>
      <c r="D23" s="47"/>
      <c r="E23" s="47"/>
    </row>
    <row r="25" spans="2:5" x14ac:dyDescent="0.2">
      <c r="B25" s="47" t="s">
        <v>826</v>
      </c>
      <c r="C25" s="47"/>
      <c r="D25" s="47"/>
      <c r="E25" s="47"/>
    </row>
    <row r="26" spans="2:5" x14ac:dyDescent="0.2">
      <c r="B26" s="47" t="s">
        <v>827</v>
      </c>
      <c r="C26" s="47"/>
      <c r="D26" s="47"/>
      <c r="E26" s="47"/>
    </row>
    <row r="27" spans="2:5" x14ac:dyDescent="0.2">
      <c r="B27" s="47" t="s">
        <v>828</v>
      </c>
      <c r="C27" s="47"/>
      <c r="D27" s="47"/>
      <c r="E27" s="47"/>
    </row>
    <row r="28" spans="2:5" x14ac:dyDescent="0.2">
      <c r="B28" s="47" t="s">
        <v>829</v>
      </c>
      <c r="C28" s="47"/>
      <c r="D28" s="47"/>
      <c r="E28" s="47"/>
    </row>
    <row r="29" spans="2:5" x14ac:dyDescent="0.2">
      <c r="B29" s="47" t="s">
        <v>830</v>
      </c>
      <c r="C29" s="47"/>
      <c r="D29" s="47"/>
      <c r="E29" s="47"/>
    </row>
    <row r="30" spans="2:5" x14ac:dyDescent="0.2">
      <c r="B30" s="47" t="s">
        <v>831</v>
      </c>
      <c r="C30" s="47"/>
      <c r="D30" s="47"/>
      <c r="E30" s="47"/>
    </row>
    <row r="31" spans="2:5" x14ac:dyDescent="0.2">
      <c r="B31" s="47" t="s">
        <v>832</v>
      </c>
      <c r="C31" s="47"/>
      <c r="D31" s="47"/>
      <c r="E31" s="47"/>
    </row>
    <row r="32" spans="2:5" x14ac:dyDescent="0.2">
      <c r="B32" s="47" t="s">
        <v>833</v>
      </c>
      <c r="C32" s="47"/>
      <c r="D32" s="47"/>
      <c r="E32" s="47"/>
    </row>
    <row r="33" spans="2:5" x14ac:dyDescent="0.2">
      <c r="B33" s="47" t="s">
        <v>834</v>
      </c>
      <c r="C33" s="47"/>
      <c r="D33" s="47"/>
      <c r="E33" s="47"/>
    </row>
    <row r="34" spans="2:5" x14ac:dyDescent="0.2">
      <c r="B34" s="47" t="s">
        <v>835</v>
      </c>
      <c r="C34" s="47"/>
      <c r="D34" s="47"/>
      <c r="E34" s="47"/>
    </row>
    <row r="35" spans="2:5" x14ac:dyDescent="0.2">
      <c r="B35" s="47" t="s">
        <v>836</v>
      </c>
      <c r="C35" s="47"/>
      <c r="D35" s="47"/>
      <c r="E35" s="47"/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1315</vt:i4>
      </vt:variant>
    </vt:vector>
  </HeadingPairs>
  <TitlesOfParts>
    <vt:vector size="13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2024-06-26T12:15:48Z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