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732F1A3-8FB1-4222-B2AB-8B6223710D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91" i="1"/>
  <c r="W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BO481" i="1" s="1"/>
  <c r="O481" i="1"/>
  <c r="BN480" i="1"/>
  <c r="BL480" i="1"/>
  <c r="X480" i="1"/>
  <c r="O480" i="1"/>
  <c r="BN479" i="1"/>
  <c r="BL479" i="1"/>
  <c r="X479" i="1"/>
  <c r="BO479" i="1" s="1"/>
  <c r="O479" i="1"/>
  <c r="BN478" i="1"/>
  <c r="BL478" i="1"/>
  <c r="X478" i="1"/>
  <c r="O478" i="1"/>
  <c r="BN477" i="1"/>
  <c r="BL477" i="1"/>
  <c r="X477" i="1"/>
  <c r="BO477" i="1" s="1"/>
  <c r="O477" i="1"/>
  <c r="BO476" i="1"/>
  <c r="BN476" i="1"/>
  <c r="BM476" i="1"/>
  <c r="BL476" i="1"/>
  <c r="Y476" i="1"/>
  <c r="X476" i="1"/>
  <c r="O476" i="1"/>
  <c r="BN475" i="1"/>
  <c r="BL475" i="1"/>
  <c r="X475" i="1"/>
  <c r="BO475" i="1" s="1"/>
  <c r="O475" i="1"/>
  <c r="BN474" i="1"/>
  <c r="BL474" i="1"/>
  <c r="X474" i="1"/>
  <c r="O474" i="1"/>
  <c r="BN473" i="1"/>
  <c r="BL473" i="1"/>
  <c r="X473" i="1"/>
  <c r="O473" i="1"/>
  <c r="W469" i="1"/>
  <c r="W468" i="1"/>
  <c r="BN467" i="1"/>
  <c r="BL467" i="1"/>
  <c r="X467" i="1"/>
  <c r="X468" i="1" s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N457" i="1"/>
  <c r="BL457" i="1"/>
  <c r="X457" i="1"/>
  <c r="BO457" i="1" s="1"/>
  <c r="O457" i="1"/>
  <c r="BO456" i="1"/>
  <c r="BN456" i="1"/>
  <c r="BM456" i="1"/>
  <c r="BL456" i="1"/>
  <c r="Y456" i="1"/>
  <c r="X456" i="1"/>
  <c r="O456" i="1"/>
  <c r="W453" i="1"/>
  <c r="X452" i="1"/>
  <c r="W452" i="1"/>
  <c r="BO451" i="1"/>
  <c r="BN451" i="1"/>
  <c r="BM451" i="1"/>
  <c r="BL451" i="1"/>
  <c r="Y451" i="1"/>
  <c r="Y452" i="1" s="1"/>
  <c r="X451" i="1"/>
  <c r="X453" i="1" s="1"/>
  <c r="O451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W444" i="1"/>
  <c r="BN443" i="1"/>
  <c r="BL443" i="1"/>
  <c r="X443" i="1"/>
  <c r="O443" i="1"/>
  <c r="BN442" i="1"/>
  <c r="BL442" i="1"/>
  <c r="X442" i="1"/>
  <c r="X445" i="1" s="1"/>
  <c r="O442" i="1"/>
  <c r="W440" i="1"/>
  <c r="W439" i="1"/>
  <c r="BN438" i="1"/>
  <c r="BL438" i="1"/>
  <c r="X438" i="1"/>
  <c r="BO438" i="1" s="1"/>
  <c r="O438" i="1"/>
  <c r="BN437" i="1"/>
  <c r="BL437" i="1"/>
  <c r="X437" i="1"/>
  <c r="O437" i="1"/>
  <c r="BN436" i="1"/>
  <c r="BL436" i="1"/>
  <c r="X436" i="1"/>
  <c r="BO436" i="1" s="1"/>
  <c r="O436" i="1"/>
  <c r="BN435" i="1"/>
  <c r="BL435" i="1"/>
  <c r="X435" i="1"/>
  <c r="O435" i="1"/>
  <c r="BN434" i="1"/>
  <c r="BL434" i="1"/>
  <c r="X434" i="1"/>
  <c r="BO434" i="1" s="1"/>
  <c r="O434" i="1"/>
  <c r="BO433" i="1"/>
  <c r="BN433" i="1"/>
  <c r="BM433" i="1"/>
  <c r="BL433" i="1"/>
  <c r="Y433" i="1"/>
  <c r="X433" i="1"/>
  <c r="O433" i="1"/>
  <c r="W431" i="1"/>
  <c r="W430" i="1"/>
  <c r="BN429" i="1"/>
  <c r="BL429" i="1"/>
  <c r="X429" i="1"/>
  <c r="O429" i="1"/>
  <c r="BN428" i="1"/>
  <c r="BL428" i="1"/>
  <c r="X428" i="1"/>
  <c r="O428" i="1"/>
  <c r="W425" i="1"/>
  <c r="W424" i="1"/>
  <c r="BN423" i="1"/>
  <c r="BL423" i="1"/>
  <c r="X423" i="1"/>
  <c r="BO423" i="1" s="1"/>
  <c r="O423" i="1"/>
  <c r="BN422" i="1"/>
  <c r="BL422" i="1"/>
  <c r="X422" i="1"/>
  <c r="O422" i="1"/>
  <c r="BN421" i="1"/>
  <c r="BL421" i="1"/>
  <c r="X421" i="1"/>
  <c r="O421" i="1"/>
  <c r="W419" i="1"/>
  <c r="W418" i="1"/>
  <c r="BN417" i="1"/>
  <c r="BL417" i="1"/>
  <c r="X417" i="1"/>
  <c r="X418" i="1" s="1"/>
  <c r="O417" i="1"/>
  <c r="W415" i="1"/>
  <c r="W414" i="1"/>
  <c r="BN413" i="1"/>
  <c r="BL413" i="1"/>
  <c r="X413" i="1"/>
  <c r="BO413" i="1" s="1"/>
  <c r="O413" i="1"/>
  <c r="BN412" i="1"/>
  <c r="BL412" i="1"/>
  <c r="X412" i="1"/>
  <c r="O412" i="1"/>
  <c r="BN411" i="1"/>
  <c r="BL411" i="1"/>
  <c r="X411" i="1"/>
  <c r="X414" i="1" s="1"/>
  <c r="O411" i="1"/>
  <c r="W409" i="1"/>
  <c r="W408" i="1"/>
  <c r="BN407" i="1"/>
  <c r="BL407" i="1"/>
  <c r="X407" i="1"/>
  <c r="BO407" i="1" s="1"/>
  <c r="O407" i="1"/>
  <c r="BO406" i="1"/>
  <c r="BN406" i="1"/>
  <c r="BM406" i="1"/>
  <c r="BL406" i="1"/>
  <c r="Y406" i="1"/>
  <c r="X406" i="1"/>
  <c r="O406" i="1"/>
  <c r="BN405" i="1"/>
  <c r="BL405" i="1"/>
  <c r="X405" i="1"/>
  <c r="BO405" i="1" s="1"/>
  <c r="O405" i="1"/>
  <c r="BN404" i="1"/>
  <c r="BL404" i="1"/>
  <c r="X404" i="1"/>
  <c r="O404" i="1"/>
  <c r="BN403" i="1"/>
  <c r="BL403" i="1"/>
  <c r="X403" i="1"/>
  <c r="BO403" i="1" s="1"/>
  <c r="O403" i="1"/>
  <c r="BN402" i="1"/>
  <c r="BL402" i="1"/>
  <c r="X402" i="1"/>
  <c r="O402" i="1"/>
  <c r="BN401" i="1"/>
  <c r="BL401" i="1"/>
  <c r="X401" i="1"/>
  <c r="BO401" i="1" s="1"/>
  <c r="O401" i="1"/>
  <c r="BN400" i="1"/>
  <c r="BL400" i="1"/>
  <c r="X400" i="1"/>
  <c r="O400" i="1"/>
  <c r="BN399" i="1"/>
  <c r="BL399" i="1"/>
  <c r="X399" i="1"/>
  <c r="BO399" i="1" s="1"/>
  <c r="O399" i="1"/>
  <c r="BO398" i="1"/>
  <c r="BN398" i="1"/>
  <c r="BM398" i="1"/>
  <c r="BL398" i="1"/>
  <c r="Y398" i="1"/>
  <c r="X398" i="1"/>
  <c r="O398" i="1"/>
  <c r="BN397" i="1"/>
  <c r="BL397" i="1"/>
  <c r="X397" i="1"/>
  <c r="BO397" i="1" s="1"/>
  <c r="O397" i="1"/>
  <c r="BN396" i="1"/>
  <c r="BL396" i="1"/>
  <c r="X396" i="1"/>
  <c r="O396" i="1"/>
  <c r="BN395" i="1"/>
  <c r="BL395" i="1"/>
  <c r="X395" i="1"/>
  <c r="O395" i="1"/>
  <c r="W393" i="1"/>
  <c r="W392" i="1"/>
  <c r="BN391" i="1"/>
  <c r="BL391" i="1"/>
  <c r="X391" i="1"/>
  <c r="BO391" i="1" s="1"/>
  <c r="O391" i="1"/>
  <c r="BN390" i="1"/>
  <c r="BL390" i="1"/>
  <c r="X390" i="1"/>
  <c r="O390" i="1"/>
  <c r="W386" i="1"/>
  <c r="W385" i="1"/>
  <c r="BN384" i="1"/>
  <c r="BL384" i="1"/>
  <c r="X384" i="1"/>
  <c r="BN383" i="1"/>
  <c r="BL383" i="1"/>
  <c r="X383" i="1"/>
  <c r="O383" i="1"/>
  <c r="W381" i="1"/>
  <c r="W380" i="1"/>
  <c r="BN379" i="1"/>
  <c r="BL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X380" i="1" s="1"/>
  <c r="O375" i="1"/>
  <c r="W373" i="1"/>
  <c r="W372" i="1"/>
  <c r="BN371" i="1"/>
  <c r="BL371" i="1"/>
  <c r="X371" i="1"/>
  <c r="BN370" i="1"/>
  <c r="BL370" i="1"/>
  <c r="X370" i="1"/>
  <c r="O370" i="1"/>
  <c r="BN369" i="1"/>
  <c r="BL369" i="1"/>
  <c r="X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W358" i="1"/>
  <c r="BN357" i="1"/>
  <c r="BL357" i="1"/>
  <c r="X357" i="1"/>
  <c r="O357" i="1"/>
  <c r="BN356" i="1"/>
  <c r="BL356" i="1"/>
  <c r="X356" i="1"/>
  <c r="W354" i="1"/>
  <c r="W353" i="1"/>
  <c r="BN352" i="1"/>
  <c r="BL352" i="1"/>
  <c r="X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BO333" i="1" s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N328" i="1"/>
  <c r="BL328" i="1"/>
  <c r="X328" i="1"/>
  <c r="W324" i="1"/>
  <c r="W323" i="1"/>
  <c r="BN322" i="1"/>
  <c r="BL322" i="1"/>
  <c r="X322" i="1"/>
  <c r="X323" i="1" s="1"/>
  <c r="O322" i="1"/>
  <c r="W320" i="1"/>
  <c r="W319" i="1"/>
  <c r="BN318" i="1"/>
  <c r="BL318" i="1"/>
  <c r="X318" i="1"/>
  <c r="X319" i="1" s="1"/>
  <c r="O318" i="1"/>
  <c r="W316" i="1"/>
  <c r="W315" i="1"/>
  <c r="BN314" i="1"/>
  <c r="BL314" i="1"/>
  <c r="X314" i="1"/>
  <c r="BO314" i="1" s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BO303" i="1" s="1"/>
  <c r="O303" i="1"/>
  <c r="BN302" i="1"/>
  <c r="BL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BO297" i="1" s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BO293" i="1" s="1"/>
  <c r="O293" i="1"/>
  <c r="BN292" i="1"/>
  <c r="BL292" i="1"/>
  <c r="X292" i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BO286" i="1" s="1"/>
  <c r="O286" i="1"/>
  <c r="BN285" i="1"/>
  <c r="BL285" i="1"/>
  <c r="X285" i="1"/>
  <c r="X289" i="1" s="1"/>
  <c r="O285" i="1"/>
  <c r="W283" i="1"/>
  <c r="W282" i="1"/>
  <c r="BN281" i="1"/>
  <c r="BL281" i="1"/>
  <c r="X281" i="1"/>
  <c r="O281" i="1"/>
  <c r="BN280" i="1"/>
  <c r="BL280" i="1"/>
  <c r="X280" i="1"/>
  <c r="BO280" i="1" s="1"/>
  <c r="BN279" i="1"/>
  <c r="BL279" i="1"/>
  <c r="X279" i="1"/>
  <c r="W277" i="1"/>
  <c r="W276" i="1"/>
  <c r="BN275" i="1"/>
  <c r="BL275" i="1"/>
  <c r="X275" i="1"/>
  <c r="BO275" i="1" s="1"/>
  <c r="O275" i="1"/>
  <c r="BN274" i="1"/>
  <c r="BL274" i="1"/>
  <c r="X274" i="1"/>
  <c r="BO274" i="1" s="1"/>
  <c r="O274" i="1"/>
  <c r="BO273" i="1"/>
  <c r="BN273" i="1"/>
  <c r="BM273" i="1"/>
  <c r="BL273" i="1"/>
  <c r="Y273" i="1"/>
  <c r="X273" i="1"/>
  <c r="BO272" i="1"/>
  <c r="BN272" i="1"/>
  <c r="BM272" i="1"/>
  <c r="BL272" i="1"/>
  <c r="Y272" i="1"/>
  <c r="X272" i="1"/>
  <c r="O272" i="1"/>
  <c r="W270" i="1"/>
  <c r="W269" i="1"/>
  <c r="BN268" i="1"/>
  <c r="BL268" i="1"/>
  <c r="X268" i="1"/>
  <c r="BO268" i="1" s="1"/>
  <c r="O268" i="1"/>
  <c r="BN267" i="1"/>
  <c r="BL267" i="1"/>
  <c r="X267" i="1"/>
  <c r="BO267" i="1" s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BO261" i="1" s="1"/>
  <c r="O261" i="1"/>
  <c r="BN260" i="1"/>
  <c r="BL260" i="1"/>
  <c r="X260" i="1"/>
  <c r="BO260" i="1" s="1"/>
  <c r="O260" i="1"/>
  <c r="BN259" i="1"/>
  <c r="BL259" i="1"/>
  <c r="X259" i="1"/>
  <c r="O259" i="1"/>
  <c r="W257" i="1"/>
  <c r="W256" i="1"/>
  <c r="BN255" i="1"/>
  <c r="BL255" i="1"/>
  <c r="X255" i="1"/>
  <c r="BO255" i="1" s="1"/>
  <c r="O255" i="1"/>
  <c r="BN254" i="1"/>
  <c r="BL254" i="1"/>
  <c r="X254" i="1"/>
  <c r="O254" i="1"/>
  <c r="BN253" i="1"/>
  <c r="BL253" i="1"/>
  <c r="X253" i="1"/>
  <c r="BO253" i="1" s="1"/>
  <c r="O253" i="1"/>
  <c r="BN252" i="1"/>
  <c r="BL252" i="1"/>
  <c r="X252" i="1"/>
  <c r="X256" i="1" s="1"/>
  <c r="O252" i="1"/>
  <c r="W250" i="1"/>
  <c r="W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N238" i="1"/>
  <c r="BL238" i="1"/>
  <c r="X238" i="1"/>
  <c r="BO238" i="1" s="1"/>
  <c r="BN237" i="1"/>
  <c r="BL237" i="1"/>
  <c r="X237" i="1"/>
  <c r="BO237" i="1" s="1"/>
  <c r="BN236" i="1"/>
  <c r="BL236" i="1"/>
  <c r="X236" i="1"/>
  <c r="W233" i="1"/>
  <c r="W232" i="1"/>
  <c r="BN231" i="1"/>
  <c r="BL231" i="1"/>
  <c r="X231" i="1"/>
  <c r="BO231" i="1" s="1"/>
  <c r="O231" i="1"/>
  <c r="BN230" i="1"/>
  <c r="BL230" i="1"/>
  <c r="X230" i="1"/>
  <c r="BO230" i="1" s="1"/>
  <c r="O230" i="1"/>
  <c r="BN229" i="1"/>
  <c r="BL229" i="1"/>
  <c r="X229" i="1"/>
  <c r="BO229" i="1" s="1"/>
  <c r="O229" i="1"/>
  <c r="BO228" i="1"/>
  <c r="BN228" i="1"/>
  <c r="BM228" i="1"/>
  <c r="BL228" i="1"/>
  <c r="Y228" i="1"/>
  <c r="X228" i="1"/>
  <c r="O228" i="1"/>
  <c r="BN227" i="1"/>
  <c r="BL227" i="1"/>
  <c r="X227" i="1"/>
  <c r="BO227" i="1" s="1"/>
  <c r="O227" i="1"/>
  <c r="BN226" i="1"/>
  <c r="BL226" i="1"/>
  <c r="X226" i="1"/>
  <c r="O226" i="1"/>
  <c r="W223" i="1"/>
  <c r="W222" i="1"/>
  <c r="BN221" i="1"/>
  <c r="BL221" i="1"/>
  <c r="X221" i="1"/>
  <c r="O221" i="1"/>
  <c r="BN220" i="1"/>
  <c r="BL220" i="1"/>
  <c r="X220" i="1"/>
  <c r="BO220" i="1" s="1"/>
  <c r="BN219" i="1"/>
  <c r="BL219" i="1"/>
  <c r="X219" i="1"/>
  <c r="O219" i="1"/>
  <c r="W217" i="1"/>
  <c r="W216" i="1"/>
  <c r="BN215" i="1"/>
  <c r="BL215" i="1"/>
  <c r="X215" i="1"/>
  <c r="BO215" i="1" s="1"/>
  <c r="O215" i="1"/>
  <c r="BN214" i="1"/>
  <c r="BL214" i="1"/>
  <c r="X214" i="1"/>
  <c r="O214" i="1"/>
  <c r="BN213" i="1"/>
  <c r="BL213" i="1"/>
  <c r="X213" i="1"/>
  <c r="BO213" i="1" s="1"/>
  <c r="O213" i="1"/>
  <c r="BN212" i="1"/>
  <c r="BL212" i="1"/>
  <c r="X212" i="1"/>
  <c r="BO212" i="1" s="1"/>
  <c r="O212" i="1"/>
  <c r="BN211" i="1"/>
  <c r="BL211" i="1"/>
  <c r="X211" i="1"/>
  <c r="BO211" i="1" s="1"/>
  <c r="O211" i="1"/>
  <c r="BO210" i="1"/>
  <c r="BN210" i="1"/>
  <c r="BM210" i="1"/>
  <c r="BL210" i="1"/>
  <c r="Y210" i="1"/>
  <c r="X210" i="1"/>
  <c r="O210" i="1"/>
  <c r="BN209" i="1"/>
  <c r="BL209" i="1"/>
  <c r="X209" i="1"/>
  <c r="O209" i="1"/>
  <c r="W206" i="1"/>
  <c r="W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BO202" i="1" s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BO187" i="1"/>
  <c r="BN187" i="1"/>
  <c r="BM187" i="1"/>
  <c r="BL187" i="1"/>
  <c r="Y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O183" i="1"/>
  <c r="W181" i="1"/>
  <c r="W180" i="1"/>
  <c r="BN179" i="1"/>
  <c r="BL179" i="1"/>
  <c r="X179" i="1"/>
  <c r="BO179" i="1" s="1"/>
  <c r="BN178" i="1"/>
  <c r="BL178" i="1"/>
  <c r="X178" i="1"/>
  <c r="BO178" i="1" s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BO175" i="1"/>
  <c r="BN175" i="1"/>
  <c r="BM175" i="1"/>
  <c r="BL175" i="1"/>
  <c r="Y175" i="1"/>
  <c r="X175" i="1"/>
  <c r="O175" i="1"/>
  <c r="BN174" i="1"/>
  <c r="BL174" i="1"/>
  <c r="X174" i="1"/>
  <c r="BO174" i="1" s="1"/>
  <c r="O174" i="1"/>
  <c r="BN173" i="1"/>
  <c r="BL173" i="1"/>
  <c r="X173" i="1"/>
  <c r="BO173" i="1" s="1"/>
  <c r="O173" i="1"/>
  <c r="BN172" i="1"/>
  <c r="BL172" i="1"/>
  <c r="X172" i="1"/>
  <c r="O172" i="1"/>
  <c r="W170" i="1"/>
  <c r="W169" i="1"/>
  <c r="BN168" i="1"/>
  <c r="BL168" i="1"/>
  <c r="X168" i="1"/>
  <c r="BO168" i="1" s="1"/>
  <c r="O168" i="1"/>
  <c r="BN167" i="1"/>
  <c r="BL167" i="1"/>
  <c r="X167" i="1"/>
  <c r="O167" i="1"/>
  <c r="W165" i="1"/>
  <c r="W164" i="1"/>
  <c r="BN163" i="1"/>
  <c r="BL163" i="1"/>
  <c r="X163" i="1"/>
  <c r="BO163" i="1" s="1"/>
  <c r="O163" i="1"/>
  <c r="BN162" i="1"/>
  <c r="BL162" i="1"/>
  <c r="X162" i="1"/>
  <c r="O162" i="1"/>
  <c r="W159" i="1"/>
  <c r="W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H566" i="1" s="1"/>
  <c r="O149" i="1"/>
  <c r="W146" i="1"/>
  <c r="W145" i="1"/>
  <c r="BN144" i="1"/>
  <c r="BL144" i="1"/>
  <c r="X144" i="1"/>
  <c r="BO144" i="1" s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O139" i="1"/>
  <c r="W135" i="1"/>
  <c r="W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BO130" i="1" s="1"/>
  <c r="O130" i="1"/>
  <c r="BN129" i="1"/>
  <c r="BL129" i="1"/>
  <c r="X129" i="1"/>
  <c r="O129" i="1"/>
  <c r="W126" i="1"/>
  <c r="W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BO120" i="1" s="1"/>
  <c r="O120" i="1"/>
  <c r="BN119" i="1"/>
  <c r="BL119" i="1"/>
  <c r="X119" i="1"/>
  <c r="O119" i="1"/>
  <c r="W117" i="1"/>
  <c r="W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X117" i="1" s="1"/>
  <c r="O101" i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W82" i="1"/>
  <c r="W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O77" i="1"/>
  <c r="BN76" i="1"/>
  <c r="BL76" i="1"/>
  <c r="X76" i="1"/>
  <c r="BO76" i="1" s="1"/>
  <c r="O76" i="1"/>
  <c r="BN75" i="1"/>
  <c r="BL75" i="1"/>
  <c r="X75" i="1"/>
  <c r="O75" i="1"/>
  <c r="BO74" i="1"/>
  <c r="BN74" i="1"/>
  <c r="BM74" i="1"/>
  <c r="BL74" i="1"/>
  <c r="Y74" i="1"/>
  <c r="X74" i="1"/>
  <c r="O74" i="1"/>
  <c r="BN73" i="1"/>
  <c r="BL73" i="1"/>
  <c r="X73" i="1"/>
  <c r="O73" i="1"/>
  <c r="BN72" i="1"/>
  <c r="BL72" i="1"/>
  <c r="X72" i="1"/>
  <c r="BO72" i="1" s="1"/>
  <c r="O72" i="1"/>
  <c r="BN71" i="1"/>
  <c r="BL71" i="1"/>
  <c r="X71" i="1"/>
  <c r="O71" i="1"/>
  <c r="BN70" i="1"/>
  <c r="BL70" i="1"/>
  <c r="X70" i="1"/>
  <c r="BO70" i="1" s="1"/>
  <c r="O70" i="1"/>
  <c r="BN69" i="1"/>
  <c r="BL69" i="1"/>
  <c r="X69" i="1"/>
  <c r="O69" i="1"/>
  <c r="BN68" i="1"/>
  <c r="BL68" i="1"/>
  <c r="X68" i="1"/>
  <c r="BO68" i="1" s="1"/>
  <c r="O68" i="1"/>
  <c r="BN67" i="1"/>
  <c r="BL67" i="1"/>
  <c r="X67" i="1"/>
  <c r="O67" i="1"/>
  <c r="BO66" i="1"/>
  <c r="BN66" i="1"/>
  <c r="BM66" i="1"/>
  <c r="BL66" i="1"/>
  <c r="Y66" i="1"/>
  <c r="X66" i="1"/>
  <c r="O66" i="1"/>
  <c r="BN65" i="1"/>
  <c r="BL65" i="1"/>
  <c r="X65" i="1"/>
  <c r="O65" i="1"/>
  <c r="BN64" i="1"/>
  <c r="BL64" i="1"/>
  <c r="X64" i="1"/>
  <c r="BO64" i="1" s="1"/>
  <c r="O64" i="1"/>
  <c r="BN63" i="1"/>
  <c r="BL63" i="1"/>
  <c r="X63" i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N55" i="1"/>
  <c r="BL55" i="1"/>
  <c r="X55" i="1"/>
  <c r="O55" i="1"/>
  <c r="BN54" i="1"/>
  <c r="BL54" i="1"/>
  <c r="X54" i="1"/>
  <c r="BO54" i="1" s="1"/>
  <c r="O54" i="1"/>
  <c r="BN53" i="1"/>
  <c r="BL53" i="1"/>
  <c r="X53" i="1"/>
  <c r="O53" i="1"/>
  <c r="W50" i="1"/>
  <c r="W49" i="1"/>
  <c r="BN48" i="1"/>
  <c r="BL48" i="1"/>
  <c r="X48" i="1"/>
  <c r="O48" i="1"/>
  <c r="BN47" i="1"/>
  <c r="BL47" i="1"/>
  <c r="X47" i="1"/>
  <c r="BO47" i="1" s="1"/>
  <c r="O47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5" i="1" s="1"/>
  <c r="O27" i="1"/>
  <c r="W25" i="1"/>
  <c r="W556" i="1" s="1"/>
  <c r="W24" i="1"/>
  <c r="BO23" i="1"/>
  <c r="BN23" i="1"/>
  <c r="BM23" i="1"/>
  <c r="BL23" i="1"/>
  <c r="Y23" i="1"/>
  <c r="X23" i="1"/>
  <c r="O23" i="1"/>
  <c r="BN22" i="1"/>
  <c r="BL22" i="1"/>
  <c r="W557" i="1" s="1"/>
  <c r="X22" i="1"/>
  <c r="O22" i="1"/>
  <c r="H10" i="1"/>
  <c r="A9" i="1"/>
  <c r="F10" i="1" s="1"/>
  <c r="D7" i="1"/>
  <c r="P6" i="1"/>
  <c r="O2" i="1"/>
  <c r="BO192" i="1" l="1"/>
  <c r="BM192" i="1"/>
  <c r="Y192" i="1"/>
  <c r="BO214" i="1"/>
  <c r="BM214" i="1"/>
  <c r="Y214" i="1"/>
  <c r="BO244" i="1"/>
  <c r="BM244" i="1"/>
  <c r="Y244" i="1"/>
  <c r="BO266" i="1"/>
  <c r="BM266" i="1"/>
  <c r="Y266" i="1"/>
  <c r="BO294" i="1"/>
  <c r="BM294" i="1"/>
  <c r="Y294" i="1"/>
  <c r="BO328" i="1"/>
  <c r="BM328" i="1"/>
  <c r="Y328" i="1"/>
  <c r="BO330" i="1"/>
  <c r="BM330" i="1"/>
  <c r="Y330" i="1"/>
  <c r="BO332" i="1"/>
  <c r="BM332" i="1"/>
  <c r="Y332" i="1"/>
  <c r="BO384" i="1"/>
  <c r="BM384" i="1"/>
  <c r="Y384" i="1"/>
  <c r="BO390" i="1"/>
  <c r="BM390" i="1"/>
  <c r="Y390" i="1"/>
  <c r="BO422" i="1"/>
  <c r="BM422" i="1"/>
  <c r="Y422" i="1"/>
  <c r="X464" i="1"/>
  <c r="BO463" i="1"/>
  <c r="BM463" i="1"/>
  <c r="Y463" i="1"/>
  <c r="Y464" i="1" s="1"/>
  <c r="BO480" i="1"/>
  <c r="BM480" i="1"/>
  <c r="Y480" i="1"/>
  <c r="Y29" i="1"/>
  <c r="BM29" i="1"/>
  <c r="Y54" i="1"/>
  <c r="BM54" i="1"/>
  <c r="Y62" i="1"/>
  <c r="BM62" i="1"/>
  <c r="Y70" i="1"/>
  <c r="BM70" i="1"/>
  <c r="Y78" i="1"/>
  <c r="BM78" i="1"/>
  <c r="Y92" i="1"/>
  <c r="BM92" i="1"/>
  <c r="Y104" i="1"/>
  <c r="BM104" i="1"/>
  <c r="Y115" i="1"/>
  <c r="BM115" i="1"/>
  <c r="X125" i="1"/>
  <c r="Y130" i="1"/>
  <c r="BM130" i="1"/>
  <c r="Y152" i="1"/>
  <c r="BM152" i="1"/>
  <c r="I566" i="1"/>
  <c r="BO167" i="1"/>
  <c r="BM167" i="1"/>
  <c r="Y167" i="1"/>
  <c r="BO197" i="1"/>
  <c r="BM197" i="1"/>
  <c r="Y197" i="1"/>
  <c r="BO221" i="1"/>
  <c r="BM221" i="1"/>
  <c r="Y221" i="1"/>
  <c r="BO254" i="1"/>
  <c r="BM254" i="1"/>
  <c r="Y254" i="1"/>
  <c r="BO281" i="1"/>
  <c r="BM281" i="1"/>
  <c r="Y281" i="1"/>
  <c r="BO313" i="1"/>
  <c r="BM313" i="1"/>
  <c r="Y313" i="1"/>
  <c r="BO329" i="1"/>
  <c r="BM329" i="1"/>
  <c r="Y329" i="1"/>
  <c r="BO331" i="1"/>
  <c r="BM331" i="1"/>
  <c r="Y331" i="1"/>
  <c r="X386" i="1"/>
  <c r="X385" i="1"/>
  <c r="BO383" i="1"/>
  <c r="BM383" i="1"/>
  <c r="Y383" i="1"/>
  <c r="Y385" i="1" s="1"/>
  <c r="BO402" i="1"/>
  <c r="BM402" i="1"/>
  <c r="Y402" i="1"/>
  <c r="BO437" i="1"/>
  <c r="BM437" i="1"/>
  <c r="Y437" i="1"/>
  <c r="BO495" i="1"/>
  <c r="BM495" i="1"/>
  <c r="Y495" i="1"/>
  <c r="X180" i="1"/>
  <c r="X205" i="1"/>
  <c r="X223" i="1"/>
  <c r="X232" i="1"/>
  <c r="X249" i="1"/>
  <c r="X270" i="1"/>
  <c r="X283" i="1"/>
  <c r="BO352" i="1"/>
  <c r="BM352" i="1"/>
  <c r="Y352" i="1"/>
  <c r="BO368" i="1"/>
  <c r="BM368" i="1"/>
  <c r="Y368" i="1"/>
  <c r="BO379" i="1"/>
  <c r="BM379" i="1"/>
  <c r="Y379" i="1"/>
  <c r="BO400" i="1"/>
  <c r="BM400" i="1"/>
  <c r="Y400" i="1"/>
  <c r="BO412" i="1"/>
  <c r="BM412" i="1"/>
  <c r="Y412" i="1"/>
  <c r="BO435" i="1"/>
  <c r="BM435" i="1"/>
  <c r="Y435" i="1"/>
  <c r="BO458" i="1"/>
  <c r="BM458" i="1"/>
  <c r="Y458" i="1"/>
  <c r="BO478" i="1"/>
  <c r="BM478" i="1"/>
  <c r="Y478" i="1"/>
  <c r="X499" i="1"/>
  <c r="BO493" i="1"/>
  <c r="BM493" i="1"/>
  <c r="Y493" i="1"/>
  <c r="X299" i="1"/>
  <c r="BO292" i="1"/>
  <c r="BM292" i="1"/>
  <c r="Y292" i="1"/>
  <c r="X304" i="1"/>
  <c r="BO302" i="1"/>
  <c r="BM302" i="1"/>
  <c r="Y302" i="1"/>
  <c r="BO344" i="1"/>
  <c r="BM344" i="1"/>
  <c r="Y344" i="1"/>
  <c r="BO364" i="1"/>
  <c r="BM364" i="1"/>
  <c r="Y364" i="1"/>
  <c r="B566" i="1"/>
  <c r="W558" i="1"/>
  <c r="W559" i="1" s="1"/>
  <c r="W560" i="1"/>
  <c r="Y27" i="1"/>
  <c r="BM27" i="1"/>
  <c r="BO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7" i="1"/>
  <c r="BM47" i="1"/>
  <c r="Y64" i="1"/>
  <c r="BM64" i="1"/>
  <c r="Y68" i="1"/>
  <c r="BM68" i="1"/>
  <c r="Y72" i="1"/>
  <c r="BM72" i="1"/>
  <c r="Y76" i="1"/>
  <c r="BM76" i="1"/>
  <c r="Y80" i="1"/>
  <c r="BM80" i="1"/>
  <c r="X88" i="1"/>
  <c r="Y86" i="1"/>
  <c r="BM86" i="1"/>
  <c r="X98" i="1"/>
  <c r="Y94" i="1"/>
  <c r="BM94" i="1"/>
  <c r="Y102" i="1"/>
  <c r="BM102" i="1"/>
  <c r="Y106" i="1"/>
  <c r="BM106" i="1"/>
  <c r="Y113" i="1"/>
  <c r="BM113" i="1"/>
  <c r="Y119" i="1"/>
  <c r="BM119" i="1"/>
  <c r="BO119" i="1"/>
  <c r="Y123" i="1"/>
  <c r="BM123" i="1"/>
  <c r="F566" i="1"/>
  <c r="Y132" i="1"/>
  <c r="BM132" i="1"/>
  <c r="G566" i="1"/>
  <c r="Y150" i="1"/>
  <c r="BM150" i="1"/>
  <c r="Y154" i="1"/>
  <c r="BM154" i="1"/>
  <c r="Y163" i="1"/>
  <c r="BM163" i="1"/>
  <c r="X169" i="1"/>
  <c r="Y173" i="1"/>
  <c r="BM173" i="1"/>
  <c r="X199" i="1"/>
  <c r="Y190" i="1"/>
  <c r="BM190" i="1"/>
  <c r="Y201" i="1"/>
  <c r="BM201" i="1"/>
  <c r="BO201" i="1"/>
  <c r="J566" i="1"/>
  <c r="Y212" i="1"/>
  <c r="BM212" i="1"/>
  <c r="Y226" i="1"/>
  <c r="BM226" i="1"/>
  <c r="BO226" i="1"/>
  <c r="Y230" i="1"/>
  <c r="BM230" i="1"/>
  <c r="Y236" i="1"/>
  <c r="BM236" i="1"/>
  <c r="BO236" i="1"/>
  <c r="Y237" i="1"/>
  <c r="BM237" i="1"/>
  <c r="Y238" i="1"/>
  <c r="BM238" i="1"/>
  <c r="Y242" i="1"/>
  <c r="BM242" i="1"/>
  <c r="Y246" i="1"/>
  <c r="BM246" i="1"/>
  <c r="Y252" i="1"/>
  <c r="BM252" i="1"/>
  <c r="BO252" i="1"/>
  <c r="Y260" i="1"/>
  <c r="BM260" i="1"/>
  <c r="Y264" i="1"/>
  <c r="BM264" i="1"/>
  <c r="Y268" i="1"/>
  <c r="BM268" i="1"/>
  <c r="X277" i="1"/>
  <c r="Y275" i="1"/>
  <c r="BM275" i="1"/>
  <c r="Y285" i="1"/>
  <c r="BM285" i="1"/>
  <c r="BO285" i="1"/>
  <c r="BO296" i="1"/>
  <c r="BM296" i="1"/>
  <c r="Y296" i="1"/>
  <c r="BO338" i="1"/>
  <c r="BM338" i="1"/>
  <c r="Y338" i="1"/>
  <c r="BO351" i="1"/>
  <c r="BM351" i="1"/>
  <c r="Y351" i="1"/>
  <c r="BO357" i="1"/>
  <c r="BM357" i="1"/>
  <c r="Y357" i="1"/>
  <c r="X365" i="1"/>
  <c r="BO369" i="1"/>
  <c r="BM369" i="1"/>
  <c r="Y369" i="1"/>
  <c r="X408" i="1"/>
  <c r="BO396" i="1"/>
  <c r="BM396" i="1"/>
  <c r="Y396" i="1"/>
  <c r="BO404" i="1"/>
  <c r="BM404" i="1"/>
  <c r="Y404" i="1"/>
  <c r="T566" i="1"/>
  <c r="BO429" i="1"/>
  <c r="BM429" i="1"/>
  <c r="Y429" i="1"/>
  <c r="BO443" i="1"/>
  <c r="BM443" i="1"/>
  <c r="Y443" i="1"/>
  <c r="X485" i="1"/>
  <c r="BO474" i="1"/>
  <c r="BM474" i="1"/>
  <c r="Y474" i="1"/>
  <c r="BO482" i="1"/>
  <c r="BM482" i="1"/>
  <c r="Y482" i="1"/>
  <c r="BO483" i="1"/>
  <c r="BM483" i="1"/>
  <c r="Y483" i="1"/>
  <c r="BO497" i="1"/>
  <c r="BM497" i="1"/>
  <c r="Y497" i="1"/>
  <c r="P566" i="1"/>
  <c r="X315" i="1"/>
  <c r="X346" i="1"/>
  <c r="S566" i="1"/>
  <c r="X424" i="1"/>
  <c r="X439" i="1"/>
  <c r="X460" i="1"/>
  <c r="H9" i="1"/>
  <c r="A10" i="1"/>
  <c r="X24" i="1"/>
  <c r="X34" i="1"/>
  <c r="BO55" i="1"/>
  <c r="BM55" i="1"/>
  <c r="Y55" i="1"/>
  <c r="BO63" i="1"/>
  <c r="BM63" i="1"/>
  <c r="Y63" i="1"/>
  <c r="BO67" i="1"/>
  <c r="BM67" i="1"/>
  <c r="Y67" i="1"/>
  <c r="BO71" i="1"/>
  <c r="BM71" i="1"/>
  <c r="Y71" i="1"/>
  <c r="BO75" i="1"/>
  <c r="BM75" i="1"/>
  <c r="Y75" i="1"/>
  <c r="BO79" i="1"/>
  <c r="BM79" i="1"/>
  <c r="Y79" i="1"/>
  <c r="F9" i="1"/>
  <c r="J9" i="1"/>
  <c r="Y22" i="1"/>
  <c r="Y24" i="1" s="1"/>
  <c r="BM22" i="1"/>
  <c r="BO22" i="1"/>
  <c r="X25" i="1"/>
  <c r="Y28" i="1"/>
  <c r="BM28" i="1"/>
  <c r="Y30" i="1"/>
  <c r="BM30" i="1"/>
  <c r="Y32" i="1"/>
  <c r="BM32" i="1"/>
  <c r="BO48" i="1"/>
  <c r="BM48" i="1"/>
  <c r="Y48" i="1"/>
  <c r="Y49" i="1" s="1"/>
  <c r="X50" i="1"/>
  <c r="D566" i="1"/>
  <c r="X57" i="1"/>
  <c r="BO53" i="1"/>
  <c r="BM53" i="1"/>
  <c r="Y53" i="1"/>
  <c r="BO56" i="1"/>
  <c r="BM56" i="1"/>
  <c r="Y56" i="1"/>
  <c r="X58" i="1"/>
  <c r="E566" i="1"/>
  <c r="X82" i="1"/>
  <c r="BO61" i="1"/>
  <c r="BM61" i="1"/>
  <c r="Y61" i="1"/>
  <c r="X81" i="1"/>
  <c r="BO65" i="1"/>
  <c r="BM65" i="1"/>
  <c r="Y65" i="1"/>
  <c r="BO69" i="1"/>
  <c r="BM69" i="1"/>
  <c r="Y69" i="1"/>
  <c r="BO73" i="1"/>
  <c r="BM73" i="1"/>
  <c r="Y73" i="1"/>
  <c r="BO77" i="1"/>
  <c r="BM77" i="1"/>
  <c r="Y77" i="1"/>
  <c r="X89" i="1"/>
  <c r="X99" i="1"/>
  <c r="X116" i="1"/>
  <c r="X126" i="1"/>
  <c r="X135" i="1"/>
  <c r="X146" i="1"/>
  <c r="X159" i="1"/>
  <c r="X164" i="1"/>
  <c r="X170" i="1"/>
  <c r="X181" i="1"/>
  <c r="X198" i="1"/>
  <c r="X206" i="1"/>
  <c r="X217" i="1"/>
  <c r="X222" i="1"/>
  <c r="X233" i="1"/>
  <c r="X257" i="1"/>
  <c r="X269" i="1"/>
  <c r="X276" i="1"/>
  <c r="X282" i="1"/>
  <c r="X288" i="1"/>
  <c r="X305" i="1"/>
  <c r="X310" i="1"/>
  <c r="X316" i="1"/>
  <c r="X320" i="1"/>
  <c r="X324" i="1"/>
  <c r="BO335" i="1"/>
  <c r="BM335" i="1"/>
  <c r="Y335" i="1"/>
  <c r="BO337" i="1"/>
  <c r="BM337" i="1"/>
  <c r="Y337" i="1"/>
  <c r="BO345" i="1"/>
  <c r="BM345" i="1"/>
  <c r="Y345" i="1"/>
  <c r="X347" i="1"/>
  <c r="X354" i="1"/>
  <c r="BO349" i="1"/>
  <c r="BM349" i="1"/>
  <c r="Y349" i="1"/>
  <c r="X353" i="1"/>
  <c r="X359" i="1"/>
  <c r="BO356" i="1"/>
  <c r="BM356" i="1"/>
  <c r="Y356" i="1"/>
  <c r="Y358" i="1" s="1"/>
  <c r="BO370" i="1"/>
  <c r="BM370" i="1"/>
  <c r="Y370" i="1"/>
  <c r="BO376" i="1"/>
  <c r="BM376" i="1"/>
  <c r="Y376" i="1"/>
  <c r="C566" i="1"/>
  <c r="X49" i="1"/>
  <c r="Y85" i="1"/>
  <c r="BM85" i="1"/>
  <c r="Y87" i="1"/>
  <c r="BM87" i="1"/>
  <c r="Y91" i="1"/>
  <c r="BM91" i="1"/>
  <c r="BO91" i="1"/>
  <c r="Y93" i="1"/>
  <c r="BM93" i="1"/>
  <c r="Y95" i="1"/>
  <c r="BM95" i="1"/>
  <c r="Y97" i="1"/>
  <c r="BM97" i="1"/>
  <c r="Y101" i="1"/>
  <c r="BM101" i="1"/>
  <c r="BO101" i="1"/>
  <c r="Y103" i="1"/>
  <c r="BM103" i="1"/>
  <c r="Y105" i="1"/>
  <c r="BM105" i="1"/>
  <c r="Y107" i="1"/>
  <c r="BM107" i="1"/>
  <c r="Y109" i="1"/>
  <c r="BM109" i="1"/>
  <c r="Y110" i="1"/>
  <c r="BM110" i="1"/>
  <c r="Y112" i="1"/>
  <c r="BM112" i="1"/>
  <c r="Y114" i="1"/>
  <c r="BM114" i="1"/>
  <c r="Y120" i="1"/>
  <c r="BM120" i="1"/>
  <c r="Y122" i="1"/>
  <c r="BM122" i="1"/>
  <c r="Y124" i="1"/>
  <c r="BM124" i="1"/>
  <c r="Y129" i="1"/>
  <c r="BM129" i="1"/>
  <c r="BO129" i="1"/>
  <c r="Y131" i="1"/>
  <c r="BM131" i="1"/>
  <c r="Y133" i="1"/>
  <c r="BM133" i="1"/>
  <c r="X134" i="1"/>
  <c r="Y139" i="1"/>
  <c r="BM139" i="1"/>
  <c r="BO139" i="1"/>
  <c r="Y140" i="1"/>
  <c r="BM140" i="1"/>
  <c r="Y141" i="1"/>
  <c r="BM141" i="1"/>
  <c r="Y144" i="1"/>
  <c r="BM144" i="1"/>
  <c r="X145" i="1"/>
  <c r="Y149" i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Y164" i="1" s="1"/>
  <c r="BM162" i="1"/>
  <c r="BO162" i="1"/>
  <c r="X165" i="1"/>
  <c r="Y168" i="1"/>
  <c r="Y169" i="1" s="1"/>
  <c r="BM168" i="1"/>
  <c r="Y172" i="1"/>
  <c r="BM172" i="1"/>
  <c r="BO172" i="1"/>
  <c r="Y174" i="1"/>
  <c r="BM174" i="1"/>
  <c r="Y178" i="1"/>
  <c r="BM178" i="1"/>
  <c r="Y179" i="1"/>
  <c r="BM179" i="1"/>
  <c r="Y183" i="1"/>
  <c r="BM183" i="1"/>
  <c r="BO183" i="1"/>
  <c r="Y185" i="1"/>
  <c r="BM185" i="1"/>
  <c r="Y186" i="1"/>
  <c r="BM186" i="1"/>
  <c r="Y189" i="1"/>
  <c r="BM189" i="1"/>
  <c r="Y191" i="1"/>
  <c r="BM191" i="1"/>
  <c r="Y193" i="1"/>
  <c r="BM193" i="1"/>
  <c r="Y194" i="1"/>
  <c r="BM194" i="1"/>
  <c r="Y195" i="1"/>
  <c r="BM195" i="1"/>
  <c r="Y196" i="1"/>
  <c r="BM196" i="1"/>
  <c r="Y202" i="1"/>
  <c r="BM202" i="1"/>
  <c r="Y203" i="1"/>
  <c r="BM203" i="1"/>
  <c r="Y204" i="1"/>
  <c r="BM204" i="1"/>
  <c r="Y209" i="1"/>
  <c r="BM209" i="1"/>
  <c r="BO209" i="1"/>
  <c r="Y211" i="1"/>
  <c r="BM211" i="1"/>
  <c r="Y213" i="1"/>
  <c r="BM213" i="1"/>
  <c r="Y215" i="1"/>
  <c r="BM215" i="1"/>
  <c r="X216" i="1"/>
  <c r="Y219" i="1"/>
  <c r="BM219" i="1"/>
  <c r="BO219" i="1"/>
  <c r="Y220" i="1"/>
  <c r="BM220" i="1"/>
  <c r="Y227" i="1"/>
  <c r="BM227" i="1"/>
  <c r="Y229" i="1"/>
  <c r="BM229" i="1"/>
  <c r="Y231" i="1"/>
  <c r="BM231" i="1"/>
  <c r="N566" i="1"/>
  <c r="L566" i="1"/>
  <c r="Y239" i="1"/>
  <c r="BM239" i="1"/>
  <c r="Y241" i="1"/>
  <c r="BM241" i="1"/>
  <c r="Y243" i="1"/>
  <c r="BM243" i="1"/>
  <c r="Y245" i="1"/>
  <c r="BM245" i="1"/>
  <c r="Y247" i="1"/>
  <c r="BM247" i="1"/>
  <c r="X250" i="1"/>
  <c r="Y253" i="1"/>
  <c r="BM253" i="1"/>
  <c r="Y255" i="1"/>
  <c r="BM255" i="1"/>
  <c r="Y259" i="1"/>
  <c r="BM259" i="1"/>
  <c r="BO259" i="1"/>
  <c r="Y261" i="1"/>
  <c r="BM261" i="1"/>
  <c r="Y263" i="1"/>
  <c r="BM263" i="1"/>
  <c r="Y265" i="1"/>
  <c r="BM265" i="1"/>
  <c r="Y267" i="1"/>
  <c r="BM267" i="1"/>
  <c r="Y274" i="1"/>
  <c r="Y276" i="1" s="1"/>
  <c r="BM274" i="1"/>
  <c r="Y279" i="1"/>
  <c r="BM279" i="1"/>
  <c r="BO279" i="1"/>
  <c r="Y280" i="1"/>
  <c r="BM280" i="1"/>
  <c r="Y286" i="1"/>
  <c r="Y288" i="1" s="1"/>
  <c r="BM286" i="1"/>
  <c r="O566" i="1"/>
  <c r="Y293" i="1"/>
  <c r="BM293" i="1"/>
  <c r="Y295" i="1"/>
  <c r="BM295" i="1"/>
  <c r="Y297" i="1"/>
  <c r="BM297" i="1"/>
  <c r="X300" i="1"/>
  <c r="Y303" i="1"/>
  <c r="Y304" i="1" s="1"/>
  <c r="BM303" i="1"/>
  <c r="Y308" i="1"/>
  <c r="Y309" i="1" s="1"/>
  <c r="BM308" i="1"/>
  <c r="BO308" i="1"/>
  <c r="X309" i="1"/>
  <c r="Y312" i="1"/>
  <c r="BM312" i="1"/>
  <c r="BO312" i="1"/>
  <c r="Y314" i="1"/>
  <c r="BM314" i="1"/>
  <c r="Y318" i="1"/>
  <c r="Y319" i="1" s="1"/>
  <c r="BM318" i="1"/>
  <c r="BO318" i="1"/>
  <c r="Y322" i="1"/>
  <c r="Y323" i="1" s="1"/>
  <c r="BM322" i="1"/>
  <c r="BO322" i="1"/>
  <c r="X340" i="1"/>
  <c r="Q566" i="1"/>
  <c r="Y333" i="1"/>
  <c r="BM333" i="1"/>
  <c r="BO334" i="1"/>
  <c r="BM334" i="1"/>
  <c r="Y334" i="1"/>
  <c r="BO336" i="1"/>
  <c r="BM336" i="1"/>
  <c r="Y336" i="1"/>
  <c r="X339" i="1"/>
  <c r="BO343" i="1"/>
  <c r="BM343" i="1"/>
  <c r="Y343" i="1"/>
  <c r="BO350" i="1"/>
  <c r="BM350" i="1"/>
  <c r="Y350" i="1"/>
  <c r="X358" i="1"/>
  <c r="BO363" i="1"/>
  <c r="BM363" i="1"/>
  <c r="Y363" i="1"/>
  <c r="Y365" i="1" s="1"/>
  <c r="X372" i="1"/>
  <c r="BO371" i="1"/>
  <c r="BM371" i="1"/>
  <c r="Y371" i="1"/>
  <c r="X373" i="1"/>
  <c r="X381" i="1"/>
  <c r="BO375" i="1"/>
  <c r="BM375" i="1"/>
  <c r="Y375" i="1"/>
  <c r="BO378" i="1"/>
  <c r="BM378" i="1"/>
  <c r="Y378" i="1"/>
  <c r="X393" i="1"/>
  <c r="X409" i="1"/>
  <c r="X415" i="1"/>
  <c r="X419" i="1"/>
  <c r="X425" i="1"/>
  <c r="X430" i="1"/>
  <c r="X440" i="1"/>
  <c r="X444" i="1"/>
  <c r="X459" i="1"/>
  <c r="X469" i="1"/>
  <c r="BO484" i="1"/>
  <c r="BM484" i="1"/>
  <c r="Y484" i="1"/>
  <c r="X486" i="1"/>
  <c r="X491" i="1"/>
  <c r="BO488" i="1"/>
  <c r="BM488" i="1"/>
  <c r="Y488" i="1"/>
  <c r="Y490" i="1" s="1"/>
  <c r="BO496" i="1"/>
  <c r="BM496" i="1"/>
  <c r="Y496" i="1"/>
  <c r="BO504" i="1"/>
  <c r="BM504" i="1"/>
  <c r="Y504" i="1"/>
  <c r="X506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U566" i="1"/>
  <c r="R566" i="1"/>
  <c r="X366" i="1"/>
  <c r="Y391" i="1"/>
  <c r="Y392" i="1" s="1"/>
  <c r="BM391" i="1"/>
  <c r="X392" i="1"/>
  <c r="Y395" i="1"/>
  <c r="BM395" i="1"/>
  <c r="BO395" i="1"/>
  <c r="Y397" i="1"/>
  <c r="BM397" i="1"/>
  <c r="Y399" i="1"/>
  <c r="BM399" i="1"/>
  <c r="Y401" i="1"/>
  <c r="BM401" i="1"/>
  <c r="Y403" i="1"/>
  <c r="BM403" i="1"/>
  <c r="Y405" i="1"/>
  <c r="BM405" i="1"/>
  <c r="Y407" i="1"/>
  <c r="BM407" i="1"/>
  <c r="Y411" i="1"/>
  <c r="BM411" i="1"/>
  <c r="BO411" i="1"/>
  <c r="Y413" i="1"/>
  <c r="BM413" i="1"/>
  <c r="Y417" i="1"/>
  <c r="Y418" i="1" s="1"/>
  <c r="BM417" i="1"/>
  <c r="BO417" i="1"/>
  <c r="Y421" i="1"/>
  <c r="BM421" i="1"/>
  <c r="BO421" i="1"/>
  <c r="Y423" i="1"/>
  <c r="BM423" i="1"/>
  <c r="Y428" i="1"/>
  <c r="BM428" i="1"/>
  <c r="BO428" i="1"/>
  <c r="X431" i="1"/>
  <c r="Y434" i="1"/>
  <c r="BM434" i="1"/>
  <c r="Y436" i="1"/>
  <c r="BM436" i="1"/>
  <c r="Y438" i="1"/>
  <c r="BM438" i="1"/>
  <c r="Y442" i="1"/>
  <c r="Y444" i="1" s="1"/>
  <c r="BM442" i="1"/>
  <c r="BO442" i="1"/>
  <c r="Y457" i="1"/>
  <c r="Y459" i="1" s="1"/>
  <c r="BM457" i="1"/>
  <c r="V566" i="1"/>
  <c r="X465" i="1"/>
  <c r="Y467" i="1"/>
  <c r="Y468" i="1" s="1"/>
  <c r="BM467" i="1"/>
  <c r="BO467" i="1"/>
  <c r="Y473" i="1"/>
  <c r="BM473" i="1"/>
  <c r="BO473" i="1"/>
  <c r="Y475" i="1"/>
  <c r="BM475" i="1"/>
  <c r="Y477" i="1"/>
  <c r="BM477" i="1"/>
  <c r="Y479" i="1"/>
  <c r="BM479" i="1"/>
  <c r="Y481" i="1"/>
  <c r="BM481" i="1"/>
  <c r="X490" i="1"/>
  <c r="BO494" i="1"/>
  <c r="BM494" i="1"/>
  <c r="Y494" i="1"/>
  <c r="BO498" i="1"/>
  <c r="BM498" i="1"/>
  <c r="Y498" i="1"/>
  <c r="X500" i="1"/>
  <c r="X505" i="1"/>
  <c r="BO502" i="1"/>
  <c r="BM502" i="1"/>
  <c r="Y502" i="1"/>
  <c r="X56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X524" i="1"/>
  <c r="Y505" i="1" l="1"/>
  <c r="Y499" i="1"/>
  <c r="Y485" i="1"/>
  <c r="Y430" i="1"/>
  <c r="Y408" i="1"/>
  <c r="Y346" i="1"/>
  <c r="Y315" i="1"/>
  <c r="Y269" i="1"/>
  <c r="Y222" i="1"/>
  <c r="Y216" i="1"/>
  <c r="Y180" i="1"/>
  <c r="Y158" i="1"/>
  <c r="Y145" i="1"/>
  <c r="Y134" i="1"/>
  <c r="Y98" i="1"/>
  <c r="Y339" i="1"/>
  <c r="Y299" i="1"/>
  <c r="Y249" i="1"/>
  <c r="Y232" i="1"/>
  <c r="Y57" i="1"/>
  <c r="Y34" i="1"/>
  <c r="Y439" i="1"/>
  <c r="Y256" i="1"/>
  <c r="Y205" i="1"/>
  <c r="Y125" i="1"/>
  <c r="Y88" i="1"/>
  <c r="Y372" i="1"/>
  <c r="Y547" i="1"/>
  <c r="X558" i="1"/>
  <c r="Y424" i="1"/>
  <c r="Y414" i="1"/>
  <c r="Y531" i="1"/>
  <c r="Y380" i="1"/>
  <c r="Y282" i="1"/>
  <c r="Y198" i="1"/>
  <c r="Y116" i="1"/>
  <c r="Y353" i="1"/>
  <c r="Y81" i="1"/>
  <c r="X556" i="1"/>
  <c r="X557" i="1"/>
  <c r="X559" i="1" s="1"/>
  <c r="X560" i="1"/>
  <c r="Y561" i="1" l="1"/>
</calcChain>
</file>

<file path=xl/sharedStrings.xml><?xml version="1.0" encoding="utf-8"?>
<sst xmlns="http://schemas.openxmlformats.org/spreadsheetml/2006/main" count="2458" uniqueCount="830">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</sst>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5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101" sqref="AA101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82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1"/>
      <c r="Q2" s="401"/>
      <c r="R2" s="401"/>
      <c r="S2" s="401"/>
      <c r="T2" s="401"/>
      <c r="U2" s="401"/>
      <c r="V2" s="401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1"/>
      <c r="P3" s="401"/>
      <c r="Q3" s="401"/>
      <c r="R3" s="401"/>
      <c r="S3" s="401"/>
      <c r="T3" s="401"/>
      <c r="U3" s="401"/>
      <c r="V3" s="401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51" t="s">
        <v>8</v>
      </c>
      <c r="B5" s="552"/>
      <c r="C5" s="553"/>
      <c r="D5" s="429"/>
      <c r="E5" s="431"/>
      <c r="F5" s="737" t="s">
        <v>9</v>
      </c>
      <c r="G5" s="553"/>
      <c r="H5" s="429" t="s">
        <v>829</v>
      </c>
      <c r="I5" s="430"/>
      <c r="J5" s="430"/>
      <c r="K5" s="430"/>
      <c r="L5" s="431"/>
      <c r="M5" s="58"/>
      <c r="O5" s="24" t="s">
        <v>10</v>
      </c>
      <c r="P5" s="770">
        <v>45472</v>
      </c>
      <c r="Q5" s="572"/>
      <c r="S5" s="655" t="s">
        <v>11</v>
      </c>
      <c r="T5" s="445"/>
      <c r="U5" s="656" t="s">
        <v>12</v>
      </c>
      <c r="V5" s="572"/>
      <c r="AA5" s="51"/>
      <c r="AB5" s="51"/>
      <c r="AC5" s="51"/>
    </row>
    <row r="6" spans="1:30" s="381" customFormat="1" ht="24" customHeight="1" x14ac:dyDescent="0.2">
      <c r="A6" s="551" t="s">
        <v>13</v>
      </c>
      <c r="B6" s="552"/>
      <c r="C6" s="553"/>
      <c r="D6" s="700" t="s">
        <v>14</v>
      </c>
      <c r="E6" s="701"/>
      <c r="F6" s="701"/>
      <c r="G6" s="701"/>
      <c r="H6" s="701"/>
      <c r="I6" s="701"/>
      <c r="J6" s="701"/>
      <c r="K6" s="701"/>
      <c r="L6" s="572"/>
      <c r="M6" s="59"/>
      <c r="O6" s="24" t="s">
        <v>15</v>
      </c>
      <c r="P6" s="414" t="str">
        <f>IF(P5=0," ",CHOOSE(WEEKDAY(P5,2),"Понедельник","Вторник","Среда","Четверг","Пятница","Суббота","Воскресенье"))</f>
        <v>Суббота</v>
      </c>
      <c r="Q6" s="396"/>
      <c r="S6" s="444" t="s">
        <v>16</v>
      </c>
      <c r="T6" s="445"/>
      <c r="U6" s="693" t="s">
        <v>17</v>
      </c>
      <c r="V6" s="458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565"/>
      <c r="M7" s="60"/>
      <c r="O7" s="24"/>
      <c r="P7" s="42"/>
      <c r="Q7" s="42"/>
      <c r="S7" s="401"/>
      <c r="T7" s="445"/>
      <c r="U7" s="694"/>
      <c r="V7" s="695"/>
      <c r="AA7" s="51"/>
      <c r="AB7" s="51"/>
      <c r="AC7" s="51"/>
    </row>
    <row r="8" spans="1:30" s="381" customFormat="1" ht="25.5" customHeight="1" x14ac:dyDescent="0.2">
      <c r="A8" s="785" t="s">
        <v>18</v>
      </c>
      <c r="B8" s="404"/>
      <c r="C8" s="405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64">
        <v>0.54166666666666663</v>
      </c>
      <c r="Q8" s="565"/>
      <c r="S8" s="401"/>
      <c r="T8" s="445"/>
      <c r="U8" s="694"/>
      <c r="V8" s="695"/>
      <c r="AA8" s="51"/>
      <c r="AB8" s="51"/>
      <c r="AC8" s="51"/>
    </row>
    <row r="9" spans="1:30" s="381" customFormat="1" ht="39.950000000000003" customHeight="1" x14ac:dyDescent="0.2">
      <c r="A9" s="5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78"/>
      <c r="E9" s="393"/>
      <c r="F9" s="5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79"/>
      <c r="O9" s="26" t="s">
        <v>20</v>
      </c>
      <c r="P9" s="560"/>
      <c r="Q9" s="561"/>
      <c r="S9" s="401"/>
      <c r="T9" s="445"/>
      <c r="U9" s="696"/>
      <c r="V9" s="697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78"/>
      <c r="E10" s="393"/>
      <c r="F10" s="5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78" t="str">
        <f>IFERROR(VLOOKUP($D$10,Proxy,2,FALSE),"")</f>
        <v/>
      </c>
      <c r="I10" s="401"/>
      <c r="J10" s="401"/>
      <c r="K10" s="401"/>
      <c r="L10" s="401"/>
      <c r="M10" s="380"/>
      <c r="O10" s="26" t="s">
        <v>21</v>
      </c>
      <c r="P10" s="662"/>
      <c r="Q10" s="663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1"/>
      <c r="Q11" s="572"/>
      <c r="T11" s="24" t="s">
        <v>26</v>
      </c>
      <c r="U11" s="641" t="s">
        <v>27</v>
      </c>
      <c r="V11" s="561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32" t="s">
        <v>28</v>
      </c>
      <c r="B12" s="552"/>
      <c r="C12" s="552"/>
      <c r="D12" s="552"/>
      <c r="E12" s="552"/>
      <c r="F12" s="552"/>
      <c r="G12" s="552"/>
      <c r="H12" s="552"/>
      <c r="I12" s="552"/>
      <c r="J12" s="552"/>
      <c r="K12" s="552"/>
      <c r="L12" s="553"/>
      <c r="M12" s="62"/>
      <c r="O12" s="24" t="s">
        <v>29</v>
      </c>
      <c r="P12" s="564"/>
      <c r="Q12" s="565"/>
      <c r="R12" s="23"/>
      <c r="T12" s="24"/>
      <c r="U12" s="517"/>
      <c r="V12" s="401"/>
      <c r="AA12" s="51"/>
      <c r="AB12" s="51"/>
      <c r="AC12" s="51"/>
    </row>
    <row r="13" spans="1:30" s="381" customFormat="1" ht="23.25" customHeight="1" x14ac:dyDescent="0.2">
      <c r="A13" s="732" t="s">
        <v>30</v>
      </c>
      <c r="B13" s="552"/>
      <c r="C13" s="552"/>
      <c r="D13" s="552"/>
      <c r="E13" s="552"/>
      <c r="F13" s="552"/>
      <c r="G13" s="552"/>
      <c r="H13" s="552"/>
      <c r="I13" s="552"/>
      <c r="J13" s="552"/>
      <c r="K13" s="552"/>
      <c r="L13" s="553"/>
      <c r="M13" s="62"/>
      <c r="N13" s="26"/>
      <c r="O13" s="26" t="s">
        <v>31</v>
      </c>
      <c r="P13" s="641"/>
      <c r="Q13" s="561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32" t="s">
        <v>32</v>
      </c>
      <c r="B14" s="552"/>
      <c r="C14" s="552"/>
      <c r="D14" s="552"/>
      <c r="E14" s="552"/>
      <c r="F14" s="552"/>
      <c r="G14" s="552"/>
      <c r="H14" s="552"/>
      <c r="I14" s="552"/>
      <c r="J14" s="552"/>
      <c r="K14" s="552"/>
      <c r="L14" s="553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5" t="s">
        <v>33</v>
      </c>
      <c r="B15" s="552"/>
      <c r="C15" s="552"/>
      <c r="D15" s="552"/>
      <c r="E15" s="552"/>
      <c r="F15" s="552"/>
      <c r="G15" s="552"/>
      <c r="H15" s="552"/>
      <c r="I15" s="552"/>
      <c r="J15" s="552"/>
      <c r="K15" s="552"/>
      <c r="L15" s="553"/>
      <c r="M15" s="63"/>
      <c r="O15" s="544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9" t="s">
        <v>35</v>
      </c>
      <c r="B17" s="409" t="s">
        <v>36</v>
      </c>
      <c r="C17" s="576" t="s">
        <v>37</v>
      </c>
      <c r="D17" s="409" t="s">
        <v>38</v>
      </c>
      <c r="E17" s="474"/>
      <c r="F17" s="409" t="s">
        <v>39</v>
      </c>
      <c r="G17" s="409" t="s">
        <v>40</v>
      </c>
      <c r="H17" s="409" t="s">
        <v>41</v>
      </c>
      <c r="I17" s="409" t="s">
        <v>42</v>
      </c>
      <c r="J17" s="409" t="s">
        <v>43</v>
      </c>
      <c r="K17" s="409" t="s">
        <v>44</v>
      </c>
      <c r="L17" s="409" t="s">
        <v>45</v>
      </c>
      <c r="M17" s="409" t="s">
        <v>46</v>
      </c>
      <c r="N17" s="409" t="s">
        <v>47</v>
      </c>
      <c r="O17" s="409" t="s">
        <v>48</v>
      </c>
      <c r="P17" s="473"/>
      <c r="Q17" s="473"/>
      <c r="R17" s="473"/>
      <c r="S17" s="474"/>
      <c r="T17" s="760" t="s">
        <v>49</v>
      </c>
      <c r="U17" s="553"/>
      <c r="V17" s="409" t="s">
        <v>50</v>
      </c>
      <c r="W17" s="409" t="s">
        <v>51</v>
      </c>
      <c r="X17" s="786" t="s">
        <v>52</v>
      </c>
      <c r="Y17" s="409" t="s">
        <v>53</v>
      </c>
      <c r="Z17" s="489" t="s">
        <v>54</v>
      </c>
      <c r="AA17" s="489" t="s">
        <v>55</v>
      </c>
      <c r="AB17" s="489" t="s">
        <v>56</v>
      </c>
      <c r="AC17" s="490"/>
      <c r="AD17" s="491"/>
      <c r="AE17" s="506"/>
      <c r="BB17" s="759" t="s">
        <v>57</v>
      </c>
    </row>
    <row r="18" spans="1:67" ht="14.25" customHeight="1" x14ac:dyDescent="0.2">
      <c r="A18" s="410"/>
      <c r="B18" s="410"/>
      <c r="C18" s="410"/>
      <c r="D18" s="475"/>
      <c r="E18" s="477"/>
      <c r="F18" s="410"/>
      <c r="G18" s="410"/>
      <c r="H18" s="410"/>
      <c r="I18" s="410"/>
      <c r="J18" s="410"/>
      <c r="K18" s="410"/>
      <c r="L18" s="410"/>
      <c r="M18" s="410"/>
      <c r="N18" s="410"/>
      <c r="O18" s="475"/>
      <c r="P18" s="476"/>
      <c r="Q18" s="476"/>
      <c r="R18" s="476"/>
      <c r="S18" s="477"/>
      <c r="T18" s="382" t="s">
        <v>58</v>
      </c>
      <c r="U18" s="382" t="s">
        <v>59</v>
      </c>
      <c r="V18" s="410"/>
      <c r="W18" s="410"/>
      <c r="X18" s="787"/>
      <c r="Y18" s="410"/>
      <c r="Z18" s="668"/>
      <c r="AA18" s="668"/>
      <c r="AB18" s="492"/>
      <c r="AC18" s="493"/>
      <c r="AD18" s="494"/>
      <c r="AE18" s="507"/>
      <c r="BB18" s="401"/>
    </row>
    <row r="19" spans="1:67" ht="27.75" hidden="1" customHeight="1" x14ac:dyDescent="0.2">
      <c r="A19" s="427" t="s">
        <v>60</v>
      </c>
      <c r="B19" s="428"/>
      <c r="C19" s="428"/>
      <c r="D19" s="428"/>
      <c r="E19" s="428"/>
      <c r="F19" s="428"/>
      <c r="G19" s="428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428"/>
      <c r="T19" s="428"/>
      <c r="U19" s="428"/>
      <c r="V19" s="428"/>
      <c r="W19" s="428"/>
      <c r="X19" s="428"/>
      <c r="Y19" s="428"/>
      <c r="Z19" s="48"/>
      <c r="AA19" s="48"/>
    </row>
    <row r="20" spans="1:67" ht="16.5" hidden="1" customHeight="1" x14ac:dyDescent="0.25">
      <c r="A20" s="407" t="s">
        <v>60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383"/>
      <c r="AA20" s="383"/>
    </row>
    <row r="21" spans="1:67" ht="14.25" hidden="1" customHeight="1" x14ac:dyDescent="0.25">
      <c r="A21" s="400" t="s">
        <v>61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384"/>
      <c r="AA21" s="384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8">
        <v>4607091389258</v>
      </c>
      <c r="E22" s="396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6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8">
        <v>4680115885004</v>
      </c>
      <c r="E23" s="396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6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38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39"/>
      <c r="O24" s="403" t="s">
        <v>70</v>
      </c>
      <c r="P24" s="404"/>
      <c r="Q24" s="404"/>
      <c r="R24" s="404"/>
      <c r="S24" s="404"/>
      <c r="T24" s="404"/>
      <c r="U24" s="405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401"/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39"/>
      <c r="O25" s="403" t="s">
        <v>70</v>
      </c>
      <c r="P25" s="404"/>
      <c r="Q25" s="404"/>
      <c r="R25" s="404"/>
      <c r="S25" s="404"/>
      <c r="T25" s="404"/>
      <c r="U25" s="405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400" t="s">
        <v>72</v>
      </c>
      <c r="B26" s="401"/>
      <c r="C26" s="401"/>
      <c r="D26" s="401"/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1"/>
      <c r="T26" s="401"/>
      <c r="U26" s="401"/>
      <c r="V26" s="401"/>
      <c r="W26" s="401"/>
      <c r="X26" s="401"/>
      <c r="Y26" s="401"/>
      <c r="Z26" s="384"/>
      <c r="AA26" s="384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8">
        <v>4607091383881</v>
      </c>
      <c r="E27" s="396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6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8">
        <v>4607091388237</v>
      </c>
      <c r="E28" s="396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6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8">
        <v>4607091383935</v>
      </c>
      <c r="E29" s="396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6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8">
        <v>4607091383935</v>
      </c>
      <c r="E30" s="396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6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8">
        <v>4680115881853</v>
      </c>
      <c r="E31" s="396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6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8">
        <v>4607091383911</v>
      </c>
      <c r="E32" s="396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2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6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8">
        <v>4607091388244</v>
      </c>
      <c r="E33" s="396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6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38"/>
      <c r="B34" s="401"/>
      <c r="C34" s="401"/>
      <c r="D34" s="401"/>
      <c r="E34" s="401"/>
      <c r="F34" s="401"/>
      <c r="G34" s="401"/>
      <c r="H34" s="401"/>
      <c r="I34" s="401"/>
      <c r="J34" s="401"/>
      <c r="K34" s="401"/>
      <c r="L34" s="401"/>
      <c r="M34" s="401"/>
      <c r="N34" s="439"/>
      <c r="O34" s="403" t="s">
        <v>70</v>
      </c>
      <c r="P34" s="404"/>
      <c r="Q34" s="404"/>
      <c r="R34" s="404"/>
      <c r="S34" s="404"/>
      <c r="T34" s="404"/>
      <c r="U34" s="405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401"/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  <c r="M35" s="401"/>
      <c r="N35" s="439"/>
      <c r="O35" s="403" t="s">
        <v>70</v>
      </c>
      <c r="P35" s="404"/>
      <c r="Q35" s="404"/>
      <c r="R35" s="404"/>
      <c r="S35" s="404"/>
      <c r="T35" s="404"/>
      <c r="U35" s="405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400" t="s">
        <v>86</v>
      </c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1"/>
      <c r="P36" s="401"/>
      <c r="Q36" s="401"/>
      <c r="R36" s="401"/>
      <c r="S36" s="401"/>
      <c r="T36" s="401"/>
      <c r="U36" s="401"/>
      <c r="V36" s="401"/>
      <c r="W36" s="401"/>
      <c r="X36" s="401"/>
      <c r="Y36" s="401"/>
      <c r="Z36" s="384"/>
      <c r="AA36" s="384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8">
        <v>4607091388503</v>
      </c>
      <c r="E37" s="396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6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38"/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39"/>
      <c r="O38" s="403" t="s">
        <v>70</v>
      </c>
      <c r="P38" s="404"/>
      <c r="Q38" s="404"/>
      <c r="R38" s="404"/>
      <c r="S38" s="404"/>
      <c r="T38" s="404"/>
      <c r="U38" s="405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401"/>
      <c r="B39" s="401"/>
      <c r="C39" s="401"/>
      <c r="D39" s="401"/>
      <c r="E39" s="401"/>
      <c r="F39" s="401"/>
      <c r="G39" s="401"/>
      <c r="H39" s="401"/>
      <c r="I39" s="401"/>
      <c r="J39" s="401"/>
      <c r="K39" s="401"/>
      <c r="L39" s="401"/>
      <c r="M39" s="401"/>
      <c r="N39" s="439"/>
      <c r="O39" s="403" t="s">
        <v>70</v>
      </c>
      <c r="P39" s="404"/>
      <c r="Q39" s="404"/>
      <c r="R39" s="404"/>
      <c r="S39" s="404"/>
      <c r="T39" s="404"/>
      <c r="U39" s="405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400" t="s">
        <v>91</v>
      </c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384"/>
      <c r="AA40" s="384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8">
        <v>4607091388282</v>
      </c>
      <c r="E41" s="396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6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38"/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39"/>
      <c r="O42" s="403" t="s">
        <v>70</v>
      </c>
      <c r="P42" s="404"/>
      <c r="Q42" s="404"/>
      <c r="R42" s="404"/>
      <c r="S42" s="404"/>
      <c r="T42" s="404"/>
      <c r="U42" s="405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401"/>
      <c r="B43" s="401"/>
      <c r="C43" s="401"/>
      <c r="D43" s="401"/>
      <c r="E43" s="401"/>
      <c r="F43" s="401"/>
      <c r="G43" s="401"/>
      <c r="H43" s="401"/>
      <c r="I43" s="401"/>
      <c r="J43" s="401"/>
      <c r="K43" s="401"/>
      <c r="L43" s="401"/>
      <c r="M43" s="401"/>
      <c r="N43" s="439"/>
      <c r="O43" s="403" t="s">
        <v>70</v>
      </c>
      <c r="P43" s="404"/>
      <c r="Q43" s="404"/>
      <c r="R43" s="404"/>
      <c r="S43" s="404"/>
      <c r="T43" s="404"/>
      <c r="U43" s="405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27" t="s">
        <v>95</v>
      </c>
      <c r="B44" s="428"/>
      <c r="C44" s="428"/>
      <c r="D44" s="428"/>
      <c r="E44" s="428"/>
      <c r="F44" s="428"/>
      <c r="G44" s="428"/>
      <c r="H44" s="428"/>
      <c r="I44" s="428"/>
      <c r="J44" s="428"/>
      <c r="K44" s="428"/>
      <c r="L44" s="428"/>
      <c r="M44" s="428"/>
      <c r="N44" s="428"/>
      <c r="O44" s="428"/>
      <c r="P44" s="428"/>
      <c r="Q44" s="428"/>
      <c r="R44" s="428"/>
      <c r="S44" s="428"/>
      <c r="T44" s="428"/>
      <c r="U44" s="428"/>
      <c r="V44" s="428"/>
      <c r="W44" s="428"/>
      <c r="X44" s="428"/>
      <c r="Y44" s="428"/>
      <c r="Z44" s="48"/>
      <c r="AA44" s="48"/>
    </row>
    <row r="45" spans="1:67" ht="16.5" hidden="1" customHeight="1" x14ac:dyDescent="0.25">
      <c r="A45" s="407" t="s">
        <v>96</v>
      </c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1"/>
      <c r="P45" s="401"/>
      <c r="Q45" s="401"/>
      <c r="R45" s="401"/>
      <c r="S45" s="401"/>
      <c r="T45" s="401"/>
      <c r="U45" s="401"/>
      <c r="V45" s="401"/>
      <c r="W45" s="401"/>
      <c r="X45" s="401"/>
      <c r="Y45" s="401"/>
      <c r="Z45" s="383"/>
      <c r="AA45" s="383"/>
    </row>
    <row r="46" spans="1:67" ht="14.25" hidden="1" customHeight="1" x14ac:dyDescent="0.25">
      <c r="A46" s="400" t="s">
        <v>97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384"/>
      <c r="AA46" s="384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8">
        <v>4680115881440</v>
      </c>
      <c r="E47" s="396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6"/>
      <c r="T47" s="34"/>
      <c r="U47" s="34"/>
      <c r="V47" s="35" t="s">
        <v>66</v>
      </c>
      <c r="W47" s="388">
        <v>0</v>
      </c>
      <c r="X47" s="389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8">
        <v>4680115881433</v>
      </c>
      <c r="E48" s="396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6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438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39"/>
      <c r="O49" s="403" t="s">
        <v>70</v>
      </c>
      <c r="P49" s="404"/>
      <c r="Q49" s="404"/>
      <c r="R49" s="404"/>
      <c r="S49" s="404"/>
      <c r="T49" s="404"/>
      <c r="U49" s="405"/>
      <c r="V49" s="37" t="s">
        <v>71</v>
      </c>
      <c r="W49" s="390">
        <f>IFERROR(W47/H47,"0")+IFERROR(W48/H48,"0")</f>
        <v>0</v>
      </c>
      <c r="X49" s="390">
        <f>IFERROR(X47/H47,"0")+IFERROR(X48/H48,"0")</f>
        <v>0</v>
      </c>
      <c r="Y49" s="390">
        <f>IFERROR(IF(Y47="",0,Y47),"0")+IFERROR(IF(Y48="",0,Y48),"0")</f>
        <v>0</v>
      </c>
      <c r="Z49" s="391"/>
      <c r="AA49" s="391"/>
    </row>
    <row r="50" spans="1:67" hidden="1" x14ac:dyDescent="0.2">
      <c r="A50" s="401"/>
      <c r="B50" s="401"/>
      <c r="C50" s="401"/>
      <c r="D50" s="401"/>
      <c r="E50" s="401"/>
      <c r="F50" s="401"/>
      <c r="G50" s="401"/>
      <c r="H50" s="401"/>
      <c r="I50" s="401"/>
      <c r="J50" s="401"/>
      <c r="K50" s="401"/>
      <c r="L50" s="401"/>
      <c r="M50" s="401"/>
      <c r="N50" s="439"/>
      <c r="O50" s="403" t="s">
        <v>70</v>
      </c>
      <c r="P50" s="404"/>
      <c r="Q50" s="404"/>
      <c r="R50" s="404"/>
      <c r="S50" s="404"/>
      <c r="T50" s="404"/>
      <c r="U50" s="405"/>
      <c r="V50" s="37" t="s">
        <v>66</v>
      </c>
      <c r="W50" s="390">
        <f>IFERROR(SUM(W47:W48),"0")</f>
        <v>0</v>
      </c>
      <c r="X50" s="390">
        <f>IFERROR(SUM(X47:X48),"0")</f>
        <v>0</v>
      </c>
      <c r="Y50" s="37"/>
      <c r="Z50" s="391"/>
      <c r="AA50" s="391"/>
    </row>
    <row r="51" spans="1:67" ht="16.5" hidden="1" customHeight="1" x14ac:dyDescent="0.25">
      <c r="A51" s="407" t="s">
        <v>104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383"/>
      <c r="AA51" s="383"/>
    </row>
    <row r="52" spans="1:67" ht="14.25" hidden="1" customHeight="1" x14ac:dyDescent="0.25">
      <c r="A52" s="400" t="s">
        <v>105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384"/>
      <c r="AA52" s="384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8">
        <v>4680115881426</v>
      </c>
      <c r="E53" s="396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6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8">
        <v>4680115881426</v>
      </c>
      <c r="E54" s="396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6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8">
        <v>4680115881419</v>
      </c>
      <c r="E55" s="396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6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8">
        <v>4680115881525</v>
      </c>
      <c r="E56" s="396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2" t="s">
        <v>114</v>
      </c>
      <c r="P56" s="395"/>
      <c r="Q56" s="395"/>
      <c r="R56" s="395"/>
      <c r="S56" s="396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438"/>
      <c r="B57" s="401"/>
      <c r="C57" s="401"/>
      <c r="D57" s="401"/>
      <c r="E57" s="401"/>
      <c r="F57" s="401"/>
      <c r="G57" s="401"/>
      <c r="H57" s="401"/>
      <c r="I57" s="401"/>
      <c r="J57" s="401"/>
      <c r="K57" s="401"/>
      <c r="L57" s="401"/>
      <c r="M57" s="401"/>
      <c r="N57" s="439"/>
      <c r="O57" s="403" t="s">
        <v>70</v>
      </c>
      <c r="P57" s="404"/>
      <c r="Q57" s="404"/>
      <c r="R57" s="404"/>
      <c r="S57" s="404"/>
      <c r="T57" s="404"/>
      <c r="U57" s="405"/>
      <c r="V57" s="37" t="s">
        <v>71</v>
      </c>
      <c r="W57" s="390">
        <f>IFERROR(W53/H53,"0")+IFERROR(W54/H54,"0")+IFERROR(W55/H55,"0")+IFERROR(W56/H56,"0")</f>
        <v>0</v>
      </c>
      <c r="X57" s="390">
        <f>IFERROR(X53/H53,"0")+IFERROR(X54/H54,"0")+IFERROR(X55/H55,"0")+IFERROR(X56/H56,"0")</f>
        <v>0</v>
      </c>
      <c r="Y57" s="390">
        <f>IFERROR(IF(Y53="",0,Y53),"0")+IFERROR(IF(Y54="",0,Y54),"0")+IFERROR(IF(Y55="",0,Y55),"0")+IFERROR(IF(Y56="",0,Y56),"0")</f>
        <v>0</v>
      </c>
      <c r="Z57" s="391"/>
      <c r="AA57" s="391"/>
    </row>
    <row r="58" spans="1:67" hidden="1" x14ac:dyDescent="0.2">
      <c r="A58" s="401"/>
      <c r="B58" s="401"/>
      <c r="C58" s="401"/>
      <c r="D58" s="401"/>
      <c r="E58" s="401"/>
      <c r="F58" s="401"/>
      <c r="G58" s="401"/>
      <c r="H58" s="401"/>
      <c r="I58" s="401"/>
      <c r="J58" s="401"/>
      <c r="K58" s="401"/>
      <c r="L58" s="401"/>
      <c r="M58" s="401"/>
      <c r="N58" s="439"/>
      <c r="O58" s="403" t="s">
        <v>70</v>
      </c>
      <c r="P58" s="404"/>
      <c r="Q58" s="404"/>
      <c r="R58" s="404"/>
      <c r="S58" s="404"/>
      <c r="T58" s="404"/>
      <c r="U58" s="405"/>
      <c r="V58" s="37" t="s">
        <v>66</v>
      </c>
      <c r="W58" s="390">
        <f>IFERROR(SUM(W53:W56),"0")</f>
        <v>0</v>
      </c>
      <c r="X58" s="390">
        <f>IFERROR(SUM(X53:X56),"0")</f>
        <v>0</v>
      </c>
      <c r="Y58" s="37"/>
      <c r="Z58" s="391"/>
      <c r="AA58" s="391"/>
    </row>
    <row r="59" spans="1:67" ht="16.5" hidden="1" customHeight="1" x14ac:dyDescent="0.25">
      <c r="A59" s="407" t="s">
        <v>95</v>
      </c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1"/>
      <c r="P59" s="401"/>
      <c r="Q59" s="401"/>
      <c r="R59" s="401"/>
      <c r="S59" s="401"/>
      <c r="T59" s="401"/>
      <c r="U59" s="401"/>
      <c r="V59" s="401"/>
      <c r="W59" s="401"/>
      <c r="X59" s="401"/>
      <c r="Y59" s="401"/>
      <c r="Z59" s="383"/>
      <c r="AA59" s="383"/>
    </row>
    <row r="60" spans="1:67" ht="14.25" hidden="1" customHeight="1" x14ac:dyDescent="0.25">
      <c r="A60" s="400" t="s">
        <v>105</v>
      </c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1"/>
      <c r="P60" s="401"/>
      <c r="Q60" s="401"/>
      <c r="R60" s="401"/>
      <c r="S60" s="401"/>
      <c r="T60" s="401"/>
      <c r="U60" s="401"/>
      <c r="V60" s="401"/>
      <c r="W60" s="401"/>
      <c r="X60" s="401"/>
      <c r="Y60" s="401"/>
      <c r="Z60" s="384"/>
      <c r="AA60" s="384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8">
        <v>4607091382945</v>
      </c>
      <c r="E61" s="396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1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6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8">
        <v>4607091385670</v>
      </c>
      <c r="E62" s="396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5"/>
      <c r="Q62" s="395"/>
      <c r="R62" s="395"/>
      <c r="S62" s="396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119</v>
      </c>
      <c r="C63" s="31">
        <v>4301011540</v>
      </c>
      <c r="D63" s="398">
        <v>4607091385670</v>
      </c>
      <c r="E63" s="396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5"/>
      <c r="Q63" s="395"/>
      <c r="R63" s="395"/>
      <c r="S63" s="396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8">
        <v>4680115883956</v>
      </c>
      <c r="E64" s="396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6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398">
        <v>4680115881327</v>
      </c>
      <c r="E65" s="396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6"/>
      <c r="T65" s="34"/>
      <c r="U65" s="34"/>
      <c r="V65" s="35" t="s">
        <v>66</v>
      </c>
      <c r="W65" s="388">
        <v>0</v>
      </c>
      <c r="X65" s="389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4301011703</v>
      </c>
      <c r="D66" s="398">
        <v>4680115882133</v>
      </c>
      <c r="E66" s="396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6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98">
        <v>4680115882133</v>
      </c>
      <c r="E67" s="396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6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8">
        <v>4607091382952</v>
      </c>
      <c r="E68" s="396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6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8">
        <v>4607091385687</v>
      </c>
      <c r="E69" s="396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5"/>
      <c r="Q69" s="395"/>
      <c r="R69" s="395"/>
      <c r="S69" s="396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8">
        <v>4680115882539</v>
      </c>
      <c r="E70" s="396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5"/>
      <c r="Q70" s="395"/>
      <c r="R70" s="395"/>
      <c r="S70" s="396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8">
        <v>4607091384604</v>
      </c>
      <c r="E71" s="396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6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8">
        <v>4680115880283</v>
      </c>
      <c r="E72" s="396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6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8">
        <v>4680115883949</v>
      </c>
      <c r="E73" s="396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6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398">
        <v>4680115881303</v>
      </c>
      <c r="E74" s="396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5"/>
      <c r="Q74" s="395"/>
      <c r="R74" s="395"/>
      <c r="S74" s="396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8">
        <v>4680115882577</v>
      </c>
      <c r="E75" s="396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5"/>
      <c r="Q75" s="395"/>
      <c r="R75" s="395"/>
      <c r="S75" s="396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8">
        <v>4680115882577</v>
      </c>
      <c r="E76" s="396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5"/>
      <c r="Q76" s="395"/>
      <c r="R76" s="395"/>
      <c r="S76" s="396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8">
        <v>4680115882720</v>
      </c>
      <c r="E77" s="396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6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5"/>
      <c r="Q77" s="395"/>
      <c r="R77" s="395"/>
      <c r="S77" s="396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8">
        <v>4680115880269</v>
      </c>
      <c r="E78" s="396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5"/>
      <c r="Q78" s="395"/>
      <c r="R78" s="395"/>
      <c r="S78" s="396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398">
        <v>4680115880429</v>
      </c>
      <c r="E79" s="396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5"/>
      <c r="Q79" s="395"/>
      <c r="R79" s="395"/>
      <c r="S79" s="396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8">
        <v>4680115881457</v>
      </c>
      <c r="E80" s="396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5"/>
      <c r="Q80" s="395"/>
      <c r="R80" s="395"/>
      <c r="S80" s="396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idden="1" x14ac:dyDescent="0.2">
      <c r="A81" s="438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39"/>
      <c r="O81" s="403" t="s">
        <v>70</v>
      </c>
      <c r="P81" s="404"/>
      <c r="Q81" s="404"/>
      <c r="R81" s="404"/>
      <c r="S81" s="404"/>
      <c r="T81" s="404"/>
      <c r="U81" s="405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91"/>
      <c r="AA81" s="391"/>
    </row>
    <row r="82" spans="1:67" hidden="1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39"/>
      <c r="O82" s="403" t="s">
        <v>70</v>
      </c>
      <c r="P82" s="404"/>
      <c r="Q82" s="404"/>
      <c r="R82" s="404"/>
      <c r="S82" s="404"/>
      <c r="T82" s="404"/>
      <c r="U82" s="405"/>
      <c r="V82" s="37" t="s">
        <v>66</v>
      </c>
      <c r="W82" s="390">
        <f>IFERROR(SUM(W61:W80),"0")</f>
        <v>0</v>
      </c>
      <c r="X82" s="390">
        <f>IFERROR(SUM(X61:X80),"0")</f>
        <v>0</v>
      </c>
      <c r="Y82" s="37"/>
      <c r="Z82" s="391"/>
      <c r="AA82" s="391"/>
    </row>
    <row r="83" spans="1:67" ht="14.25" hidden="1" customHeight="1" x14ac:dyDescent="0.25">
      <c r="A83" s="400" t="s">
        <v>97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384"/>
      <c r="AA83" s="384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98">
        <v>4680115881488</v>
      </c>
      <c r="E84" s="396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5"/>
      <c r="Q84" s="395"/>
      <c r="R84" s="395"/>
      <c r="S84" s="396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8">
        <v>4680115882751</v>
      </c>
      <c r="E85" s="396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5"/>
      <c r="Q85" s="395"/>
      <c r="R85" s="395"/>
      <c r="S85" s="396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8">
        <v>4680115882775</v>
      </c>
      <c r="E86" s="396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5"/>
      <c r="Q86" s="395"/>
      <c r="R86" s="395"/>
      <c r="S86" s="396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98">
        <v>4680115880658</v>
      </c>
      <c r="E87" s="396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5"/>
      <c r="Q87" s="395"/>
      <c r="R87" s="395"/>
      <c r="S87" s="396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438"/>
      <c r="B88" s="401"/>
      <c r="C88" s="401"/>
      <c r="D88" s="401"/>
      <c r="E88" s="401"/>
      <c r="F88" s="401"/>
      <c r="G88" s="401"/>
      <c r="H88" s="401"/>
      <c r="I88" s="401"/>
      <c r="J88" s="401"/>
      <c r="K88" s="401"/>
      <c r="L88" s="401"/>
      <c r="M88" s="401"/>
      <c r="N88" s="439"/>
      <c r="O88" s="403" t="s">
        <v>70</v>
      </c>
      <c r="P88" s="404"/>
      <c r="Q88" s="404"/>
      <c r="R88" s="404"/>
      <c r="S88" s="404"/>
      <c r="T88" s="404"/>
      <c r="U88" s="405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hidden="1" x14ac:dyDescent="0.2">
      <c r="A89" s="401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39"/>
      <c r="O89" s="403" t="s">
        <v>70</v>
      </c>
      <c r="P89" s="404"/>
      <c r="Q89" s="404"/>
      <c r="R89" s="404"/>
      <c r="S89" s="404"/>
      <c r="T89" s="404"/>
      <c r="U89" s="405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hidden="1" customHeight="1" x14ac:dyDescent="0.25">
      <c r="A90" s="400" t="s">
        <v>61</v>
      </c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1"/>
      <c r="P90" s="401"/>
      <c r="Q90" s="401"/>
      <c r="R90" s="401"/>
      <c r="S90" s="401"/>
      <c r="T90" s="401"/>
      <c r="U90" s="401"/>
      <c r="V90" s="401"/>
      <c r="W90" s="401"/>
      <c r="X90" s="401"/>
      <c r="Y90" s="401"/>
      <c r="Z90" s="384"/>
      <c r="AA90" s="384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8">
        <v>4607091387667</v>
      </c>
      <c r="E91" s="396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5"/>
      <c r="Q91" s="395"/>
      <c r="R91" s="395"/>
      <c r="S91" s="396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8">
        <v>4607091387636</v>
      </c>
      <c r="E92" s="396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5"/>
      <c r="Q92" s="395"/>
      <c r="R92" s="395"/>
      <c r="S92" s="396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8">
        <v>4607091382426</v>
      </c>
      <c r="E93" s="396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5"/>
      <c r="Q93" s="395"/>
      <c r="R93" s="395"/>
      <c r="S93" s="396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8">
        <v>4607091386547</v>
      </c>
      <c r="E94" s="396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5"/>
      <c r="Q94" s="395"/>
      <c r="R94" s="395"/>
      <c r="S94" s="396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8">
        <v>4607091382464</v>
      </c>
      <c r="E95" s="396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5"/>
      <c r="Q95" s="395"/>
      <c r="R95" s="395"/>
      <c r="S95" s="396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4301031235</v>
      </c>
      <c r="D96" s="398">
        <v>4680115883444</v>
      </c>
      <c r="E96" s="396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5"/>
      <c r="Q96" s="395"/>
      <c r="R96" s="395"/>
      <c r="S96" s="396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4301031234</v>
      </c>
      <c r="D97" s="398">
        <v>4680115883444</v>
      </c>
      <c r="E97" s="396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6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438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39"/>
      <c r="O98" s="403" t="s">
        <v>70</v>
      </c>
      <c r="P98" s="404"/>
      <c r="Q98" s="404"/>
      <c r="R98" s="404"/>
      <c r="S98" s="404"/>
      <c r="T98" s="404"/>
      <c r="U98" s="405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hidden="1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39"/>
      <c r="O99" s="403" t="s">
        <v>70</v>
      </c>
      <c r="P99" s="404"/>
      <c r="Q99" s="404"/>
      <c r="R99" s="404"/>
      <c r="S99" s="404"/>
      <c r="T99" s="404"/>
      <c r="U99" s="405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hidden="1" customHeight="1" x14ac:dyDescent="0.25">
      <c r="A100" s="400" t="s">
        <v>72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384"/>
      <c r="AA100" s="384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8">
        <v>4607091386967</v>
      </c>
      <c r="E101" s="396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5"/>
      <c r="Q101" s="395"/>
      <c r="R101" s="395"/>
      <c r="S101" s="396"/>
      <c r="T101" s="34"/>
      <c r="U101" s="34"/>
      <c r="V101" s="35" t="s">
        <v>66</v>
      </c>
      <c r="W101" s="388">
        <v>150</v>
      </c>
      <c r="X101" s="389">
        <f t="shared" ref="X101:X115" si="18">IFERROR(IF(W101="",0,CEILING((W101/$H101),1)*$H101),"")</f>
        <v>151.20000000000002</v>
      </c>
      <c r="Y101" s="36">
        <f>IFERROR(IF(X101=0,"",ROUNDUP(X101/H101,0)*0.02175),"")</f>
        <v>0.39149999999999996</v>
      </c>
      <c r="Z101" s="56"/>
      <c r="AA101" s="57"/>
      <c r="AE101" s="64"/>
      <c r="BB101" s="113" t="s">
        <v>1</v>
      </c>
      <c r="BL101" s="64">
        <f t="shared" ref="BL101:BL115" si="19">IFERROR(W101*I101/H101,"0")</f>
        <v>160.07142857142858</v>
      </c>
      <c r="BM101" s="64">
        <f t="shared" ref="BM101:BM115" si="20">IFERROR(X101*I101/H101,"0")</f>
        <v>161.35200000000003</v>
      </c>
      <c r="BN101" s="64">
        <f t="shared" ref="BN101:BN115" si="21">IFERROR(1/J101*(W101/H101),"0")</f>
        <v>0.31887755102040816</v>
      </c>
      <c r="BO101" s="64">
        <f t="shared" ref="BO101:BO115" si="22">IFERROR(1/J101*(X101/H101),"0")</f>
        <v>0.3214285714285714</v>
      </c>
    </row>
    <row r="102" spans="1:67" ht="27" hidden="1" customHeight="1" x14ac:dyDescent="0.25">
      <c r="A102" s="54" t="s">
        <v>175</v>
      </c>
      <c r="B102" s="54" t="s">
        <v>177</v>
      </c>
      <c r="C102" s="31">
        <v>4301051437</v>
      </c>
      <c r="D102" s="398">
        <v>4607091386967</v>
      </c>
      <c r="E102" s="396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5"/>
      <c r="Q102" s="395"/>
      <c r="R102" s="395"/>
      <c r="S102" s="396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398">
        <v>4607091385304</v>
      </c>
      <c r="E103" s="396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5"/>
      <c r="Q103" s="395"/>
      <c r="R103" s="395"/>
      <c r="S103" s="396"/>
      <c r="T103" s="34"/>
      <c r="U103" s="34"/>
      <c r="V103" s="35" t="s">
        <v>66</v>
      </c>
      <c r="W103" s="388">
        <v>100</v>
      </c>
      <c r="X103" s="389">
        <f t="shared" si="18"/>
        <v>100.80000000000001</v>
      </c>
      <c r="Y103" s="36">
        <f>IFERROR(IF(X103=0,"",ROUNDUP(X103/H103,0)*0.02175),"")</f>
        <v>0.26100000000000001</v>
      </c>
      <c r="Z103" s="56"/>
      <c r="AA103" s="57"/>
      <c r="AE103" s="64"/>
      <c r="BB103" s="115" t="s">
        <v>1</v>
      </c>
      <c r="BL103" s="64">
        <f t="shared" si="19"/>
        <v>106.71428571428572</v>
      </c>
      <c r="BM103" s="64">
        <f t="shared" si="20"/>
        <v>107.56800000000001</v>
      </c>
      <c r="BN103" s="64">
        <f t="shared" si="21"/>
        <v>0.21258503401360543</v>
      </c>
      <c r="BO103" s="64">
        <f t="shared" si="22"/>
        <v>0.21428571428571427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4301051648</v>
      </c>
      <c r="D104" s="398">
        <v>4607091386264</v>
      </c>
      <c r="E104" s="396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5"/>
      <c r="Q104" s="395"/>
      <c r="R104" s="395"/>
      <c r="S104" s="396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4301051477</v>
      </c>
      <c r="D105" s="398">
        <v>4680115882584</v>
      </c>
      <c r="E105" s="396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5"/>
      <c r="Q105" s="395"/>
      <c r="R105" s="395"/>
      <c r="S105" s="396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182</v>
      </c>
      <c r="B106" s="54" t="s">
        <v>184</v>
      </c>
      <c r="C106" s="31">
        <v>4301051476</v>
      </c>
      <c r="D106" s="398">
        <v>4680115882584</v>
      </c>
      <c r="E106" s="396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5"/>
      <c r="Q106" s="395"/>
      <c r="R106" s="395"/>
      <c r="S106" s="396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hidden="1" customHeight="1" x14ac:dyDescent="0.25">
      <c r="A107" s="54" t="s">
        <v>185</v>
      </c>
      <c r="B107" s="54" t="s">
        <v>186</v>
      </c>
      <c r="C107" s="31">
        <v>4301051436</v>
      </c>
      <c r="D107" s="398">
        <v>4607091385731</v>
      </c>
      <c r="E107" s="396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5"/>
      <c r="Q107" s="395"/>
      <c r="R107" s="395"/>
      <c r="S107" s="396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187</v>
      </c>
      <c r="B108" s="54" t="s">
        <v>188</v>
      </c>
      <c r="C108" s="31">
        <v>4301051439</v>
      </c>
      <c r="D108" s="398">
        <v>4680115880214</v>
      </c>
      <c r="E108" s="396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5"/>
      <c r="Q108" s="395"/>
      <c r="R108" s="395"/>
      <c r="S108" s="396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4301051438</v>
      </c>
      <c r="D109" s="398">
        <v>4680115880894</v>
      </c>
      <c r="E109" s="396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5"/>
      <c r="Q109" s="395"/>
      <c r="R109" s="395"/>
      <c r="S109" s="396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4301051787</v>
      </c>
      <c r="D110" s="398">
        <v>4680115885233</v>
      </c>
      <c r="E110" s="396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6" t="s">
        <v>193</v>
      </c>
      <c r="P110" s="395"/>
      <c r="Q110" s="395"/>
      <c r="R110" s="395"/>
      <c r="S110" s="396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194</v>
      </c>
      <c r="B111" s="54" t="s">
        <v>195</v>
      </c>
      <c r="C111" s="31">
        <v>4301051693</v>
      </c>
      <c r="D111" s="398">
        <v>4680115884915</v>
      </c>
      <c r="E111" s="396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5"/>
      <c r="Q111" s="395"/>
      <c r="R111" s="395"/>
      <c r="S111" s="396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4301051313</v>
      </c>
      <c r="D112" s="398">
        <v>4607091385427</v>
      </c>
      <c r="E112" s="396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5"/>
      <c r="Q112" s="395"/>
      <c r="R112" s="395"/>
      <c r="S112" s="396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4301051480</v>
      </c>
      <c r="D113" s="398">
        <v>4680115882645</v>
      </c>
      <c r="E113" s="396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5"/>
      <c r="Q113" s="395"/>
      <c r="R113" s="395"/>
      <c r="S113" s="396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4301051395</v>
      </c>
      <c r="D114" s="398">
        <v>4680115884311</v>
      </c>
      <c r="E114" s="396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5"/>
      <c r="Q114" s="395"/>
      <c r="R114" s="395"/>
      <c r="S114" s="396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4301051641</v>
      </c>
      <c r="D115" s="398">
        <v>4680115884403</v>
      </c>
      <c r="E115" s="396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5"/>
      <c r="Q115" s="395"/>
      <c r="R115" s="395"/>
      <c r="S115" s="396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38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39"/>
      <c r="O116" s="403" t="s">
        <v>70</v>
      </c>
      <c r="P116" s="404"/>
      <c r="Q116" s="404"/>
      <c r="R116" s="404"/>
      <c r="S116" s="404"/>
      <c r="T116" s="404"/>
      <c r="U116" s="405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29.761904761904763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30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0.65249999999999997</v>
      </c>
      <c r="Z116" s="391"/>
      <c r="AA116" s="391"/>
    </row>
    <row r="117" spans="1:67" x14ac:dyDescent="0.2">
      <c r="A117" s="401"/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39"/>
      <c r="O117" s="403" t="s">
        <v>70</v>
      </c>
      <c r="P117" s="404"/>
      <c r="Q117" s="404"/>
      <c r="R117" s="404"/>
      <c r="S117" s="404"/>
      <c r="T117" s="404"/>
      <c r="U117" s="405"/>
      <c r="V117" s="37" t="s">
        <v>66</v>
      </c>
      <c r="W117" s="390">
        <f>IFERROR(SUM(W101:W115),"0")</f>
        <v>250</v>
      </c>
      <c r="X117" s="390">
        <f>IFERROR(SUM(X101:X115),"0")</f>
        <v>252.00000000000003</v>
      </c>
      <c r="Y117" s="37"/>
      <c r="Z117" s="391"/>
      <c r="AA117" s="391"/>
    </row>
    <row r="118" spans="1:67" ht="14.25" hidden="1" customHeight="1" x14ac:dyDescent="0.25">
      <c r="A118" s="400" t="s">
        <v>204</v>
      </c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384"/>
      <c r="AA118" s="384"/>
    </row>
    <row r="119" spans="1:67" ht="27" hidden="1" customHeight="1" x14ac:dyDescent="0.25">
      <c r="A119" s="54" t="s">
        <v>205</v>
      </c>
      <c r="B119" s="54" t="s">
        <v>206</v>
      </c>
      <c r="C119" s="31">
        <v>4301060296</v>
      </c>
      <c r="D119" s="398">
        <v>4607091383065</v>
      </c>
      <c r="E119" s="396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5"/>
      <c r="Q119" s="395"/>
      <c r="R119" s="395"/>
      <c r="S119" s="396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hidden="1" customHeight="1" x14ac:dyDescent="0.25">
      <c r="A120" s="54" t="s">
        <v>207</v>
      </c>
      <c r="B120" s="54" t="s">
        <v>208</v>
      </c>
      <c r="C120" s="31">
        <v>4301060366</v>
      </c>
      <c r="D120" s="398">
        <v>4680115881532</v>
      </c>
      <c r="E120" s="396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5"/>
      <c r="Q120" s="395"/>
      <c r="R120" s="395"/>
      <c r="S120" s="396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hidden="1" customHeight="1" x14ac:dyDescent="0.25">
      <c r="A121" s="54" t="s">
        <v>207</v>
      </c>
      <c r="B121" s="54" t="s">
        <v>209</v>
      </c>
      <c r="C121" s="31">
        <v>4301060371</v>
      </c>
      <c r="D121" s="398">
        <v>4680115881532</v>
      </c>
      <c r="E121" s="396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5"/>
      <c r="Q121" s="395"/>
      <c r="R121" s="395"/>
      <c r="S121" s="396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210</v>
      </c>
      <c r="B122" s="54" t="s">
        <v>211</v>
      </c>
      <c r="C122" s="31">
        <v>4301060356</v>
      </c>
      <c r="D122" s="398">
        <v>4680115882652</v>
      </c>
      <c r="E122" s="396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6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5"/>
      <c r="Q122" s="395"/>
      <c r="R122" s="395"/>
      <c r="S122" s="396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hidden="1" customHeight="1" x14ac:dyDescent="0.25">
      <c r="A123" s="54" t="s">
        <v>212</v>
      </c>
      <c r="B123" s="54" t="s">
        <v>213</v>
      </c>
      <c r="C123" s="31">
        <v>4301060309</v>
      </c>
      <c r="D123" s="398">
        <v>4680115880238</v>
      </c>
      <c r="E123" s="396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5"/>
      <c r="Q123" s="395"/>
      <c r="R123" s="395"/>
      <c r="S123" s="396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4301060351</v>
      </c>
      <c r="D124" s="398">
        <v>4680115881464</v>
      </c>
      <c r="E124" s="396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0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5"/>
      <c r="Q124" s="395"/>
      <c r="R124" s="395"/>
      <c r="S124" s="396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idden="1" x14ac:dyDescent="0.2">
      <c r="A125" s="438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39"/>
      <c r="O125" s="403" t="s">
        <v>70</v>
      </c>
      <c r="P125" s="404"/>
      <c r="Q125" s="404"/>
      <c r="R125" s="404"/>
      <c r="S125" s="404"/>
      <c r="T125" s="404"/>
      <c r="U125" s="405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hidden="1" x14ac:dyDescent="0.2">
      <c r="A126" s="401"/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39"/>
      <c r="O126" s="403" t="s">
        <v>70</v>
      </c>
      <c r="P126" s="404"/>
      <c r="Q126" s="404"/>
      <c r="R126" s="404"/>
      <c r="S126" s="404"/>
      <c r="T126" s="404"/>
      <c r="U126" s="405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hidden="1" customHeight="1" x14ac:dyDescent="0.25">
      <c r="A127" s="407" t="s">
        <v>216</v>
      </c>
      <c r="B127" s="401"/>
      <c r="C127" s="401"/>
      <c r="D127" s="401"/>
      <c r="E127" s="401"/>
      <c r="F127" s="401"/>
      <c r="G127" s="401"/>
      <c r="H127" s="401"/>
      <c r="I127" s="401"/>
      <c r="J127" s="401"/>
      <c r="K127" s="401"/>
      <c r="L127" s="401"/>
      <c r="M127" s="401"/>
      <c r="N127" s="401"/>
      <c r="O127" s="401"/>
      <c r="P127" s="401"/>
      <c r="Q127" s="401"/>
      <c r="R127" s="401"/>
      <c r="S127" s="401"/>
      <c r="T127" s="401"/>
      <c r="U127" s="401"/>
      <c r="V127" s="401"/>
      <c r="W127" s="401"/>
      <c r="X127" s="401"/>
      <c r="Y127" s="401"/>
      <c r="Z127" s="383"/>
      <c r="AA127" s="383"/>
    </row>
    <row r="128" spans="1:67" ht="14.25" hidden="1" customHeight="1" x14ac:dyDescent="0.25">
      <c r="A128" s="400" t="s">
        <v>72</v>
      </c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01"/>
      <c r="P128" s="401"/>
      <c r="Q128" s="401"/>
      <c r="R128" s="401"/>
      <c r="S128" s="401"/>
      <c r="T128" s="401"/>
      <c r="U128" s="401"/>
      <c r="V128" s="401"/>
      <c r="W128" s="401"/>
      <c r="X128" s="401"/>
      <c r="Y128" s="401"/>
      <c r="Z128" s="384"/>
      <c r="AA128" s="384"/>
    </row>
    <row r="129" spans="1:67" ht="27" hidden="1" customHeight="1" x14ac:dyDescent="0.25">
      <c r="A129" s="54" t="s">
        <v>217</v>
      </c>
      <c r="B129" s="54" t="s">
        <v>218</v>
      </c>
      <c r="C129" s="31">
        <v>4301051612</v>
      </c>
      <c r="D129" s="398">
        <v>4607091385168</v>
      </c>
      <c r="E129" s="396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8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5"/>
      <c r="Q129" s="395"/>
      <c r="R129" s="395"/>
      <c r="S129" s="396"/>
      <c r="T129" s="34"/>
      <c r="U129" s="34"/>
      <c r="V129" s="35" t="s">
        <v>66</v>
      </c>
      <c r="W129" s="388">
        <v>0</v>
      </c>
      <c r="X129" s="389">
        <f>IFERROR(IF(W129="",0,CEILING((W129/$H129),1)*$H129),"")</f>
        <v>0</v>
      </c>
      <c r="Y129" s="36" t="str">
        <f>IFERROR(IF(X129=0,"",ROUNDUP(X129/H129,0)*0.02175),"")</f>
        <v/>
      </c>
      <c r="Z129" s="56"/>
      <c r="AA129" s="57"/>
      <c r="AE129" s="64"/>
      <c r="BB129" s="134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t="27" hidden="1" customHeight="1" x14ac:dyDescent="0.25">
      <c r="A130" s="54" t="s">
        <v>217</v>
      </c>
      <c r="B130" s="54" t="s">
        <v>219</v>
      </c>
      <c r="C130" s="31">
        <v>4301051360</v>
      </c>
      <c r="D130" s="398">
        <v>4607091385168</v>
      </c>
      <c r="E130" s="396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5"/>
      <c r="Q130" s="395"/>
      <c r="R130" s="395"/>
      <c r="S130" s="396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hidden="1" customHeight="1" x14ac:dyDescent="0.25">
      <c r="A131" s="54" t="s">
        <v>220</v>
      </c>
      <c r="B131" s="54" t="s">
        <v>221</v>
      </c>
      <c r="C131" s="31">
        <v>4301051362</v>
      </c>
      <c r="D131" s="398">
        <v>4607091383256</v>
      </c>
      <c r="E131" s="396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5"/>
      <c r="Q131" s="395"/>
      <c r="R131" s="395"/>
      <c r="S131" s="396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4301051358</v>
      </c>
      <c r="D132" s="398">
        <v>4607091385748</v>
      </c>
      <c r="E132" s="396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5"/>
      <c r="Q132" s="395"/>
      <c r="R132" s="395"/>
      <c r="S132" s="396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4301051738</v>
      </c>
      <c r="D133" s="398">
        <v>4680115884533</v>
      </c>
      <c r="E133" s="396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5"/>
      <c r="Q133" s="395"/>
      <c r="R133" s="395"/>
      <c r="S133" s="396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idden="1" x14ac:dyDescent="0.2">
      <c r="A134" s="438"/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39"/>
      <c r="O134" s="403" t="s">
        <v>70</v>
      </c>
      <c r="P134" s="404"/>
      <c r="Q134" s="404"/>
      <c r="R134" s="404"/>
      <c r="S134" s="404"/>
      <c r="T134" s="404"/>
      <c r="U134" s="405"/>
      <c r="V134" s="37" t="s">
        <v>71</v>
      </c>
      <c r="W134" s="390">
        <f>IFERROR(W129/H129,"0")+IFERROR(W130/H130,"0")+IFERROR(W131/H131,"0")+IFERROR(W132/H132,"0")+IFERROR(W133/H133,"0")</f>
        <v>0</v>
      </c>
      <c r="X134" s="390">
        <f>IFERROR(X129/H129,"0")+IFERROR(X130/H130,"0")+IFERROR(X131/H131,"0")+IFERROR(X132/H132,"0")+IFERROR(X133/H133,"0")</f>
        <v>0</v>
      </c>
      <c r="Y134" s="390">
        <f>IFERROR(IF(Y129="",0,Y129),"0")+IFERROR(IF(Y130="",0,Y130),"0")+IFERROR(IF(Y131="",0,Y131),"0")+IFERROR(IF(Y132="",0,Y132),"0")+IFERROR(IF(Y133="",0,Y133),"0")</f>
        <v>0</v>
      </c>
      <c r="Z134" s="391"/>
      <c r="AA134" s="391"/>
    </row>
    <row r="135" spans="1:67" hidden="1" x14ac:dyDescent="0.2">
      <c r="A135" s="401"/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39"/>
      <c r="O135" s="403" t="s">
        <v>70</v>
      </c>
      <c r="P135" s="404"/>
      <c r="Q135" s="404"/>
      <c r="R135" s="404"/>
      <c r="S135" s="404"/>
      <c r="T135" s="404"/>
      <c r="U135" s="405"/>
      <c r="V135" s="37" t="s">
        <v>66</v>
      </c>
      <c r="W135" s="390">
        <f>IFERROR(SUM(W129:W133),"0")</f>
        <v>0</v>
      </c>
      <c r="X135" s="390">
        <f>IFERROR(SUM(X129:X133),"0")</f>
        <v>0</v>
      </c>
      <c r="Y135" s="37"/>
      <c r="Z135" s="391"/>
      <c r="AA135" s="391"/>
    </row>
    <row r="136" spans="1:67" ht="27.75" hidden="1" customHeight="1" x14ac:dyDescent="0.2">
      <c r="A136" s="427" t="s">
        <v>226</v>
      </c>
      <c r="B136" s="428"/>
      <c r="C136" s="428"/>
      <c r="D136" s="428"/>
      <c r="E136" s="428"/>
      <c r="F136" s="428"/>
      <c r="G136" s="428"/>
      <c r="H136" s="428"/>
      <c r="I136" s="428"/>
      <c r="J136" s="428"/>
      <c r="K136" s="428"/>
      <c r="L136" s="428"/>
      <c r="M136" s="428"/>
      <c r="N136" s="428"/>
      <c r="O136" s="428"/>
      <c r="P136" s="428"/>
      <c r="Q136" s="428"/>
      <c r="R136" s="428"/>
      <c r="S136" s="428"/>
      <c r="T136" s="428"/>
      <c r="U136" s="428"/>
      <c r="V136" s="428"/>
      <c r="W136" s="428"/>
      <c r="X136" s="428"/>
      <c r="Y136" s="428"/>
      <c r="Z136" s="48"/>
      <c r="AA136" s="48"/>
    </row>
    <row r="137" spans="1:67" ht="16.5" hidden="1" customHeight="1" x14ac:dyDescent="0.25">
      <c r="A137" s="407" t="s">
        <v>227</v>
      </c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01"/>
      <c r="P137" s="401"/>
      <c r="Q137" s="401"/>
      <c r="R137" s="401"/>
      <c r="S137" s="401"/>
      <c r="T137" s="401"/>
      <c r="U137" s="401"/>
      <c r="V137" s="401"/>
      <c r="W137" s="401"/>
      <c r="X137" s="401"/>
      <c r="Y137" s="401"/>
      <c r="Z137" s="383"/>
      <c r="AA137" s="383"/>
    </row>
    <row r="138" spans="1:67" ht="14.25" hidden="1" customHeight="1" x14ac:dyDescent="0.25">
      <c r="A138" s="400" t="s">
        <v>105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384"/>
      <c r="AA138" s="384"/>
    </row>
    <row r="139" spans="1:67" ht="27" hidden="1" customHeight="1" x14ac:dyDescent="0.25">
      <c r="A139" s="54" t="s">
        <v>228</v>
      </c>
      <c r="B139" s="54" t="s">
        <v>229</v>
      </c>
      <c r="C139" s="31">
        <v>4301011223</v>
      </c>
      <c r="D139" s="398">
        <v>4607091383423</v>
      </c>
      <c r="E139" s="396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5"/>
      <c r="Q139" s="395"/>
      <c r="R139" s="395"/>
      <c r="S139" s="396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hidden="1" customHeight="1" x14ac:dyDescent="0.25">
      <c r="A140" s="54" t="s">
        <v>230</v>
      </c>
      <c r="B140" s="54" t="s">
        <v>231</v>
      </c>
      <c r="C140" s="31">
        <v>4301011876</v>
      </c>
      <c r="D140" s="398">
        <v>4680115885707</v>
      </c>
      <c r="E140" s="396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7" t="s">
        <v>232</v>
      </c>
      <c r="P140" s="395"/>
      <c r="Q140" s="395"/>
      <c r="R140" s="395"/>
      <c r="S140" s="396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hidden="1" customHeight="1" x14ac:dyDescent="0.25">
      <c r="A141" s="54" t="s">
        <v>233</v>
      </c>
      <c r="B141" s="54" t="s">
        <v>234</v>
      </c>
      <c r="C141" s="31">
        <v>4301011878</v>
      </c>
      <c r="D141" s="398">
        <v>4680115885660</v>
      </c>
      <c r="E141" s="396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1" t="s">
        <v>235</v>
      </c>
      <c r="P141" s="395"/>
      <c r="Q141" s="395"/>
      <c r="R141" s="395"/>
      <c r="S141" s="396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237</v>
      </c>
      <c r="B142" s="54" t="s">
        <v>238</v>
      </c>
      <c r="C142" s="31">
        <v>4301011338</v>
      </c>
      <c r="D142" s="398">
        <v>4607091381405</v>
      </c>
      <c r="E142" s="396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5"/>
      <c r="Q142" s="395"/>
      <c r="R142" s="395"/>
      <c r="S142" s="396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hidden="1" customHeight="1" x14ac:dyDescent="0.25">
      <c r="A143" s="54" t="s">
        <v>239</v>
      </c>
      <c r="B143" s="54" t="s">
        <v>240</v>
      </c>
      <c r="C143" s="31">
        <v>4301011879</v>
      </c>
      <c r="D143" s="398">
        <v>4680115885691</v>
      </c>
      <c r="E143" s="396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718" t="s">
        <v>241</v>
      </c>
      <c r="P143" s="395"/>
      <c r="Q143" s="395"/>
      <c r="R143" s="395"/>
      <c r="S143" s="396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242</v>
      </c>
      <c r="B144" s="54" t="s">
        <v>243</v>
      </c>
      <c r="C144" s="31">
        <v>4301011333</v>
      </c>
      <c r="D144" s="398">
        <v>4607091386516</v>
      </c>
      <c r="E144" s="396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6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idden="1" x14ac:dyDescent="0.2">
      <c r="A145" s="438"/>
      <c r="B145" s="401"/>
      <c r="C145" s="401"/>
      <c r="D145" s="401"/>
      <c r="E145" s="401"/>
      <c r="F145" s="401"/>
      <c r="G145" s="401"/>
      <c r="H145" s="401"/>
      <c r="I145" s="401"/>
      <c r="J145" s="401"/>
      <c r="K145" s="401"/>
      <c r="L145" s="401"/>
      <c r="M145" s="401"/>
      <c r="N145" s="439"/>
      <c r="O145" s="403" t="s">
        <v>70</v>
      </c>
      <c r="P145" s="404"/>
      <c r="Q145" s="404"/>
      <c r="R145" s="404"/>
      <c r="S145" s="404"/>
      <c r="T145" s="404"/>
      <c r="U145" s="405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401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39"/>
      <c r="O146" s="403" t="s">
        <v>70</v>
      </c>
      <c r="P146" s="404"/>
      <c r="Q146" s="404"/>
      <c r="R146" s="404"/>
      <c r="S146" s="404"/>
      <c r="T146" s="404"/>
      <c r="U146" s="405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hidden="1" customHeight="1" x14ac:dyDescent="0.25">
      <c r="A147" s="407" t="s">
        <v>244</v>
      </c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1"/>
      <c r="P147" s="401"/>
      <c r="Q147" s="401"/>
      <c r="R147" s="401"/>
      <c r="S147" s="401"/>
      <c r="T147" s="401"/>
      <c r="U147" s="401"/>
      <c r="V147" s="401"/>
      <c r="W147" s="401"/>
      <c r="X147" s="401"/>
      <c r="Y147" s="401"/>
      <c r="Z147" s="383"/>
      <c r="AA147" s="383"/>
    </row>
    <row r="148" spans="1:67" ht="14.25" hidden="1" customHeight="1" x14ac:dyDescent="0.25">
      <c r="A148" s="400" t="s">
        <v>61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384"/>
      <c r="AA148" s="384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398">
        <v>4680115880993</v>
      </c>
      <c r="E149" s="396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6"/>
      <c r="T149" s="34"/>
      <c r="U149" s="34"/>
      <c r="V149" s="35" t="s">
        <v>66</v>
      </c>
      <c r="W149" s="388">
        <v>120</v>
      </c>
      <c r="X149" s="389">
        <f t="shared" ref="X149:X157" si="34">IFERROR(IF(W149="",0,CEILING((W149/$H149),1)*$H149),"")</f>
        <v>121.80000000000001</v>
      </c>
      <c r="Y149" s="36">
        <f>IFERROR(IF(X149=0,"",ROUNDUP(X149/H149,0)*0.00753),"")</f>
        <v>0.21837000000000001</v>
      </c>
      <c r="Z149" s="56"/>
      <c r="AA149" s="57"/>
      <c r="AE149" s="64"/>
      <c r="BB149" s="145" t="s">
        <v>1</v>
      </c>
      <c r="BL149" s="64">
        <f t="shared" ref="BL149:BL157" si="35">IFERROR(W149*I149/H149,"0")</f>
        <v>127.42857142857143</v>
      </c>
      <c r="BM149" s="64">
        <f t="shared" ref="BM149:BM157" si="36">IFERROR(X149*I149/H149,"0")</f>
        <v>129.34</v>
      </c>
      <c r="BN149" s="64">
        <f t="shared" ref="BN149:BN157" si="37">IFERROR(1/J149*(W149/H149),"0")</f>
        <v>0.18315018315018314</v>
      </c>
      <c r="BO149" s="64">
        <f t="shared" ref="BO149:BO157" si="38">IFERROR(1/J149*(X149/H149),"0")</f>
        <v>0.1858974358974359</v>
      </c>
    </row>
    <row r="150" spans="1:67" ht="27" customHeight="1" x14ac:dyDescent="0.25">
      <c r="A150" s="54" t="s">
        <v>247</v>
      </c>
      <c r="B150" s="54" t="s">
        <v>248</v>
      </c>
      <c r="C150" s="31">
        <v>4301031204</v>
      </c>
      <c r="D150" s="398">
        <v>4680115881761</v>
      </c>
      <c r="E150" s="396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6"/>
      <c r="T150" s="34"/>
      <c r="U150" s="34"/>
      <c r="V150" s="35" t="s">
        <v>66</v>
      </c>
      <c r="W150" s="388">
        <v>30</v>
      </c>
      <c r="X150" s="389">
        <f t="shared" si="34"/>
        <v>33.6</v>
      </c>
      <c r="Y150" s="36">
        <f>IFERROR(IF(X150=0,"",ROUNDUP(X150/H150,0)*0.00753),"")</f>
        <v>6.0240000000000002E-2</v>
      </c>
      <c r="Z150" s="56"/>
      <c r="AA150" s="57"/>
      <c r="AE150" s="64"/>
      <c r="BB150" s="146" t="s">
        <v>1</v>
      </c>
      <c r="BL150" s="64">
        <f t="shared" si="35"/>
        <v>31.857142857142858</v>
      </c>
      <c r="BM150" s="64">
        <f t="shared" si="36"/>
        <v>35.68</v>
      </c>
      <c r="BN150" s="64">
        <f t="shared" si="37"/>
        <v>4.5787545787545784E-2</v>
      </c>
      <c r="BO150" s="64">
        <f t="shared" si="38"/>
        <v>5.128205128205128E-2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398">
        <v>4680115881563</v>
      </c>
      <c r="E151" s="396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6"/>
      <c r="T151" s="34"/>
      <c r="U151" s="34"/>
      <c r="V151" s="35" t="s">
        <v>66</v>
      </c>
      <c r="W151" s="388">
        <v>50</v>
      </c>
      <c r="X151" s="389">
        <f t="shared" si="34"/>
        <v>50.400000000000006</v>
      </c>
      <c r="Y151" s="36">
        <f>IFERROR(IF(X151=0,"",ROUNDUP(X151/H151,0)*0.00753),"")</f>
        <v>9.0359999999999996E-2</v>
      </c>
      <c r="Z151" s="56"/>
      <c r="AA151" s="57"/>
      <c r="AE151" s="64"/>
      <c r="BB151" s="147" t="s">
        <v>1</v>
      </c>
      <c r="BL151" s="64">
        <f t="shared" si="35"/>
        <v>52.380952380952387</v>
      </c>
      <c r="BM151" s="64">
        <f t="shared" si="36"/>
        <v>52.800000000000011</v>
      </c>
      <c r="BN151" s="64">
        <f t="shared" si="37"/>
        <v>7.6312576312576319E-2</v>
      </c>
      <c r="BO151" s="64">
        <f t="shared" si="38"/>
        <v>7.6923076923076927E-2</v>
      </c>
    </row>
    <row r="152" spans="1:67" ht="27" hidden="1" customHeight="1" x14ac:dyDescent="0.25">
      <c r="A152" s="54" t="s">
        <v>251</v>
      </c>
      <c r="B152" s="54" t="s">
        <v>252</v>
      </c>
      <c r="C152" s="31">
        <v>4301031199</v>
      </c>
      <c r="D152" s="398">
        <v>4680115880986</v>
      </c>
      <c r="E152" s="396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6"/>
      <c r="T152" s="34"/>
      <c r="U152" s="34"/>
      <c r="V152" s="35" t="s">
        <v>66</v>
      </c>
      <c r="W152" s="388">
        <v>0</v>
      </c>
      <c r="X152" s="389">
        <f t="shared" si="34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4301031190</v>
      </c>
      <c r="D153" s="398">
        <v>4680115880207</v>
      </c>
      <c r="E153" s="396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6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4301031205</v>
      </c>
      <c r="D154" s="398">
        <v>4680115881785</v>
      </c>
      <c r="E154" s="396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6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4301031202</v>
      </c>
      <c r="D155" s="398">
        <v>4680115881679</v>
      </c>
      <c r="E155" s="396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6"/>
      <c r="T155" s="34"/>
      <c r="U155" s="34"/>
      <c r="V155" s="35" t="s">
        <v>66</v>
      </c>
      <c r="W155" s="388">
        <v>0</v>
      </c>
      <c r="X155" s="389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4301031158</v>
      </c>
      <c r="D156" s="398">
        <v>4680115880191</v>
      </c>
      <c r="E156" s="396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6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hidden="1" customHeight="1" x14ac:dyDescent="0.25">
      <c r="A157" s="54" t="s">
        <v>261</v>
      </c>
      <c r="B157" s="54" t="s">
        <v>262</v>
      </c>
      <c r="C157" s="31">
        <v>4301031245</v>
      </c>
      <c r="D157" s="398">
        <v>4680115883963</v>
      </c>
      <c r="E157" s="396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6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38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39"/>
      <c r="O158" s="403" t="s">
        <v>70</v>
      </c>
      <c r="P158" s="404"/>
      <c r="Q158" s="404"/>
      <c r="R158" s="404"/>
      <c r="S158" s="404"/>
      <c r="T158" s="404"/>
      <c r="U158" s="405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47.619047619047613</v>
      </c>
      <c r="X158" s="390">
        <f>IFERROR(X149/H149,"0")+IFERROR(X150/H150,"0")+IFERROR(X151/H151,"0")+IFERROR(X152/H152,"0")+IFERROR(X153/H153,"0")+IFERROR(X154/H154,"0")+IFERROR(X155/H155,"0")+IFERROR(X156/H156,"0")+IFERROR(X157/H157,"0")</f>
        <v>49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0.36897000000000002</v>
      </c>
      <c r="Z158" s="391"/>
      <c r="AA158" s="391"/>
    </row>
    <row r="159" spans="1:67" x14ac:dyDescent="0.2">
      <c r="A159" s="401"/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39"/>
      <c r="O159" s="403" t="s">
        <v>70</v>
      </c>
      <c r="P159" s="404"/>
      <c r="Q159" s="404"/>
      <c r="R159" s="404"/>
      <c r="S159" s="404"/>
      <c r="T159" s="404"/>
      <c r="U159" s="405"/>
      <c r="V159" s="37" t="s">
        <v>66</v>
      </c>
      <c r="W159" s="390">
        <f>IFERROR(SUM(W149:W157),"0")</f>
        <v>200</v>
      </c>
      <c r="X159" s="390">
        <f>IFERROR(SUM(X149:X157),"0")</f>
        <v>205.8</v>
      </c>
      <c r="Y159" s="37"/>
      <c r="Z159" s="391"/>
      <c r="AA159" s="391"/>
    </row>
    <row r="160" spans="1:67" ht="16.5" hidden="1" customHeight="1" x14ac:dyDescent="0.25">
      <c r="A160" s="407" t="s">
        <v>263</v>
      </c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1"/>
      <c r="O160" s="401"/>
      <c r="P160" s="401"/>
      <c r="Q160" s="401"/>
      <c r="R160" s="401"/>
      <c r="S160" s="401"/>
      <c r="T160" s="401"/>
      <c r="U160" s="401"/>
      <c r="V160" s="401"/>
      <c r="W160" s="401"/>
      <c r="X160" s="401"/>
      <c r="Y160" s="401"/>
      <c r="Z160" s="383"/>
      <c r="AA160" s="383"/>
    </row>
    <row r="161" spans="1:67" ht="14.25" hidden="1" customHeight="1" x14ac:dyDescent="0.25">
      <c r="A161" s="400" t="s">
        <v>105</v>
      </c>
      <c r="B161" s="401"/>
      <c r="C161" s="401"/>
      <c r="D161" s="401"/>
      <c r="E161" s="401"/>
      <c r="F161" s="401"/>
      <c r="G161" s="401"/>
      <c r="H161" s="401"/>
      <c r="I161" s="401"/>
      <c r="J161" s="401"/>
      <c r="K161" s="401"/>
      <c r="L161" s="401"/>
      <c r="M161" s="401"/>
      <c r="N161" s="401"/>
      <c r="O161" s="401"/>
      <c r="P161" s="401"/>
      <c r="Q161" s="401"/>
      <c r="R161" s="401"/>
      <c r="S161" s="401"/>
      <c r="T161" s="401"/>
      <c r="U161" s="401"/>
      <c r="V161" s="401"/>
      <c r="W161" s="401"/>
      <c r="X161" s="401"/>
      <c r="Y161" s="401"/>
      <c r="Z161" s="384"/>
      <c r="AA161" s="384"/>
    </row>
    <row r="162" spans="1:67" ht="16.5" hidden="1" customHeight="1" x14ac:dyDescent="0.25">
      <c r="A162" s="54" t="s">
        <v>264</v>
      </c>
      <c r="B162" s="54" t="s">
        <v>265</v>
      </c>
      <c r="C162" s="31">
        <v>4301011450</v>
      </c>
      <c r="D162" s="398">
        <v>4680115881402</v>
      </c>
      <c r="E162" s="396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6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266</v>
      </c>
      <c r="B163" s="54" t="s">
        <v>267</v>
      </c>
      <c r="C163" s="31">
        <v>4301011454</v>
      </c>
      <c r="D163" s="398">
        <v>4680115881396</v>
      </c>
      <c r="E163" s="396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6"/>
      <c r="T163" s="34"/>
      <c r="U163" s="34"/>
      <c r="V163" s="35" t="s">
        <v>66</v>
      </c>
      <c r="W163" s="388">
        <v>36</v>
      </c>
      <c r="X163" s="389">
        <f>IFERROR(IF(W163="",0,CEILING((W163/$H163),1)*$H163),"")</f>
        <v>37.800000000000004</v>
      </c>
      <c r="Y163" s="36">
        <f>IFERROR(IF(X163=0,"",ROUNDUP(X163/H163,0)*0.00753),"")</f>
        <v>0.10542</v>
      </c>
      <c r="Z163" s="56"/>
      <c r="AA163" s="57"/>
      <c r="AE163" s="64"/>
      <c r="BB163" s="155" t="s">
        <v>1</v>
      </c>
      <c r="BL163" s="64">
        <f>IFERROR(W163*I163/H163,"0")</f>
        <v>38.666666666666664</v>
      </c>
      <c r="BM163" s="64">
        <f>IFERROR(X163*I163/H163,"0")</f>
        <v>40.6</v>
      </c>
      <c r="BN163" s="64">
        <f>IFERROR(1/J163*(W163/H163),"0")</f>
        <v>8.5470085470085458E-2</v>
      </c>
      <c r="BO163" s="64">
        <f>IFERROR(1/J163*(X163/H163),"0")</f>
        <v>8.9743589743589744E-2</v>
      </c>
    </row>
    <row r="164" spans="1:67" x14ac:dyDescent="0.2">
      <c r="A164" s="438"/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39"/>
      <c r="O164" s="403" t="s">
        <v>70</v>
      </c>
      <c r="P164" s="404"/>
      <c r="Q164" s="404"/>
      <c r="R164" s="404"/>
      <c r="S164" s="404"/>
      <c r="T164" s="404"/>
      <c r="U164" s="405"/>
      <c r="V164" s="37" t="s">
        <v>71</v>
      </c>
      <c r="W164" s="390">
        <f>IFERROR(W162/H162,"0")+IFERROR(W163/H163,"0")</f>
        <v>13.333333333333332</v>
      </c>
      <c r="X164" s="390">
        <f>IFERROR(X162/H162,"0")+IFERROR(X163/H163,"0")</f>
        <v>14</v>
      </c>
      <c r="Y164" s="390">
        <f>IFERROR(IF(Y162="",0,Y162),"0")+IFERROR(IF(Y163="",0,Y163),"0")</f>
        <v>0.10542</v>
      </c>
      <c r="Z164" s="391"/>
      <c r="AA164" s="391"/>
    </row>
    <row r="165" spans="1:67" x14ac:dyDescent="0.2">
      <c r="A165" s="401"/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39"/>
      <c r="O165" s="403" t="s">
        <v>70</v>
      </c>
      <c r="P165" s="404"/>
      <c r="Q165" s="404"/>
      <c r="R165" s="404"/>
      <c r="S165" s="404"/>
      <c r="T165" s="404"/>
      <c r="U165" s="405"/>
      <c r="V165" s="37" t="s">
        <v>66</v>
      </c>
      <c r="W165" s="390">
        <f>IFERROR(SUM(W162:W163),"0")</f>
        <v>36</v>
      </c>
      <c r="X165" s="390">
        <f>IFERROR(SUM(X162:X163),"0")</f>
        <v>37.800000000000004</v>
      </c>
      <c r="Y165" s="37"/>
      <c r="Z165" s="391"/>
      <c r="AA165" s="391"/>
    </row>
    <row r="166" spans="1:67" ht="14.25" hidden="1" customHeight="1" x14ac:dyDescent="0.25">
      <c r="A166" s="400" t="s">
        <v>97</v>
      </c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1"/>
      <c r="P166" s="401"/>
      <c r="Q166" s="401"/>
      <c r="R166" s="401"/>
      <c r="S166" s="401"/>
      <c r="T166" s="401"/>
      <c r="U166" s="401"/>
      <c r="V166" s="401"/>
      <c r="W166" s="401"/>
      <c r="X166" s="401"/>
      <c r="Y166" s="401"/>
      <c r="Z166" s="384"/>
      <c r="AA166" s="384"/>
    </row>
    <row r="167" spans="1:67" ht="16.5" hidden="1" customHeight="1" x14ac:dyDescent="0.25">
      <c r="A167" s="54" t="s">
        <v>268</v>
      </c>
      <c r="B167" s="54" t="s">
        <v>269</v>
      </c>
      <c r="C167" s="31">
        <v>4301020262</v>
      </c>
      <c r="D167" s="398">
        <v>4680115882935</v>
      </c>
      <c r="E167" s="396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6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270</v>
      </c>
      <c r="B168" s="54" t="s">
        <v>271</v>
      </c>
      <c r="C168" s="31">
        <v>4301020220</v>
      </c>
      <c r="D168" s="398">
        <v>4680115880764</v>
      </c>
      <c r="E168" s="396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6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38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39"/>
      <c r="O169" s="403" t="s">
        <v>70</v>
      </c>
      <c r="P169" s="404"/>
      <c r="Q169" s="404"/>
      <c r="R169" s="404"/>
      <c r="S169" s="404"/>
      <c r="T169" s="404"/>
      <c r="U169" s="405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39"/>
      <c r="O170" s="403" t="s">
        <v>70</v>
      </c>
      <c r="P170" s="404"/>
      <c r="Q170" s="404"/>
      <c r="R170" s="404"/>
      <c r="S170" s="404"/>
      <c r="T170" s="404"/>
      <c r="U170" s="405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400" t="s">
        <v>61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384"/>
      <c r="AA171" s="384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398">
        <v>4680115882683</v>
      </c>
      <c r="E172" s="396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5"/>
      <c r="Q172" s="395"/>
      <c r="R172" s="395"/>
      <c r="S172" s="396"/>
      <c r="T172" s="34"/>
      <c r="U172" s="34"/>
      <c r="V172" s="35" t="s">
        <v>66</v>
      </c>
      <c r="W172" s="388">
        <v>370</v>
      </c>
      <c r="X172" s="389">
        <f t="shared" ref="X172:X179" si="39">IFERROR(IF(W172="",0,CEILING((W172/$H172),1)*$H172),"")</f>
        <v>372.6</v>
      </c>
      <c r="Y172" s="36">
        <f>IFERROR(IF(X172=0,"",ROUNDUP(X172/H172,0)*0.00937),"")</f>
        <v>0.64652999999999994</v>
      </c>
      <c r="Z172" s="56"/>
      <c r="AA172" s="57"/>
      <c r="AE172" s="64"/>
      <c r="BB172" s="158" t="s">
        <v>1</v>
      </c>
      <c r="BL172" s="64">
        <f t="shared" ref="BL172:BL179" si="40">IFERROR(W172*I172/H172,"0")</f>
        <v>384.38888888888891</v>
      </c>
      <c r="BM172" s="64">
        <f t="shared" ref="BM172:BM179" si="41">IFERROR(X172*I172/H172,"0")</f>
        <v>387.09</v>
      </c>
      <c r="BN172" s="64">
        <f t="shared" ref="BN172:BN179" si="42">IFERROR(1/J172*(W172/H172),"0")</f>
        <v>0.57098765432098764</v>
      </c>
      <c r="BO172" s="64">
        <f t="shared" ref="BO172:BO179" si="43">IFERROR(1/J172*(X172/H172),"0")</f>
        <v>0.57499999999999996</v>
      </c>
    </row>
    <row r="173" spans="1:67" ht="27" customHeight="1" x14ac:dyDescent="0.25">
      <c r="A173" s="54" t="s">
        <v>274</v>
      </c>
      <c r="B173" s="54" t="s">
        <v>275</v>
      </c>
      <c r="C173" s="31">
        <v>4301031230</v>
      </c>
      <c r="D173" s="398">
        <v>4680115882690</v>
      </c>
      <c r="E173" s="396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5"/>
      <c r="Q173" s="395"/>
      <c r="R173" s="395"/>
      <c r="S173" s="396"/>
      <c r="T173" s="34"/>
      <c r="U173" s="34"/>
      <c r="V173" s="35" t="s">
        <v>66</v>
      </c>
      <c r="W173" s="388">
        <v>220</v>
      </c>
      <c r="X173" s="389">
        <f t="shared" si="39"/>
        <v>221.4</v>
      </c>
      <c r="Y173" s="36">
        <f>IFERROR(IF(X173=0,"",ROUNDUP(X173/H173,0)*0.00937),"")</f>
        <v>0.38417000000000001</v>
      </c>
      <c r="Z173" s="56"/>
      <c r="AA173" s="57"/>
      <c r="AE173" s="64"/>
      <c r="BB173" s="159" t="s">
        <v>1</v>
      </c>
      <c r="BL173" s="64">
        <f t="shared" si="40"/>
        <v>228.55555555555554</v>
      </c>
      <c r="BM173" s="64">
        <f t="shared" si="41"/>
        <v>230.01</v>
      </c>
      <c r="BN173" s="64">
        <f t="shared" si="42"/>
        <v>0.33950617283950618</v>
      </c>
      <c r="BO173" s="64">
        <f t="shared" si="43"/>
        <v>0.34166666666666667</v>
      </c>
    </row>
    <row r="174" spans="1:67" ht="27" customHeight="1" x14ac:dyDescent="0.25">
      <c r="A174" s="54" t="s">
        <v>276</v>
      </c>
      <c r="B174" s="54" t="s">
        <v>277</v>
      </c>
      <c r="C174" s="31">
        <v>4301031220</v>
      </c>
      <c r="D174" s="398">
        <v>4680115882669</v>
      </c>
      <c r="E174" s="396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5"/>
      <c r="Q174" s="395"/>
      <c r="R174" s="395"/>
      <c r="S174" s="396"/>
      <c r="T174" s="34"/>
      <c r="U174" s="34"/>
      <c r="V174" s="35" t="s">
        <v>66</v>
      </c>
      <c r="W174" s="388">
        <v>250</v>
      </c>
      <c r="X174" s="389">
        <f t="shared" si="39"/>
        <v>253.8</v>
      </c>
      <c r="Y174" s="36">
        <f>IFERROR(IF(X174=0,"",ROUNDUP(X174/H174,0)*0.00937),"")</f>
        <v>0.44039</v>
      </c>
      <c r="Z174" s="56"/>
      <c r="AA174" s="57"/>
      <c r="AE174" s="64"/>
      <c r="BB174" s="160" t="s">
        <v>1</v>
      </c>
      <c r="BL174" s="64">
        <f t="shared" si="40"/>
        <v>259.72222222222223</v>
      </c>
      <c r="BM174" s="64">
        <f t="shared" si="41"/>
        <v>263.67</v>
      </c>
      <c r="BN174" s="64">
        <f t="shared" si="42"/>
        <v>0.38580246913580241</v>
      </c>
      <c r="BO174" s="64">
        <f t="shared" si="43"/>
        <v>0.39166666666666666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398">
        <v>4680115882676</v>
      </c>
      <c r="E175" s="396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5"/>
      <c r="Q175" s="395"/>
      <c r="R175" s="395"/>
      <c r="S175" s="396"/>
      <c r="T175" s="34"/>
      <c r="U175" s="34"/>
      <c r="V175" s="35" t="s">
        <v>66</v>
      </c>
      <c r="W175" s="388">
        <v>200</v>
      </c>
      <c r="X175" s="389">
        <f t="shared" si="39"/>
        <v>205.20000000000002</v>
      </c>
      <c r="Y175" s="36">
        <f>IFERROR(IF(X175=0,"",ROUNDUP(X175/H175,0)*0.00937),"")</f>
        <v>0.35605999999999999</v>
      </c>
      <c r="Z175" s="56"/>
      <c r="AA175" s="57"/>
      <c r="AE175" s="64"/>
      <c r="BB175" s="161" t="s">
        <v>1</v>
      </c>
      <c r="BL175" s="64">
        <f t="shared" si="40"/>
        <v>207.77777777777777</v>
      </c>
      <c r="BM175" s="64">
        <f t="shared" si="41"/>
        <v>213.18000000000004</v>
      </c>
      <c r="BN175" s="64">
        <f t="shared" si="42"/>
        <v>0.30864197530864196</v>
      </c>
      <c r="BO175" s="64">
        <f t="shared" si="43"/>
        <v>0.31666666666666665</v>
      </c>
    </row>
    <row r="176" spans="1:67" ht="27" hidden="1" customHeight="1" x14ac:dyDescent="0.25">
      <c r="A176" s="54" t="s">
        <v>280</v>
      </c>
      <c r="B176" s="54" t="s">
        <v>281</v>
      </c>
      <c r="C176" s="31">
        <v>4301031223</v>
      </c>
      <c r="D176" s="398">
        <v>4680115884014</v>
      </c>
      <c r="E176" s="396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3" t="s">
        <v>282</v>
      </c>
      <c r="P176" s="395"/>
      <c r="Q176" s="395"/>
      <c r="R176" s="395"/>
      <c r="S176" s="396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hidden="1" customHeight="1" x14ac:dyDescent="0.25">
      <c r="A177" s="54" t="s">
        <v>283</v>
      </c>
      <c r="B177" s="54" t="s">
        <v>284</v>
      </c>
      <c r="C177" s="31">
        <v>4301031222</v>
      </c>
      <c r="D177" s="398">
        <v>4680115884007</v>
      </c>
      <c r="E177" s="396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6" t="s">
        <v>285</v>
      </c>
      <c r="P177" s="395"/>
      <c r="Q177" s="395"/>
      <c r="R177" s="395"/>
      <c r="S177" s="396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286</v>
      </c>
      <c r="B178" s="54" t="s">
        <v>287</v>
      </c>
      <c r="C178" s="31">
        <v>4301031229</v>
      </c>
      <c r="D178" s="398">
        <v>4680115884038</v>
      </c>
      <c r="E178" s="396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5"/>
      <c r="Q178" s="395"/>
      <c r="R178" s="395"/>
      <c r="S178" s="396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4301031225</v>
      </c>
      <c r="D179" s="398">
        <v>4680115884021</v>
      </c>
      <c r="E179" s="396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9" t="s">
        <v>290</v>
      </c>
      <c r="P179" s="395"/>
      <c r="Q179" s="395"/>
      <c r="R179" s="395"/>
      <c r="S179" s="396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38"/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39"/>
      <c r="O180" s="403" t="s">
        <v>70</v>
      </c>
      <c r="P180" s="404"/>
      <c r="Q180" s="404"/>
      <c r="R180" s="404"/>
      <c r="S180" s="404"/>
      <c r="T180" s="404"/>
      <c r="U180" s="405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192.59259259259258</v>
      </c>
      <c r="X180" s="390">
        <f>IFERROR(X172/H172,"0")+IFERROR(X173/H173,"0")+IFERROR(X174/H174,"0")+IFERROR(X175/H175,"0")+IFERROR(X176/H176,"0")+IFERROR(X177/H177,"0")+IFERROR(X178/H178,"0")+IFERROR(X179/H179,"0")</f>
        <v>195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1.8271500000000001</v>
      </c>
      <c r="Z180" s="391"/>
      <c r="AA180" s="391"/>
    </row>
    <row r="181" spans="1:67" x14ac:dyDescent="0.2">
      <c r="A181" s="401"/>
      <c r="B181" s="401"/>
      <c r="C181" s="401"/>
      <c r="D181" s="401"/>
      <c r="E181" s="401"/>
      <c r="F181" s="401"/>
      <c r="G181" s="401"/>
      <c r="H181" s="401"/>
      <c r="I181" s="401"/>
      <c r="J181" s="401"/>
      <c r="K181" s="401"/>
      <c r="L181" s="401"/>
      <c r="M181" s="401"/>
      <c r="N181" s="439"/>
      <c r="O181" s="403" t="s">
        <v>70</v>
      </c>
      <c r="P181" s="404"/>
      <c r="Q181" s="404"/>
      <c r="R181" s="404"/>
      <c r="S181" s="404"/>
      <c r="T181" s="404"/>
      <c r="U181" s="405"/>
      <c r="V181" s="37" t="s">
        <v>66</v>
      </c>
      <c r="W181" s="390">
        <f>IFERROR(SUM(W172:W179),"0")</f>
        <v>1040</v>
      </c>
      <c r="X181" s="390">
        <f>IFERROR(SUM(X172:X179),"0")</f>
        <v>1053</v>
      </c>
      <c r="Y181" s="37"/>
      <c r="Z181" s="391"/>
      <c r="AA181" s="391"/>
    </row>
    <row r="182" spans="1:67" ht="14.25" hidden="1" customHeight="1" x14ac:dyDescent="0.25">
      <c r="A182" s="400" t="s">
        <v>72</v>
      </c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01"/>
      <c r="P182" s="401"/>
      <c r="Q182" s="401"/>
      <c r="R182" s="401"/>
      <c r="S182" s="401"/>
      <c r="T182" s="401"/>
      <c r="U182" s="401"/>
      <c r="V182" s="401"/>
      <c r="W182" s="401"/>
      <c r="X182" s="401"/>
      <c r="Y182" s="401"/>
      <c r="Z182" s="384"/>
      <c r="AA182" s="384"/>
    </row>
    <row r="183" spans="1:67" ht="27" hidden="1" customHeight="1" x14ac:dyDescent="0.25">
      <c r="A183" s="54" t="s">
        <v>291</v>
      </c>
      <c r="B183" s="54" t="s">
        <v>292</v>
      </c>
      <c r="C183" s="31">
        <v>4301051409</v>
      </c>
      <c r="D183" s="398">
        <v>4680115881556</v>
      </c>
      <c r="E183" s="396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5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6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customHeight="1" x14ac:dyDescent="0.25">
      <c r="A184" s="54" t="s">
        <v>293</v>
      </c>
      <c r="B184" s="54" t="s">
        <v>294</v>
      </c>
      <c r="C184" s="31">
        <v>4301051408</v>
      </c>
      <c r="D184" s="398">
        <v>4680115881594</v>
      </c>
      <c r="E184" s="396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6"/>
      <c r="T184" s="34"/>
      <c r="U184" s="34"/>
      <c r="V184" s="35" t="s">
        <v>66</v>
      </c>
      <c r="W184" s="388">
        <v>150</v>
      </c>
      <c r="X184" s="389">
        <f t="shared" si="44"/>
        <v>153.9</v>
      </c>
      <c r="Y184" s="36">
        <f>IFERROR(IF(X184=0,"",ROUNDUP(X184/H184,0)*0.02175),"")</f>
        <v>0.41324999999999995</v>
      </c>
      <c r="Z184" s="56"/>
      <c r="AA184" s="57"/>
      <c r="AE184" s="64"/>
      <c r="BB184" s="167" t="s">
        <v>1</v>
      </c>
      <c r="BL184" s="64">
        <f t="shared" si="45"/>
        <v>160.44444444444443</v>
      </c>
      <c r="BM184" s="64">
        <f t="shared" si="46"/>
        <v>164.61600000000001</v>
      </c>
      <c r="BN184" s="64">
        <f t="shared" si="47"/>
        <v>0.3306878306878307</v>
      </c>
      <c r="BO184" s="64">
        <f t="shared" si="48"/>
        <v>0.33928571428571425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4301051505</v>
      </c>
      <c r="D185" s="398">
        <v>4680115881587</v>
      </c>
      <c r="E185" s="396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1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6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398">
        <v>4680115880962</v>
      </c>
      <c r="E186" s="396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8" t="s">
        <v>299</v>
      </c>
      <c r="P186" s="395"/>
      <c r="Q186" s="395"/>
      <c r="R186" s="395"/>
      <c r="S186" s="396"/>
      <c r="T186" s="34"/>
      <c r="U186" s="34"/>
      <c r="V186" s="35" t="s">
        <v>66</v>
      </c>
      <c r="W186" s="388">
        <v>200</v>
      </c>
      <c r="X186" s="389">
        <f t="shared" si="44"/>
        <v>202.79999999999998</v>
      </c>
      <c r="Y186" s="36">
        <f>IFERROR(IF(X186=0,"",ROUNDUP(X186/H186,0)*0.02175),"")</f>
        <v>0.5655</v>
      </c>
      <c r="Z186" s="56"/>
      <c r="AA186" s="57"/>
      <c r="AE186" s="64"/>
      <c r="BB186" s="169" t="s">
        <v>1</v>
      </c>
      <c r="BL186" s="64">
        <f t="shared" si="45"/>
        <v>214.46153846153848</v>
      </c>
      <c r="BM186" s="64">
        <f t="shared" si="46"/>
        <v>217.464</v>
      </c>
      <c r="BN186" s="64">
        <f t="shared" si="47"/>
        <v>0.45787545787545786</v>
      </c>
      <c r="BO186" s="64">
        <f t="shared" si="48"/>
        <v>0.46428571428571425</v>
      </c>
    </row>
    <row r="187" spans="1:67" ht="27" hidden="1" customHeight="1" x14ac:dyDescent="0.25">
      <c r="A187" s="54" t="s">
        <v>300</v>
      </c>
      <c r="B187" s="54" t="s">
        <v>301</v>
      </c>
      <c r="C187" s="31">
        <v>4301051411</v>
      </c>
      <c r="D187" s="398">
        <v>4680115881617</v>
      </c>
      <c r="E187" s="396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5"/>
      <c r="Q187" s="395"/>
      <c r="R187" s="395"/>
      <c r="S187" s="396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8">
        <v>4680115880573</v>
      </c>
      <c r="E188" s="396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63" t="s">
        <v>304</v>
      </c>
      <c r="P188" s="395"/>
      <c r="Q188" s="395"/>
      <c r="R188" s="395"/>
      <c r="S188" s="396"/>
      <c r="T188" s="34"/>
      <c r="U188" s="34"/>
      <c r="V188" s="35" t="s">
        <v>66</v>
      </c>
      <c r="W188" s="388">
        <v>210</v>
      </c>
      <c r="X188" s="389">
        <f t="shared" si="44"/>
        <v>217.49999999999997</v>
      </c>
      <c r="Y188" s="36">
        <f>IFERROR(IF(X188=0,"",ROUNDUP(X188/H188,0)*0.02175),"")</f>
        <v>0.54374999999999996</v>
      </c>
      <c r="Z188" s="56"/>
      <c r="AA188" s="57"/>
      <c r="AE188" s="64"/>
      <c r="BB188" s="171" t="s">
        <v>1</v>
      </c>
      <c r="BL188" s="64">
        <f t="shared" si="45"/>
        <v>223.61379310344827</v>
      </c>
      <c r="BM188" s="64">
        <f t="shared" si="46"/>
        <v>231.59999999999997</v>
      </c>
      <c r="BN188" s="64">
        <f t="shared" si="47"/>
        <v>0.43103448275862072</v>
      </c>
      <c r="BO188" s="64">
        <f t="shared" si="48"/>
        <v>0.4464285714285714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8">
        <v>4680115881228</v>
      </c>
      <c r="E189" s="396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5"/>
      <c r="Q189" s="395"/>
      <c r="R189" s="395"/>
      <c r="S189" s="396"/>
      <c r="T189" s="34"/>
      <c r="U189" s="34"/>
      <c r="V189" s="35" t="s">
        <v>66</v>
      </c>
      <c r="W189" s="388">
        <v>19.2</v>
      </c>
      <c r="X189" s="389">
        <f t="shared" si="44"/>
        <v>19.2</v>
      </c>
      <c r="Y189" s="36">
        <f>IFERROR(IF(X189=0,"",ROUNDUP(X189/H189,0)*0.00753),"")</f>
        <v>6.0240000000000002E-2</v>
      </c>
      <c r="Z189" s="56"/>
      <c r="AA189" s="57"/>
      <c r="AE189" s="64"/>
      <c r="BB189" s="172" t="s">
        <v>1</v>
      </c>
      <c r="BL189" s="64">
        <f t="shared" si="45"/>
        <v>21.376000000000001</v>
      </c>
      <c r="BM189" s="64">
        <f t="shared" si="46"/>
        <v>21.376000000000001</v>
      </c>
      <c r="BN189" s="64">
        <f t="shared" si="47"/>
        <v>5.128205128205128E-2</v>
      </c>
      <c r="BO189" s="64">
        <f t="shared" si="48"/>
        <v>5.128205128205128E-2</v>
      </c>
    </row>
    <row r="190" spans="1:67" ht="27" hidden="1" customHeight="1" x14ac:dyDescent="0.25">
      <c r="A190" s="54" t="s">
        <v>307</v>
      </c>
      <c r="B190" s="54" t="s">
        <v>308</v>
      </c>
      <c r="C190" s="31">
        <v>4301051506</v>
      </c>
      <c r="D190" s="398">
        <v>4680115881037</v>
      </c>
      <c r="E190" s="396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5"/>
      <c r="Q190" s="395"/>
      <c r="R190" s="395"/>
      <c r="S190" s="396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8">
        <v>4680115881211</v>
      </c>
      <c r="E191" s="396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5"/>
      <c r="Q191" s="395"/>
      <c r="R191" s="395"/>
      <c r="S191" s="396"/>
      <c r="T191" s="34"/>
      <c r="U191" s="34"/>
      <c r="V191" s="35" t="s">
        <v>66</v>
      </c>
      <c r="W191" s="388">
        <v>24</v>
      </c>
      <c r="X191" s="389">
        <f t="shared" si="44"/>
        <v>24</v>
      </c>
      <c r="Y191" s="36">
        <f>IFERROR(IF(X191=0,"",ROUNDUP(X191/H191,0)*0.00753),"")</f>
        <v>7.5300000000000006E-2</v>
      </c>
      <c r="Z191" s="56"/>
      <c r="AA191" s="57"/>
      <c r="AE191" s="64"/>
      <c r="BB191" s="174" t="s">
        <v>1</v>
      </c>
      <c r="BL191" s="64">
        <f t="shared" si="45"/>
        <v>26.000000000000004</v>
      </c>
      <c r="BM191" s="64">
        <f t="shared" si="46"/>
        <v>26.000000000000004</v>
      </c>
      <c r="BN191" s="64">
        <f t="shared" si="47"/>
        <v>6.4102564102564097E-2</v>
      </c>
      <c r="BO191" s="64">
        <f t="shared" si="48"/>
        <v>6.4102564102564097E-2</v>
      </c>
    </row>
    <row r="192" spans="1:67" ht="27" hidden="1" customHeight="1" x14ac:dyDescent="0.25">
      <c r="A192" s="54" t="s">
        <v>311</v>
      </c>
      <c r="B192" s="54" t="s">
        <v>312</v>
      </c>
      <c r="C192" s="31">
        <v>4301051378</v>
      </c>
      <c r="D192" s="398">
        <v>4680115881020</v>
      </c>
      <c r="E192" s="396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5"/>
      <c r="Q192" s="395"/>
      <c r="R192" s="395"/>
      <c r="S192" s="396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customHeight="1" x14ac:dyDescent="0.25">
      <c r="A193" s="54" t="s">
        <v>313</v>
      </c>
      <c r="B193" s="54" t="s">
        <v>314</v>
      </c>
      <c r="C193" s="31">
        <v>4301051407</v>
      </c>
      <c r="D193" s="398">
        <v>4680115882195</v>
      </c>
      <c r="E193" s="396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5"/>
      <c r="Q193" s="395"/>
      <c r="R193" s="395"/>
      <c r="S193" s="396"/>
      <c r="T193" s="34"/>
      <c r="U193" s="34"/>
      <c r="V193" s="35" t="s">
        <v>66</v>
      </c>
      <c r="W193" s="388">
        <v>288</v>
      </c>
      <c r="X193" s="389">
        <f t="shared" si="44"/>
        <v>288</v>
      </c>
      <c r="Y193" s="36">
        <f>IFERROR(IF(X193=0,"",ROUNDUP(X193/H193,0)*0.00753),"")</f>
        <v>0.90360000000000007</v>
      </c>
      <c r="Z193" s="56"/>
      <c r="AA193" s="57"/>
      <c r="AE193" s="64"/>
      <c r="BB193" s="176" t="s">
        <v>1</v>
      </c>
      <c r="BL193" s="64">
        <f t="shared" si="45"/>
        <v>322.8</v>
      </c>
      <c r="BM193" s="64">
        <f t="shared" si="46"/>
        <v>322.8</v>
      </c>
      <c r="BN193" s="64">
        <f t="shared" si="47"/>
        <v>0.76923076923076916</v>
      </c>
      <c r="BO193" s="64">
        <f t="shared" si="48"/>
        <v>0.76923076923076916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8">
        <v>4680115880092</v>
      </c>
      <c r="E194" s="396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81" t="s">
        <v>317</v>
      </c>
      <c r="P194" s="395"/>
      <c r="Q194" s="395"/>
      <c r="R194" s="395"/>
      <c r="S194" s="396"/>
      <c r="T194" s="34"/>
      <c r="U194" s="34"/>
      <c r="V194" s="35" t="s">
        <v>66</v>
      </c>
      <c r="W194" s="388">
        <v>36</v>
      </c>
      <c r="X194" s="389">
        <f t="shared" si="44"/>
        <v>36</v>
      </c>
      <c r="Y194" s="36">
        <f>IFERROR(IF(X194=0,"",ROUNDUP(X194/H194,0)*0.00753),"")</f>
        <v>0.11295000000000001</v>
      </c>
      <c r="Z194" s="56"/>
      <c r="AA194" s="57"/>
      <c r="AE194" s="64"/>
      <c r="BB194" s="177" t="s">
        <v>1</v>
      </c>
      <c r="BL194" s="64">
        <f t="shared" si="45"/>
        <v>40.080000000000005</v>
      </c>
      <c r="BM194" s="64">
        <f t="shared" si="46"/>
        <v>40.080000000000005</v>
      </c>
      <c r="BN194" s="64">
        <f t="shared" si="47"/>
        <v>9.6153846153846145E-2</v>
      </c>
      <c r="BO194" s="64">
        <f t="shared" si="48"/>
        <v>9.6153846153846145E-2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8">
        <v>4680115880221</v>
      </c>
      <c r="E195" s="396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7" t="s">
        <v>320</v>
      </c>
      <c r="P195" s="395"/>
      <c r="Q195" s="395"/>
      <c r="R195" s="395"/>
      <c r="S195" s="396"/>
      <c r="T195" s="34"/>
      <c r="U195" s="34"/>
      <c r="V195" s="35" t="s">
        <v>66</v>
      </c>
      <c r="W195" s="388">
        <v>96</v>
      </c>
      <c r="X195" s="389">
        <f t="shared" si="44"/>
        <v>96</v>
      </c>
      <c r="Y195" s="36">
        <f>IFERROR(IF(X195=0,"",ROUNDUP(X195/H195,0)*0.00753),"")</f>
        <v>0.30120000000000002</v>
      </c>
      <c r="Z195" s="56"/>
      <c r="AA195" s="57"/>
      <c r="AE195" s="64"/>
      <c r="BB195" s="178" t="s">
        <v>1</v>
      </c>
      <c r="BL195" s="64">
        <f t="shared" si="45"/>
        <v>106.88000000000001</v>
      </c>
      <c r="BM195" s="64">
        <f t="shared" si="46"/>
        <v>106.88000000000001</v>
      </c>
      <c r="BN195" s="64">
        <f t="shared" si="47"/>
        <v>0.25641025641025639</v>
      </c>
      <c r="BO195" s="64">
        <f t="shared" si="48"/>
        <v>0.25641025641025639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8">
        <v>4680115880504</v>
      </c>
      <c r="E196" s="396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43" t="s">
        <v>323</v>
      </c>
      <c r="P196" s="395"/>
      <c r="Q196" s="395"/>
      <c r="R196" s="395"/>
      <c r="S196" s="396"/>
      <c r="T196" s="34"/>
      <c r="U196" s="34"/>
      <c r="V196" s="35" t="s">
        <v>66</v>
      </c>
      <c r="W196" s="388">
        <v>96</v>
      </c>
      <c r="X196" s="389">
        <f t="shared" si="44"/>
        <v>96</v>
      </c>
      <c r="Y196" s="36">
        <f>IFERROR(IF(X196=0,"",ROUNDUP(X196/H196,0)*0.00753),"")</f>
        <v>0.30120000000000002</v>
      </c>
      <c r="Z196" s="56"/>
      <c r="AA196" s="57"/>
      <c r="AE196" s="64"/>
      <c r="BB196" s="179" t="s">
        <v>1</v>
      </c>
      <c r="BL196" s="64">
        <f t="shared" si="45"/>
        <v>106.88000000000001</v>
      </c>
      <c r="BM196" s="64">
        <f t="shared" si="46"/>
        <v>106.88000000000001</v>
      </c>
      <c r="BN196" s="64">
        <f t="shared" si="47"/>
        <v>0.25641025641025639</v>
      </c>
      <c r="BO196" s="64">
        <f t="shared" si="48"/>
        <v>0.25641025641025639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398">
        <v>4680115882164</v>
      </c>
      <c r="E197" s="396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5"/>
      <c r="Q197" s="395"/>
      <c r="R197" s="395"/>
      <c r="S197" s="396"/>
      <c r="T197" s="34"/>
      <c r="U197" s="34"/>
      <c r="V197" s="35" t="s">
        <v>66</v>
      </c>
      <c r="W197" s="388">
        <v>48</v>
      </c>
      <c r="X197" s="389">
        <f t="shared" si="44"/>
        <v>48</v>
      </c>
      <c r="Y197" s="36">
        <f>IFERROR(IF(X197=0,"",ROUNDUP(X197/H197,0)*0.00753),"")</f>
        <v>0.15060000000000001</v>
      </c>
      <c r="Z197" s="56"/>
      <c r="AA197" s="57"/>
      <c r="AE197" s="64"/>
      <c r="BB197" s="180" t="s">
        <v>1</v>
      </c>
      <c r="BL197" s="64">
        <f t="shared" si="45"/>
        <v>53.559999999999995</v>
      </c>
      <c r="BM197" s="64">
        <f t="shared" si="46"/>
        <v>53.559999999999995</v>
      </c>
      <c r="BN197" s="64">
        <f t="shared" si="47"/>
        <v>0.12820512820512819</v>
      </c>
      <c r="BO197" s="64">
        <f t="shared" si="48"/>
        <v>0.12820512820512819</v>
      </c>
    </row>
    <row r="198" spans="1:67" x14ac:dyDescent="0.2">
      <c r="A198" s="438"/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39"/>
      <c r="O198" s="403" t="s">
        <v>70</v>
      </c>
      <c r="P198" s="404"/>
      <c r="Q198" s="404"/>
      <c r="R198" s="404"/>
      <c r="S198" s="404"/>
      <c r="T198" s="404"/>
      <c r="U198" s="405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321.2974751940269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323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3.4275900000000004</v>
      </c>
      <c r="Z198" s="391"/>
      <c r="AA198" s="391"/>
    </row>
    <row r="199" spans="1:67" x14ac:dyDescent="0.2">
      <c r="A199" s="401"/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39"/>
      <c r="O199" s="403" t="s">
        <v>70</v>
      </c>
      <c r="P199" s="404"/>
      <c r="Q199" s="404"/>
      <c r="R199" s="404"/>
      <c r="S199" s="404"/>
      <c r="T199" s="404"/>
      <c r="U199" s="405"/>
      <c r="V199" s="37" t="s">
        <v>66</v>
      </c>
      <c r="W199" s="390">
        <f>IFERROR(SUM(W183:W197),"0")</f>
        <v>1167.2</v>
      </c>
      <c r="X199" s="390">
        <f>IFERROR(SUM(X183:X197),"0")</f>
        <v>1181.4000000000001</v>
      </c>
      <c r="Y199" s="37"/>
      <c r="Z199" s="391"/>
      <c r="AA199" s="391"/>
    </row>
    <row r="200" spans="1:67" ht="14.25" hidden="1" customHeight="1" x14ac:dyDescent="0.25">
      <c r="A200" s="400" t="s">
        <v>204</v>
      </c>
      <c r="B200" s="401"/>
      <c r="C200" s="401"/>
      <c r="D200" s="401"/>
      <c r="E200" s="401"/>
      <c r="F200" s="401"/>
      <c r="G200" s="401"/>
      <c r="H200" s="401"/>
      <c r="I200" s="401"/>
      <c r="J200" s="401"/>
      <c r="K200" s="401"/>
      <c r="L200" s="401"/>
      <c r="M200" s="401"/>
      <c r="N200" s="401"/>
      <c r="O200" s="401"/>
      <c r="P200" s="401"/>
      <c r="Q200" s="401"/>
      <c r="R200" s="401"/>
      <c r="S200" s="401"/>
      <c r="T200" s="401"/>
      <c r="U200" s="401"/>
      <c r="V200" s="401"/>
      <c r="W200" s="401"/>
      <c r="X200" s="401"/>
      <c r="Y200" s="401"/>
      <c r="Z200" s="384"/>
      <c r="AA200" s="384"/>
    </row>
    <row r="201" spans="1:67" ht="16.5" hidden="1" customHeight="1" x14ac:dyDescent="0.25">
      <c r="A201" s="54" t="s">
        <v>326</v>
      </c>
      <c r="B201" s="54" t="s">
        <v>327</v>
      </c>
      <c r="C201" s="31">
        <v>4301060360</v>
      </c>
      <c r="D201" s="398">
        <v>4680115882874</v>
      </c>
      <c r="E201" s="396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5"/>
      <c r="Q201" s="395"/>
      <c r="R201" s="395"/>
      <c r="S201" s="396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4301060359</v>
      </c>
      <c r="D202" s="398">
        <v>4680115884434</v>
      </c>
      <c r="E202" s="396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5"/>
      <c r="Q202" s="395"/>
      <c r="R202" s="395"/>
      <c r="S202" s="396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330</v>
      </c>
      <c r="B203" s="54" t="s">
        <v>331</v>
      </c>
      <c r="C203" s="31">
        <v>4301060375</v>
      </c>
      <c r="D203" s="398">
        <v>4680115880818</v>
      </c>
      <c r="E203" s="396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47" t="s">
        <v>332</v>
      </c>
      <c r="P203" s="395"/>
      <c r="Q203" s="395"/>
      <c r="R203" s="395"/>
      <c r="S203" s="396"/>
      <c r="T203" s="34"/>
      <c r="U203" s="34"/>
      <c r="V203" s="35" t="s">
        <v>66</v>
      </c>
      <c r="W203" s="388">
        <v>0</v>
      </c>
      <c r="X203" s="389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398">
        <v>4680115880801</v>
      </c>
      <c r="E204" s="396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65" t="s">
        <v>335</v>
      </c>
      <c r="P204" s="395"/>
      <c r="Q204" s="395"/>
      <c r="R204" s="395"/>
      <c r="S204" s="396"/>
      <c r="T204" s="34"/>
      <c r="U204" s="34"/>
      <c r="V204" s="35" t="s">
        <v>66</v>
      </c>
      <c r="W204" s="388">
        <v>60</v>
      </c>
      <c r="X204" s="389">
        <f>IFERROR(IF(W204="",0,CEILING((W204/$H204),1)*$H204),"")</f>
        <v>60</v>
      </c>
      <c r="Y204" s="36">
        <f>IFERROR(IF(X204=0,"",ROUNDUP(X204/H204,0)*0.00753),"")</f>
        <v>0.18825</v>
      </c>
      <c r="Z204" s="56"/>
      <c r="AA204" s="57"/>
      <c r="AE204" s="64"/>
      <c r="BB204" s="184" t="s">
        <v>1</v>
      </c>
      <c r="BL204" s="64">
        <f>IFERROR(W204*I204/H204,"0")</f>
        <v>66.800000000000011</v>
      </c>
      <c r="BM204" s="64">
        <f>IFERROR(X204*I204/H204,"0")</f>
        <v>66.800000000000011</v>
      </c>
      <c r="BN204" s="64">
        <f>IFERROR(1/J204*(W204/H204),"0")</f>
        <v>0.16025641025641024</v>
      </c>
      <c r="BO204" s="64">
        <f>IFERROR(1/J204*(X204/H204),"0")</f>
        <v>0.16025641025641024</v>
      </c>
    </row>
    <row r="205" spans="1:67" x14ac:dyDescent="0.2">
      <c r="A205" s="438"/>
      <c r="B205" s="401"/>
      <c r="C205" s="401"/>
      <c r="D205" s="401"/>
      <c r="E205" s="401"/>
      <c r="F205" s="401"/>
      <c r="G205" s="401"/>
      <c r="H205" s="401"/>
      <c r="I205" s="401"/>
      <c r="J205" s="401"/>
      <c r="K205" s="401"/>
      <c r="L205" s="401"/>
      <c r="M205" s="401"/>
      <c r="N205" s="439"/>
      <c r="O205" s="403" t="s">
        <v>70</v>
      </c>
      <c r="P205" s="404"/>
      <c r="Q205" s="404"/>
      <c r="R205" s="404"/>
      <c r="S205" s="404"/>
      <c r="T205" s="404"/>
      <c r="U205" s="405"/>
      <c r="V205" s="37" t="s">
        <v>71</v>
      </c>
      <c r="W205" s="390">
        <f>IFERROR(W201/H201,"0")+IFERROR(W202/H202,"0")+IFERROR(W203/H203,"0")+IFERROR(W204/H204,"0")</f>
        <v>25</v>
      </c>
      <c r="X205" s="390">
        <f>IFERROR(X201/H201,"0")+IFERROR(X202/H202,"0")+IFERROR(X203/H203,"0")+IFERROR(X204/H204,"0")</f>
        <v>25</v>
      </c>
      <c r="Y205" s="390">
        <f>IFERROR(IF(Y201="",0,Y201),"0")+IFERROR(IF(Y202="",0,Y202),"0")+IFERROR(IF(Y203="",0,Y203),"0")+IFERROR(IF(Y204="",0,Y204),"0")</f>
        <v>0.18825</v>
      </c>
      <c r="Z205" s="391"/>
      <c r="AA205" s="391"/>
    </row>
    <row r="206" spans="1:67" x14ac:dyDescent="0.2">
      <c r="A206" s="401"/>
      <c r="B206" s="401"/>
      <c r="C206" s="401"/>
      <c r="D206" s="401"/>
      <c r="E206" s="401"/>
      <c r="F206" s="401"/>
      <c r="G206" s="401"/>
      <c r="H206" s="401"/>
      <c r="I206" s="401"/>
      <c r="J206" s="401"/>
      <c r="K206" s="401"/>
      <c r="L206" s="401"/>
      <c r="M206" s="401"/>
      <c r="N206" s="439"/>
      <c r="O206" s="403" t="s">
        <v>70</v>
      </c>
      <c r="P206" s="404"/>
      <c r="Q206" s="404"/>
      <c r="R206" s="404"/>
      <c r="S206" s="404"/>
      <c r="T206" s="404"/>
      <c r="U206" s="405"/>
      <c r="V206" s="37" t="s">
        <v>66</v>
      </c>
      <c r="W206" s="390">
        <f>IFERROR(SUM(W201:W204),"0")</f>
        <v>60</v>
      </c>
      <c r="X206" s="390">
        <f>IFERROR(SUM(X201:X204),"0")</f>
        <v>60</v>
      </c>
      <c r="Y206" s="37"/>
      <c r="Z206" s="391"/>
      <c r="AA206" s="391"/>
    </row>
    <row r="207" spans="1:67" ht="16.5" hidden="1" customHeight="1" x14ac:dyDescent="0.25">
      <c r="A207" s="407" t="s">
        <v>336</v>
      </c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1"/>
      <c r="P207" s="401"/>
      <c r="Q207" s="401"/>
      <c r="R207" s="401"/>
      <c r="S207" s="401"/>
      <c r="T207" s="401"/>
      <c r="U207" s="401"/>
      <c r="V207" s="401"/>
      <c r="W207" s="401"/>
      <c r="X207" s="401"/>
      <c r="Y207" s="401"/>
      <c r="Z207" s="383"/>
      <c r="AA207" s="383"/>
    </row>
    <row r="208" spans="1:67" ht="14.25" hidden="1" customHeight="1" x14ac:dyDescent="0.25">
      <c r="A208" s="400" t="s">
        <v>105</v>
      </c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1"/>
      <c r="P208" s="401"/>
      <c r="Q208" s="401"/>
      <c r="R208" s="401"/>
      <c r="S208" s="401"/>
      <c r="T208" s="401"/>
      <c r="U208" s="401"/>
      <c r="V208" s="401"/>
      <c r="W208" s="401"/>
      <c r="X208" s="401"/>
      <c r="Y208" s="401"/>
      <c r="Z208" s="384"/>
      <c r="AA208" s="384"/>
    </row>
    <row r="209" spans="1:67" ht="27" hidden="1" customHeight="1" x14ac:dyDescent="0.25">
      <c r="A209" s="54" t="s">
        <v>337</v>
      </c>
      <c r="B209" s="54" t="s">
        <v>338</v>
      </c>
      <c r="C209" s="31">
        <v>4301011717</v>
      </c>
      <c r="D209" s="398">
        <v>4680115884274</v>
      </c>
      <c r="E209" s="396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5"/>
      <c r="Q209" s="395"/>
      <c r="R209" s="395"/>
      <c r="S209" s="396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hidden="1" customHeight="1" x14ac:dyDescent="0.25">
      <c r="A210" s="54" t="s">
        <v>339</v>
      </c>
      <c r="B210" s="54" t="s">
        <v>340</v>
      </c>
      <c r="C210" s="31">
        <v>4301011719</v>
      </c>
      <c r="D210" s="398">
        <v>4680115884298</v>
      </c>
      <c r="E210" s="396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5"/>
      <c r="Q210" s="395"/>
      <c r="R210" s="395"/>
      <c r="S210" s="396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4301011733</v>
      </c>
      <c r="D211" s="398">
        <v>4680115884250</v>
      </c>
      <c r="E211" s="396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5"/>
      <c r="Q211" s="395"/>
      <c r="R211" s="395"/>
      <c r="S211" s="396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4301011718</v>
      </c>
      <c r="D212" s="398">
        <v>4680115884281</v>
      </c>
      <c r="E212" s="396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5"/>
      <c r="Q212" s="395"/>
      <c r="R212" s="395"/>
      <c r="S212" s="396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4301011720</v>
      </c>
      <c r="D213" s="398">
        <v>4680115884199</v>
      </c>
      <c r="E213" s="396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5"/>
      <c r="Q213" s="395"/>
      <c r="R213" s="395"/>
      <c r="S213" s="396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4301011716</v>
      </c>
      <c r="D214" s="398">
        <v>4680115884267</v>
      </c>
      <c r="E214" s="396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5"/>
      <c r="Q214" s="395"/>
      <c r="R214" s="395"/>
      <c r="S214" s="396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4301011593</v>
      </c>
      <c r="D215" s="398">
        <v>4680115882973</v>
      </c>
      <c r="E215" s="396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5"/>
      <c r="Q215" s="395"/>
      <c r="R215" s="395"/>
      <c r="S215" s="396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idden="1" x14ac:dyDescent="0.2">
      <c r="A216" s="438"/>
      <c r="B216" s="401"/>
      <c r="C216" s="401"/>
      <c r="D216" s="401"/>
      <c r="E216" s="401"/>
      <c r="F216" s="401"/>
      <c r="G216" s="401"/>
      <c r="H216" s="401"/>
      <c r="I216" s="401"/>
      <c r="J216" s="401"/>
      <c r="K216" s="401"/>
      <c r="L216" s="401"/>
      <c r="M216" s="401"/>
      <c r="N216" s="439"/>
      <c r="O216" s="403" t="s">
        <v>70</v>
      </c>
      <c r="P216" s="404"/>
      <c r="Q216" s="404"/>
      <c r="R216" s="404"/>
      <c r="S216" s="404"/>
      <c r="T216" s="404"/>
      <c r="U216" s="405"/>
      <c r="V216" s="37" t="s">
        <v>71</v>
      </c>
      <c r="W216" s="390">
        <f>IFERROR(W209/H209,"0")+IFERROR(W210/H210,"0")+IFERROR(W211/H211,"0")+IFERROR(W212/H212,"0")+IFERROR(W213/H213,"0")+IFERROR(W214/H214,"0")+IFERROR(W215/H215,"0")</f>
        <v>0</v>
      </c>
      <c r="X216" s="390">
        <f>IFERROR(X209/H209,"0")+IFERROR(X210/H210,"0")+IFERROR(X211/H211,"0")+IFERROR(X212/H212,"0")+IFERROR(X213/H213,"0")+IFERROR(X214/H214,"0")+IFERROR(X215/H215,"0")</f>
        <v>0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91"/>
      <c r="AA216" s="391"/>
    </row>
    <row r="217" spans="1:67" hidden="1" x14ac:dyDescent="0.2">
      <c r="A217" s="401"/>
      <c r="B217" s="401"/>
      <c r="C217" s="401"/>
      <c r="D217" s="401"/>
      <c r="E217" s="401"/>
      <c r="F217" s="401"/>
      <c r="G217" s="401"/>
      <c r="H217" s="401"/>
      <c r="I217" s="401"/>
      <c r="J217" s="401"/>
      <c r="K217" s="401"/>
      <c r="L217" s="401"/>
      <c r="M217" s="401"/>
      <c r="N217" s="439"/>
      <c r="O217" s="403" t="s">
        <v>70</v>
      </c>
      <c r="P217" s="404"/>
      <c r="Q217" s="404"/>
      <c r="R217" s="404"/>
      <c r="S217" s="404"/>
      <c r="T217" s="404"/>
      <c r="U217" s="405"/>
      <c r="V217" s="37" t="s">
        <v>66</v>
      </c>
      <c r="W217" s="390">
        <f>IFERROR(SUM(W209:W215),"0")</f>
        <v>0</v>
      </c>
      <c r="X217" s="390">
        <f>IFERROR(SUM(X209:X215),"0")</f>
        <v>0</v>
      </c>
      <c r="Y217" s="37"/>
      <c r="Z217" s="391"/>
      <c r="AA217" s="391"/>
    </row>
    <row r="218" spans="1:67" ht="14.25" hidden="1" customHeight="1" x14ac:dyDescent="0.25">
      <c r="A218" s="400" t="s">
        <v>61</v>
      </c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1"/>
      <c r="P218" s="401"/>
      <c r="Q218" s="401"/>
      <c r="R218" s="401"/>
      <c r="S218" s="401"/>
      <c r="T218" s="401"/>
      <c r="U218" s="401"/>
      <c r="V218" s="401"/>
      <c r="W218" s="401"/>
      <c r="X218" s="401"/>
      <c r="Y218" s="401"/>
      <c r="Z218" s="384"/>
      <c r="AA218" s="384"/>
    </row>
    <row r="219" spans="1:67" ht="27" hidden="1" customHeight="1" x14ac:dyDescent="0.25">
      <c r="A219" s="54" t="s">
        <v>351</v>
      </c>
      <c r="B219" s="54" t="s">
        <v>352</v>
      </c>
      <c r="C219" s="31">
        <v>4301031151</v>
      </c>
      <c r="D219" s="398">
        <v>4607091389845</v>
      </c>
      <c r="E219" s="396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5"/>
      <c r="Q219" s="395"/>
      <c r="R219" s="395"/>
      <c r="S219" s="396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351</v>
      </c>
      <c r="B220" s="54" t="s">
        <v>353</v>
      </c>
      <c r="C220" s="31">
        <v>4301031305</v>
      </c>
      <c r="D220" s="398">
        <v>4607091389845</v>
      </c>
      <c r="E220" s="396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5" t="s">
        <v>354</v>
      </c>
      <c r="P220" s="395"/>
      <c r="Q220" s="395"/>
      <c r="R220" s="395"/>
      <c r="S220" s="396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355</v>
      </c>
      <c r="B221" s="54" t="s">
        <v>356</v>
      </c>
      <c r="C221" s="31">
        <v>4301031259</v>
      </c>
      <c r="D221" s="398">
        <v>4680115882881</v>
      </c>
      <c r="E221" s="396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5"/>
      <c r="Q221" s="395"/>
      <c r="R221" s="395"/>
      <c r="S221" s="396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idden="1" x14ac:dyDescent="0.2">
      <c r="A222" s="438"/>
      <c r="B222" s="401"/>
      <c r="C222" s="401"/>
      <c r="D222" s="401"/>
      <c r="E222" s="401"/>
      <c r="F222" s="401"/>
      <c r="G222" s="401"/>
      <c r="H222" s="401"/>
      <c r="I222" s="401"/>
      <c r="J222" s="401"/>
      <c r="K222" s="401"/>
      <c r="L222" s="401"/>
      <c r="M222" s="401"/>
      <c r="N222" s="439"/>
      <c r="O222" s="403" t="s">
        <v>70</v>
      </c>
      <c r="P222" s="404"/>
      <c r="Q222" s="404"/>
      <c r="R222" s="404"/>
      <c r="S222" s="404"/>
      <c r="T222" s="404"/>
      <c r="U222" s="405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hidden="1" x14ac:dyDescent="0.2">
      <c r="A223" s="401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39"/>
      <c r="O223" s="403" t="s">
        <v>70</v>
      </c>
      <c r="P223" s="404"/>
      <c r="Q223" s="404"/>
      <c r="R223" s="404"/>
      <c r="S223" s="404"/>
      <c r="T223" s="404"/>
      <c r="U223" s="405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hidden="1" customHeight="1" x14ac:dyDescent="0.25">
      <c r="A224" s="407" t="s">
        <v>357</v>
      </c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01"/>
      <c r="P224" s="401"/>
      <c r="Q224" s="401"/>
      <c r="R224" s="401"/>
      <c r="S224" s="401"/>
      <c r="T224" s="401"/>
      <c r="U224" s="401"/>
      <c r="V224" s="401"/>
      <c r="W224" s="401"/>
      <c r="X224" s="401"/>
      <c r="Y224" s="401"/>
      <c r="Z224" s="383"/>
      <c r="AA224" s="383"/>
    </row>
    <row r="225" spans="1:67" ht="14.25" hidden="1" customHeight="1" x14ac:dyDescent="0.25">
      <c r="A225" s="400" t="s">
        <v>105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384"/>
      <c r="AA225" s="384"/>
    </row>
    <row r="226" spans="1:67" ht="27" hidden="1" customHeight="1" x14ac:dyDescent="0.25">
      <c r="A226" s="54" t="s">
        <v>358</v>
      </c>
      <c r="B226" s="54" t="s">
        <v>359</v>
      </c>
      <c r="C226" s="31">
        <v>4301011826</v>
      </c>
      <c r="D226" s="398">
        <v>4680115884137</v>
      </c>
      <c r="E226" s="396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5"/>
      <c r="Q226" s="395"/>
      <c r="R226" s="395"/>
      <c r="S226" s="396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hidden="1" customHeight="1" x14ac:dyDescent="0.25">
      <c r="A227" s="54" t="s">
        <v>360</v>
      </c>
      <c r="B227" s="54" t="s">
        <v>361</v>
      </c>
      <c r="C227" s="31">
        <v>4301011724</v>
      </c>
      <c r="D227" s="398">
        <v>4680115884236</v>
      </c>
      <c r="E227" s="396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5"/>
      <c r="Q227" s="395"/>
      <c r="R227" s="395"/>
      <c r="S227" s="396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4301011721</v>
      </c>
      <c r="D228" s="398">
        <v>4680115884175</v>
      </c>
      <c r="E228" s="396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5"/>
      <c r="Q228" s="395"/>
      <c r="R228" s="395"/>
      <c r="S228" s="396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hidden="1" customHeight="1" x14ac:dyDescent="0.25">
      <c r="A229" s="54" t="s">
        <v>364</v>
      </c>
      <c r="B229" s="54" t="s">
        <v>365</v>
      </c>
      <c r="C229" s="31">
        <v>4301011824</v>
      </c>
      <c r="D229" s="398">
        <v>4680115884144</v>
      </c>
      <c r="E229" s="396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5"/>
      <c r="Q229" s="395"/>
      <c r="R229" s="395"/>
      <c r="S229" s="396"/>
      <c r="T229" s="34"/>
      <c r="U229" s="34"/>
      <c r="V229" s="35" t="s">
        <v>66</v>
      </c>
      <c r="W229" s="388">
        <v>0</v>
      </c>
      <c r="X229" s="389">
        <f t="shared" si="54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4301011726</v>
      </c>
      <c r="D230" s="398">
        <v>4680115884182</v>
      </c>
      <c r="E230" s="396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5"/>
      <c r="Q230" s="395"/>
      <c r="R230" s="395"/>
      <c r="S230" s="396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4301011722</v>
      </c>
      <c r="D231" s="398">
        <v>4680115884205</v>
      </c>
      <c r="E231" s="396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5"/>
      <c r="Q231" s="395"/>
      <c r="R231" s="395"/>
      <c r="S231" s="396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idden="1" x14ac:dyDescent="0.2">
      <c r="A232" s="438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39"/>
      <c r="O232" s="403" t="s">
        <v>70</v>
      </c>
      <c r="P232" s="404"/>
      <c r="Q232" s="404"/>
      <c r="R232" s="404"/>
      <c r="S232" s="404"/>
      <c r="T232" s="404"/>
      <c r="U232" s="405"/>
      <c r="V232" s="37" t="s">
        <v>71</v>
      </c>
      <c r="W232" s="390">
        <f>IFERROR(W226/H226,"0")+IFERROR(W227/H227,"0")+IFERROR(W228/H228,"0")+IFERROR(W229/H229,"0")+IFERROR(W230/H230,"0")+IFERROR(W231/H231,"0")</f>
        <v>0</v>
      </c>
      <c r="X232" s="390">
        <f>IFERROR(X226/H226,"0")+IFERROR(X227/H227,"0")+IFERROR(X228/H228,"0")+IFERROR(X229/H229,"0")+IFERROR(X230/H230,"0")+IFERROR(X231/H231,"0")</f>
        <v>0</v>
      </c>
      <c r="Y232" s="390">
        <f>IFERROR(IF(Y226="",0,Y226),"0")+IFERROR(IF(Y227="",0,Y227),"0")+IFERROR(IF(Y228="",0,Y228),"0")+IFERROR(IF(Y229="",0,Y229),"0")+IFERROR(IF(Y230="",0,Y230),"0")+IFERROR(IF(Y231="",0,Y231),"0")</f>
        <v>0</v>
      </c>
      <c r="Z232" s="391"/>
      <c r="AA232" s="391"/>
    </row>
    <row r="233" spans="1:67" hidden="1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39"/>
      <c r="O233" s="403" t="s">
        <v>70</v>
      </c>
      <c r="P233" s="404"/>
      <c r="Q233" s="404"/>
      <c r="R233" s="404"/>
      <c r="S233" s="404"/>
      <c r="T233" s="404"/>
      <c r="U233" s="405"/>
      <c r="V233" s="37" t="s">
        <v>66</v>
      </c>
      <c r="W233" s="390">
        <f>IFERROR(SUM(W226:W231),"0")</f>
        <v>0</v>
      </c>
      <c r="X233" s="390">
        <f>IFERROR(SUM(X226:X231),"0")</f>
        <v>0</v>
      </c>
      <c r="Y233" s="37"/>
      <c r="Z233" s="391"/>
      <c r="AA233" s="391"/>
    </row>
    <row r="234" spans="1:67" ht="16.5" hidden="1" customHeight="1" x14ac:dyDescent="0.25">
      <c r="A234" s="407" t="s">
        <v>370</v>
      </c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383"/>
      <c r="AA234" s="383"/>
    </row>
    <row r="235" spans="1:67" ht="14.25" hidden="1" customHeight="1" x14ac:dyDescent="0.25">
      <c r="A235" s="400" t="s">
        <v>105</v>
      </c>
      <c r="B235" s="401"/>
      <c r="C235" s="401"/>
      <c r="D235" s="401"/>
      <c r="E235" s="401"/>
      <c r="F235" s="401"/>
      <c r="G235" s="401"/>
      <c r="H235" s="401"/>
      <c r="I235" s="401"/>
      <c r="J235" s="401"/>
      <c r="K235" s="401"/>
      <c r="L235" s="401"/>
      <c r="M235" s="401"/>
      <c r="N235" s="401"/>
      <c r="O235" s="401"/>
      <c r="P235" s="401"/>
      <c r="Q235" s="401"/>
      <c r="R235" s="401"/>
      <c r="S235" s="401"/>
      <c r="T235" s="401"/>
      <c r="U235" s="401"/>
      <c r="V235" s="401"/>
      <c r="W235" s="401"/>
      <c r="X235" s="401"/>
      <c r="Y235" s="401"/>
      <c r="Z235" s="384"/>
      <c r="AA235" s="384"/>
    </row>
    <row r="236" spans="1:67" ht="27" hidden="1" customHeight="1" x14ac:dyDescent="0.25">
      <c r="A236" s="54" t="s">
        <v>371</v>
      </c>
      <c r="B236" s="54" t="s">
        <v>372</v>
      </c>
      <c r="C236" s="31">
        <v>4301012016</v>
      </c>
      <c r="D236" s="398">
        <v>4680115885554</v>
      </c>
      <c r="E236" s="396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4" t="s">
        <v>373</v>
      </c>
      <c r="P236" s="395"/>
      <c r="Q236" s="395"/>
      <c r="R236" s="395"/>
      <c r="S236" s="396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hidden="1" customHeight="1" x14ac:dyDescent="0.25">
      <c r="A237" s="54" t="s">
        <v>375</v>
      </c>
      <c r="B237" s="54" t="s">
        <v>376</v>
      </c>
      <c r="C237" s="31">
        <v>4301012024</v>
      </c>
      <c r="D237" s="398">
        <v>4680115885615</v>
      </c>
      <c r="E237" s="396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4" t="s">
        <v>377</v>
      </c>
      <c r="P237" s="395"/>
      <c r="Q237" s="395"/>
      <c r="R237" s="395"/>
      <c r="S237" s="396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4301011858</v>
      </c>
      <c r="D238" s="398">
        <v>4680115885646</v>
      </c>
      <c r="E238" s="396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1" t="s">
        <v>381</v>
      </c>
      <c r="P238" s="395"/>
      <c r="Q238" s="395"/>
      <c r="R238" s="395"/>
      <c r="S238" s="396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382</v>
      </c>
      <c r="B239" s="54" t="s">
        <v>383</v>
      </c>
      <c r="C239" s="31">
        <v>4301011362</v>
      </c>
      <c r="D239" s="398">
        <v>4607091386004</v>
      </c>
      <c r="E239" s="396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5"/>
      <c r="Q239" s="395"/>
      <c r="R239" s="395"/>
      <c r="S239" s="396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4301011347</v>
      </c>
      <c r="D240" s="398">
        <v>4607091386073</v>
      </c>
      <c r="E240" s="396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41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5"/>
      <c r="Q240" s="395"/>
      <c r="R240" s="395"/>
      <c r="S240" s="396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4301010928</v>
      </c>
      <c r="D241" s="398">
        <v>4607091387322</v>
      </c>
      <c r="E241" s="396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5"/>
      <c r="Q241" s="395"/>
      <c r="R241" s="395"/>
      <c r="S241" s="396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389</v>
      </c>
      <c r="B242" s="54" t="s">
        <v>390</v>
      </c>
      <c r="C242" s="31">
        <v>4301010945</v>
      </c>
      <c r="D242" s="398">
        <v>4607091387353</v>
      </c>
      <c r="E242" s="396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5"/>
      <c r="Q242" s="395"/>
      <c r="R242" s="395"/>
      <c r="S242" s="396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4301011328</v>
      </c>
      <c r="D243" s="398">
        <v>4607091386011</v>
      </c>
      <c r="E243" s="396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5"/>
      <c r="Q243" s="395"/>
      <c r="R243" s="395"/>
      <c r="S243" s="396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4301011329</v>
      </c>
      <c r="D244" s="398">
        <v>4607091387308</v>
      </c>
      <c r="E244" s="396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5"/>
      <c r="Q244" s="395"/>
      <c r="R244" s="395"/>
      <c r="S244" s="396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4301011049</v>
      </c>
      <c r="D245" s="398">
        <v>4607091387339</v>
      </c>
      <c r="E245" s="396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5"/>
      <c r="Q245" s="395"/>
      <c r="R245" s="395"/>
      <c r="S245" s="396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4301011573</v>
      </c>
      <c r="D246" s="398">
        <v>4680115881938</v>
      </c>
      <c r="E246" s="396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5"/>
      <c r="Q246" s="395"/>
      <c r="R246" s="395"/>
      <c r="S246" s="396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4301010944</v>
      </c>
      <c r="D247" s="398">
        <v>4607091387346</v>
      </c>
      <c r="E247" s="396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5"/>
      <c r="Q247" s="395"/>
      <c r="R247" s="395"/>
      <c r="S247" s="396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4301011353</v>
      </c>
      <c r="D248" s="398">
        <v>4607091389807</v>
      </c>
      <c r="E248" s="396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5"/>
      <c r="Q248" s="395"/>
      <c r="R248" s="395"/>
      <c r="S248" s="396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idden="1" x14ac:dyDescent="0.2">
      <c r="A249" s="438"/>
      <c r="B249" s="401"/>
      <c r="C249" s="401"/>
      <c r="D249" s="401"/>
      <c r="E249" s="401"/>
      <c r="F249" s="401"/>
      <c r="G249" s="401"/>
      <c r="H249" s="401"/>
      <c r="I249" s="401"/>
      <c r="J249" s="401"/>
      <c r="K249" s="401"/>
      <c r="L249" s="401"/>
      <c r="M249" s="401"/>
      <c r="N249" s="439"/>
      <c r="O249" s="403" t="s">
        <v>70</v>
      </c>
      <c r="P249" s="404"/>
      <c r="Q249" s="404"/>
      <c r="R249" s="404"/>
      <c r="S249" s="404"/>
      <c r="T249" s="404"/>
      <c r="U249" s="405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hidden="1" x14ac:dyDescent="0.2">
      <c r="A250" s="401"/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39"/>
      <c r="O250" s="403" t="s">
        <v>70</v>
      </c>
      <c r="P250" s="404"/>
      <c r="Q250" s="404"/>
      <c r="R250" s="404"/>
      <c r="S250" s="404"/>
      <c r="T250" s="404"/>
      <c r="U250" s="405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hidden="1" customHeight="1" x14ac:dyDescent="0.25">
      <c r="A251" s="400" t="s">
        <v>61</v>
      </c>
      <c r="B251" s="401"/>
      <c r="C251" s="401"/>
      <c r="D251" s="401"/>
      <c r="E251" s="401"/>
      <c r="F251" s="401"/>
      <c r="G251" s="401"/>
      <c r="H251" s="401"/>
      <c r="I251" s="401"/>
      <c r="J251" s="401"/>
      <c r="K251" s="401"/>
      <c r="L251" s="401"/>
      <c r="M251" s="401"/>
      <c r="N251" s="401"/>
      <c r="O251" s="401"/>
      <c r="P251" s="401"/>
      <c r="Q251" s="401"/>
      <c r="R251" s="401"/>
      <c r="S251" s="401"/>
      <c r="T251" s="401"/>
      <c r="U251" s="401"/>
      <c r="V251" s="401"/>
      <c r="W251" s="401"/>
      <c r="X251" s="401"/>
      <c r="Y251" s="401"/>
      <c r="Z251" s="384"/>
      <c r="AA251" s="384"/>
    </row>
    <row r="252" spans="1:67" ht="27" customHeight="1" x14ac:dyDescent="0.25">
      <c r="A252" s="54" t="s">
        <v>403</v>
      </c>
      <c r="B252" s="54" t="s">
        <v>404</v>
      </c>
      <c r="C252" s="31">
        <v>4301030878</v>
      </c>
      <c r="D252" s="398">
        <v>4607091387193</v>
      </c>
      <c r="E252" s="396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5"/>
      <c r="Q252" s="395"/>
      <c r="R252" s="395"/>
      <c r="S252" s="396"/>
      <c r="T252" s="34"/>
      <c r="U252" s="34"/>
      <c r="V252" s="35" t="s">
        <v>66</v>
      </c>
      <c r="W252" s="388">
        <v>120</v>
      </c>
      <c r="X252" s="389">
        <f>IFERROR(IF(W252="",0,CEILING((W252/$H252),1)*$H252),"")</f>
        <v>121.80000000000001</v>
      </c>
      <c r="Y252" s="36">
        <f>IFERROR(IF(X252=0,"",ROUNDUP(X252/H252,0)*0.00753),"")</f>
        <v>0.21837000000000001</v>
      </c>
      <c r="Z252" s="56"/>
      <c r="AA252" s="57"/>
      <c r="AE252" s="64"/>
      <c r="BB252" s="214" t="s">
        <v>1</v>
      </c>
      <c r="BL252" s="64">
        <f>IFERROR(W252*I252/H252,"0")</f>
        <v>127.42857142857143</v>
      </c>
      <c r="BM252" s="64">
        <f>IFERROR(X252*I252/H252,"0")</f>
        <v>129.34</v>
      </c>
      <c r="BN252" s="64">
        <f>IFERROR(1/J252*(W252/H252),"0")</f>
        <v>0.18315018315018314</v>
      </c>
      <c r="BO252" s="64">
        <f>IFERROR(1/J252*(X252/H252),"0")</f>
        <v>0.1858974358974359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4301031153</v>
      </c>
      <c r="D253" s="398">
        <v>4607091387230</v>
      </c>
      <c r="E253" s="396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5"/>
      <c r="Q253" s="395"/>
      <c r="R253" s="395"/>
      <c r="S253" s="396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4301031152</v>
      </c>
      <c r="D254" s="398">
        <v>4607091387285</v>
      </c>
      <c r="E254" s="396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5"/>
      <c r="Q254" s="395"/>
      <c r="R254" s="395"/>
      <c r="S254" s="396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4301031164</v>
      </c>
      <c r="D255" s="398">
        <v>4680115880481</v>
      </c>
      <c r="E255" s="396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5"/>
      <c r="Q255" s="395"/>
      <c r="R255" s="395"/>
      <c r="S255" s="396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438"/>
      <c r="B256" s="401"/>
      <c r="C256" s="401"/>
      <c r="D256" s="401"/>
      <c r="E256" s="401"/>
      <c r="F256" s="401"/>
      <c r="G256" s="401"/>
      <c r="H256" s="401"/>
      <c r="I256" s="401"/>
      <c r="J256" s="401"/>
      <c r="K256" s="401"/>
      <c r="L256" s="401"/>
      <c r="M256" s="401"/>
      <c r="N256" s="439"/>
      <c r="O256" s="403" t="s">
        <v>70</v>
      </c>
      <c r="P256" s="404"/>
      <c r="Q256" s="404"/>
      <c r="R256" s="404"/>
      <c r="S256" s="404"/>
      <c r="T256" s="404"/>
      <c r="U256" s="405"/>
      <c r="V256" s="37" t="s">
        <v>71</v>
      </c>
      <c r="W256" s="390">
        <f>IFERROR(W252/H252,"0")+IFERROR(W253/H253,"0")+IFERROR(W254/H254,"0")+IFERROR(W255/H255,"0")</f>
        <v>28.571428571428569</v>
      </c>
      <c r="X256" s="390">
        <f>IFERROR(X252/H252,"0")+IFERROR(X253/H253,"0")+IFERROR(X254/H254,"0")+IFERROR(X255/H255,"0")</f>
        <v>29</v>
      </c>
      <c r="Y256" s="390">
        <f>IFERROR(IF(Y252="",0,Y252),"0")+IFERROR(IF(Y253="",0,Y253),"0")+IFERROR(IF(Y254="",0,Y254),"0")+IFERROR(IF(Y255="",0,Y255),"0")</f>
        <v>0.21837000000000001</v>
      </c>
      <c r="Z256" s="391"/>
      <c r="AA256" s="391"/>
    </row>
    <row r="257" spans="1:67" x14ac:dyDescent="0.2">
      <c r="A257" s="401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39"/>
      <c r="O257" s="403" t="s">
        <v>70</v>
      </c>
      <c r="P257" s="404"/>
      <c r="Q257" s="404"/>
      <c r="R257" s="404"/>
      <c r="S257" s="404"/>
      <c r="T257" s="404"/>
      <c r="U257" s="405"/>
      <c r="V257" s="37" t="s">
        <v>66</v>
      </c>
      <c r="W257" s="390">
        <f>IFERROR(SUM(W252:W255),"0")</f>
        <v>120</v>
      </c>
      <c r="X257" s="390">
        <f>IFERROR(SUM(X252:X255),"0")</f>
        <v>121.80000000000001</v>
      </c>
      <c r="Y257" s="37"/>
      <c r="Z257" s="391"/>
      <c r="AA257" s="391"/>
    </row>
    <row r="258" spans="1:67" ht="14.25" hidden="1" customHeight="1" x14ac:dyDescent="0.25">
      <c r="A258" s="400" t="s">
        <v>72</v>
      </c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01"/>
      <c r="P258" s="401"/>
      <c r="Q258" s="401"/>
      <c r="R258" s="401"/>
      <c r="S258" s="401"/>
      <c r="T258" s="401"/>
      <c r="U258" s="401"/>
      <c r="V258" s="401"/>
      <c r="W258" s="401"/>
      <c r="X258" s="401"/>
      <c r="Y258" s="401"/>
      <c r="Z258" s="384"/>
      <c r="AA258" s="384"/>
    </row>
    <row r="259" spans="1:67" ht="16.5" hidden="1" customHeight="1" x14ac:dyDescent="0.25">
      <c r="A259" s="54" t="s">
        <v>411</v>
      </c>
      <c r="B259" s="54" t="s">
        <v>412</v>
      </c>
      <c r="C259" s="31">
        <v>4301051100</v>
      </c>
      <c r="D259" s="398">
        <v>4607091387766</v>
      </c>
      <c r="E259" s="396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7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5"/>
      <c r="Q259" s="395"/>
      <c r="R259" s="395"/>
      <c r="S259" s="396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4301051116</v>
      </c>
      <c r="D260" s="398">
        <v>4607091387957</v>
      </c>
      <c r="E260" s="396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5"/>
      <c r="Q260" s="395"/>
      <c r="R260" s="395"/>
      <c r="S260" s="396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4301051115</v>
      </c>
      <c r="D261" s="398">
        <v>4607091387964</v>
      </c>
      <c r="E261" s="396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5"/>
      <c r="Q261" s="395"/>
      <c r="R261" s="395"/>
      <c r="S261" s="396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hidden="1" customHeight="1" x14ac:dyDescent="0.25">
      <c r="A262" s="54" t="s">
        <v>417</v>
      </c>
      <c r="B262" s="54" t="s">
        <v>418</v>
      </c>
      <c r="C262" s="31">
        <v>4301051731</v>
      </c>
      <c r="D262" s="398">
        <v>4680115884618</v>
      </c>
      <c r="E262" s="396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6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5"/>
      <c r="Q262" s="395"/>
      <c r="R262" s="395"/>
      <c r="S262" s="396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hidden="1" customHeight="1" x14ac:dyDescent="0.25">
      <c r="A263" s="54" t="s">
        <v>419</v>
      </c>
      <c r="B263" s="54" t="s">
        <v>420</v>
      </c>
      <c r="C263" s="31">
        <v>4301051134</v>
      </c>
      <c r="D263" s="398">
        <v>4607091381672</v>
      </c>
      <c r="E263" s="396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62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5"/>
      <c r="Q263" s="395"/>
      <c r="R263" s="395"/>
      <c r="S263" s="396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398">
        <v>4680115884588</v>
      </c>
      <c r="E264" s="396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5"/>
      <c r="Q264" s="395"/>
      <c r="R264" s="395"/>
      <c r="S264" s="396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4301051130</v>
      </c>
      <c r="D265" s="398">
        <v>4607091387537</v>
      </c>
      <c r="E265" s="396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5"/>
      <c r="Q265" s="395"/>
      <c r="R265" s="395"/>
      <c r="S265" s="396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4301051132</v>
      </c>
      <c r="D266" s="398">
        <v>4607091387513</v>
      </c>
      <c r="E266" s="396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4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5"/>
      <c r="Q266" s="395"/>
      <c r="R266" s="395"/>
      <c r="S266" s="396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4301051277</v>
      </c>
      <c r="D267" s="398">
        <v>4680115880511</v>
      </c>
      <c r="E267" s="396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5"/>
      <c r="Q267" s="395"/>
      <c r="R267" s="395"/>
      <c r="S267" s="396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4301051344</v>
      </c>
      <c r="D268" s="398">
        <v>4680115880412</v>
      </c>
      <c r="E268" s="396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5"/>
      <c r="Q268" s="395"/>
      <c r="R268" s="395"/>
      <c r="S268" s="396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idden="1" x14ac:dyDescent="0.2">
      <c r="A269" s="438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39"/>
      <c r="O269" s="403" t="s">
        <v>70</v>
      </c>
      <c r="P269" s="404"/>
      <c r="Q269" s="404"/>
      <c r="R269" s="404"/>
      <c r="S269" s="404"/>
      <c r="T269" s="404"/>
      <c r="U269" s="405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hidden="1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39"/>
      <c r="O270" s="403" t="s">
        <v>70</v>
      </c>
      <c r="P270" s="404"/>
      <c r="Q270" s="404"/>
      <c r="R270" s="404"/>
      <c r="S270" s="404"/>
      <c r="T270" s="404"/>
      <c r="U270" s="405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hidden="1" customHeight="1" x14ac:dyDescent="0.25">
      <c r="A271" s="400" t="s">
        <v>204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384"/>
      <c r="AA271" s="384"/>
    </row>
    <row r="272" spans="1:67" ht="16.5" hidden="1" customHeight="1" x14ac:dyDescent="0.25">
      <c r="A272" s="54" t="s">
        <v>431</v>
      </c>
      <c r="B272" s="54" t="s">
        <v>432</v>
      </c>
      <c r="C272" s="31">
        <v>4301060326</v>
      </c>
      <c r="D272" s="398">
        <v>4607091380880</v>
      </c>
      <c r="E272" s="396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5"/>
      <c r="Q272" s="395"/>
      <c r="R272" s="395"/>
      <c r="S272" s="396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431</v>
      </c>
      <c r="B273" s="54" t="s">
        <v>433</v>
      </c>
      <c r="C273" s="31">
        <v>4301060379</v>
      </c>
      <c r="D273" s="398">
        <v>4607091380880</v>
      </c>
      <c r="E273" s="396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5" t="s">
        <v>434</v>
      </c>
      <c r="P273" s="395"/>
      <c r="Q273" s="395"/>
      <c r="R273" s="395"/>
      <c r="S273" s="396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398">
        <v>4607091384482</v>
      </c>
      <c r="E274" s="396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5"/>
      <c r="Q274" s="395"/>
      <c r="R274" s="395"/>
      <c r="S274" s="396"/>
      <c r="T274" s="34"/>
      <c r="U274" s="34"/>
      <c r="V274" s="35" t="s">
        <v>66</v>
      </c>
      <c r="W274" s="388">
        <v>100</v>
      </c>
      <c r="X274" s="389">
        <f>IFERROR(IF(W274="",0,CEILING((W274/$H274),1)*$H274),"")</f>
        <v>101.39999999999999</v>
      </c>
      <c r="Y274" s="36">
        <f>IFERROR(IF(X274=0,"",ROUNDUP(X274/H274,0)*0.02175),"")</f>
        <v>0.28275</v>
      </c>
      <c r="Z274" s="56"/>
      <c r="AA274" s="57"/>
      <c r="AE274" s="64"/>
      <c r="BB274" s="230" t="s">
        <v>1</v>
      </c>
      <c r="BL274" s="64">
        <f>IFERROR(W274*I274/H274,"0")</f>
        <v>107.23076923076924</v>
      </c>
      <c r="BM274" s="64">
        <f>IFERROR(X274*I274/H274,"0")</f>
        <v>108.732</v>
      </c>
      <c r="BN274" s="64">
        <f>IFERROR(1/J274*(W274/H274),"0")</f>
        <v>0.22893772893772893</v>
      </c>
      <c r="BO274" s="64">
        <f>IFERROR(1/J274*(X274/H274),"0")</f>
        <v>0.23214285714285712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398">
        <v>4607091380897</v>
      </c>
      <c r="E275" s="396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5"/>
      <c r="Q275" s="395"/>
      <c r="R275" s="395"/>
      <c r="S275" s="396"/>
      <c r="T275" s="34"/>
      <c r="U275" s="34"/>
      <c r="V275" s="35" t="s">
        <v>66</v>
      </c>
      <c r="W275" s="388">
        <v>20</v>
      </c>
      <c r="X275" s="389">
        <f>IFERROR(IF(W275="",0,CEILING((W275/$H275),1)*$H275),"")</f>
        <v>25.200000000000003</v>
      </c>
      <c r="Y275" s="36">
        <f>IFERROR(IF(X275=0,"",ROUNDUP(X275/H275,0)*0.02175),"")</f>
        <v>6.5250000000000002E-2</v>
      </c>
      <c r="Z275" s="56"/>
      <c r="AA275" s="57"/>
      <c r="AE275" s="64"/>
      <c r="BB275" s="231" t="s">
        <v>1</v>
      </c>
      <c r="BL275" s="64">
        <f>IFERROR(W275*I275/H275,"0")</f>
        <v>21.342857142857142</v>
      </c>
      <c r="BM275" s="64">
        <f>IFERROR(X275*I275/H275,"0")</f>
        <v>26.892000000000003</v>
      </c>
      <c r="BN275" s="64">
        <f>IFERROR(1/J275*(W275/H275),"0")</f>
        <v>4.2517006802721087E-2</v>
      </c>
      <c r="BO275" s="64">
        <f>IFERROR(1/J275*(X275/H275),"0")</f>
        <v>5.3571428571428568E-2</v>
      </c>
    </row>
    <row r="276" spans="1:67" x14ac:dyDescent="0.2">
      <c r="A276" s="438"/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39"/>
      <c r="O276" s="403" t="s">
        <v>70</v>
      </c>
      <c r="P276" s="404"/>
      <c r="Q276" s="404"/>
      <c r="R276" s="404"/>
      <c r="S276" s="404"/>
      <c r="T276" s="404"/>
      <c r="U276" s="405"/>
      <c r="V276" s="37" t="s">
        <v>71</v>
      </c>
      <c r="W276" s="390">
        <f>IFERROR(W272/H272,"0")+IFERROR(W273/H273,"0")+IFERROR(W274/H274,"0")+IFERROR(W275/H275,"0")</f>
        <v>15.201465201465203</v>
      </c>
      <c r="X276" s="390">
        <f>IFERROR(X272/H272,"0")+IFERROR(X273/H273,"0")+IFERROR(X274/H274,"0")+IFERROR(X275/H275,"0")</f>
        <v>16</v>
      </c>
      <c r="Y276" s="390">
        <f>IFERROR(IF(Y272="",0,Y272),"0")+IFERROR(IF(Y273="",0,Y273),"0")+IFERROR(IF(Y274="",0,Y274),"0")+IFERROR(IF(Y275="",0,Y275),"0")</f>
        <v>0.34799999999999998</v>
      </c>
      <c r="Z276" s="391"/>
      <c r="AA276" s="391"/>
    </row>
    <row r="277" spans="1:67" x14ac:dyDescent="0.2">
      <c r="A277" s="401"/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39"/>
      <c r="O277" s="403" t="s">
        <v>70</v>
      </c>
      <c r="P277" s="404"/>
      <c r="Q277" s="404"/>
      <c r="R277" s="404"/>
      <c r="S277" s="404"/>
      <c r="T277" s="404"/>
      <c r="U277" s="405"/>
      <c r="V277" s="37" t="s">
        <v>66</v>
      </c>
      <c r="W277" s="390">
        <f>IFERROR(SUM(W272:W275),"0")</f>
        <v>120</v>
      </c>
      <c r="X277" s="390">
        <f>IFERROR(SUM(X272:X275),"0")</f>
        <v>126.6</v>
      </c>
      <c r="Y277" s="37"/>
      <c r="Z277" s="391"/>
      <c r="AA277" s="391"/>
    </row>
    <row r="278" spans="1:67" ht="14.25" hidden="1" customHeight="1" x14ac:dyDescent="0.25">
      <c r="A278" s="400" t="s">
        <v>86</v>
      </c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1"/>
      <c r="O278" s="401"/>
      <c r="P278" s="401"/>
      <c r="Q278" s="401"/>
      <c r="R278" s="401"/>
      <c r="S278" s="401"/>
      <c r="T278" s="401"/>
      <c r="U278" s="401"/>
      <c r="V278" s="401"/>
      <c r="W278" s="401"/>
      <c r="X278" s="401"/>
      <c r="Y278" s="401"/>
      <c r="Z278" s="384"/>
      <c r="AA278" s="384"/>
    </row>
    <row r="279" spans="1:67" ht="16.5" hidden="1" customHeight="1" x14ac:dyDescent="0.25">
      <c r="A279" s="54" t="s">
        <v>439</v>
      </c>
      <c r="B279" s="54" t="s">
        <v>440</v>
      </c>
      <c r="C279" s="31">
        <v>4301030232</v>
      </c>
      <c r="D279" s="398">
        <v>4607091388374</v>
      </c>
      <c r="E279" s="396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8" t="s">
        <v>441</v>
      </c>
      <c r="P279" s="395"/>
      <c r="Q279" s="395"/>
      <c r="R279" s="395"/>
      <c r="S279" s="396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hidden="1" customHeight="1" x14ac:dyDescent="0.25">
      <c r="A280" s="54" t="s">
        <v>442</v>
      </c>
      <c r="B280" s="54" t="s">
        <v>443</v>
      </c>
      <c r="C280" s="31">
        <v>4301030235</v>
      </c>
      <c r="D280" s="398">
        <v>4607091388381</v>
      </c>
      <c r="E280" s="396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48" t="s">
        <v>444</v>
      </c>
      <c r="P280" s="395"/>
      <c r="Q280" s="395"/>
      <c r="R280" s="395"/>
      <c r="S280" s="396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445</v>
      </c>
      <c r="B281" s="54" t="s">
        <v>446</v>
      </c>
      <c r="C281" s="31">
        <v>4301030233</v>
      </c>
      <c r="D281" s="398">
        <v>4607091388404</v>
      </c>
      <c r="E281" s="396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5"/>
      <c r="Q281" s="395"/>
      <c r="R281" s="395"/>
      <c r="S281" s="396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idden="1" x14ac:dyDescent="0.2">
      <c r="A282" s="438"/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39"/>
      <c r="O282" s="403" t="s">
        <v>70</v>
      </c>
      <c r="P282" s="404"/>
      <c r="Q282" s="404"/>
      <c r="R282" s="404"/>
      <c r="S282" s="404"/>
      <c r="T282" s="404"/>
      <c r="U282" s="405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hidden="1" x14ac:dyDescent="0.2">
      <c r="A283" s="401"/>
      <c r="B283" s="401"/>
      <c r="C283" s="401"/>
      <c r="D283" s="401"/>
      <c r="E283" s="401"/>
      <c r="F283" s="401"/>
      <c r="G283" s="401"/>
      <c r="H283" s="401"/>
      <c r="I283" s="401"/>
      <c r="J283" s="401"/>
      <c r="K283" s="401"/>
      <c r="L283" s="401"/>
      <c r="M283" s="401"/>
      <c r="N283" s="439"/>
      <c r="O283" s="403" t="s">
        <v>70</v>
      </c>
      <c r="P283" s="404"/>
      <c r="Q283" s="404"/>
      <c r="R283" s="404"/>
      <c r="S283" s="404"/>
      <c r="T283" s="404"/>
      <c r="U283" s="405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hidden="1" customHeight="1" x14ac:dyDescent="0.25">
      <c r="A284" s="400" t="s">
        <v>447</v>
      </c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01"/>
      <c r="P284" s="401"/>
      <c r="Q284" s="401"/>
      <c r="R284" s="401"/>
      <c r="S284" s="401"/>
      <c r="T284" s="401"/>
      <c r="U284" s="401"/>
      <c r="V284" s="401"/>
      <c r="W284" s="401"/>
      <c r="X284" s="401"/>
      <c r="Y284" s="401"/>
      <c r="Z284" s="384"/>
      <c r="AA284" s="384"/>
    </row>
    <row r="285" spans="1:67" ht="16.5" hidden="1" customHeight="1" x14ac:dyDescent="0.25">
      <c r="A285" s="54" t="s">
        <v>448</v>
      </c>
      <c r="B285" s="54" t="s">
        <v>449</v>
      </c>
      <c r="C285" s="31">
        <v>4301180007</v>
      </c>
      <c r="D285" s="398">
        <v>4680115881808</v>
      </c>
      <c r="E285" s="396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5"/>
      <c r="Q285" s="395"/>
      <c r="R285" s="395"/>
      <c r="S285" s="396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hidden="1" customHeight="1" x14ac:dyDescent="0.25">
      <c r="A286" s="54" t="s">
        <v>452</v>
      </c>
      <c r="B286" s="54" t="s">
        <v>453</v>
      </c>
      <c r="C286" s="31">
        <v>4301180006</v>
      </c>
      <c r="D286" s="398">
        <v>4680115881822</v>
      </c>
      <c r="E286" s="396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5"/>
      <c r="Q286" s="395"/>
      <c r="R286" s="395"/>
      <c r="S286" s="396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4301180001</v>
      </c>
      <c r="D287" s="398">
        <v>4680115880016</v>
      </c>
      <c r="E287" s="396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5"/>
      <c r="Q287" s="395"/>
      <c r="R287" s="395"/>
      <c r="S287" s="396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idden="1" x14ac:dyDescent="0.2">
      <c r="A288" s="438"/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39"/>
      <c r="O288" s="403" t="s">
        <v>70</v>
      </c>
      <c r="P288" s="404"/>
      <c r="Q288" s="404"/>
      <c r="R288" s="404"/>
      <c r="S288" s="404"/>
      <c r="T288" s="404"/>
      <c r="U288" s="405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hidden="1" x14ac:dyDescent="0.2">
      <c r="A289" s="401"/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39"/>
      <c r="O289" s="403" t="s">
        <v>70</v>
      </c>
      <c r="P289" s="404"/>
      <c r="Q289" s="404"/>
      <c r="R289" s="404"/>
      <c r="S289" s="404"/>
      <c r="T289" s="404"/>
      <c r="U289" s="405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hidden="1" customHeight="1" x14ac:dyDescent="0.25">
      <c r="A290" s="407" t="s">
        <v>456</v>
      </c>
      <c r="B290" s="401"/>
      <c r="C290" s="401"/>
      <c r="D290" s="401"/>
      <c r="E290" s="401"/>
      <c r="F290" s="401"/>
      <c r="G290" s="401"/>
      <c r="H290" s="401"/>
      <c r="I290" s="401"/>
      <c r="J290" s="401"/>
      <c r="K290" s="401"/>
      <c r="L290" s="401"/>
      <c r="M290" s="401"/>
      <c r="N290" s="401"/>
      <c r="O290" s="401"/>
      <c r="P290" s="401"/>
      <c r="Q290" s="401"/>
      <c r="R290" s="401"/>
      <c r="S290" s="401"/>
      <c r="T290" s="401"/>
      <c r="U290" s="401"/>
      <c r="V290" s="401"/>
      <c r="W290" s="401"/>
      <c r="X290" s="401"/>
      <c r="Y290" s="401"/>
      <c r="Z290" s="383"/>
      <c r="AA290" s="383"/>
    </row>
    <row r="291" spans="1:67" ht="14.25" hidden="1" customHeight="1" x14ac:dyDescent="0.25">
      <c r="A291" s="400" t="s">
        <v>105</v>
      </c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01"/>
      <c r="P291" s="401"/>
      <c r="Q291" s="401"/>
      <c r="R291" s="401"/>
      <c r="S291" s="401"/>
      <c r="T291" s="401"/>
      <c r="U291" s="401"/>
      <c r="V291" s="401"/>
      <c r="W291" s="401"/>
      <c r="X291" s="401"/>
      <c r="Y291" s="401"/>
      <c r="Z291" s="384"/>
      <c r="AA291" s="384"/>
    </row>
    <row r="292" spans="1:67" ht="27" hidden="1" customHeight="1" x14ac:dyDescent="0.25">
      <c r="A292" s="54" t="s">
        <v>457</v>
      </c>
      <c r="B292" s="54" t="s">
        <v>458</v>
      </c>
      <c r="C292" s="31">
        <v>4301011315</v>
      </c>
      <c r="D292" s="398">
        <v>4607091387421</v>
      </c>
      <c r="E292" s="396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5"/>
      <c r="Q292" s="395"/>
      <c r="R292" s="395"/>
      <c r="S292" s="396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hidden="1" customHeight="1" x14ac:dyDescent="0.25">
      <c r="A293" s="54" t="s">
        <v>457</v>
      </c>
      <c r="B293" s="54" t="s">
        <v>459</v>
      </c>
      <c r="C293" s="31">
        <v>4301011121</v>
      </c>
      <c r="D293" s="398">
        <v>4607091387421</v>
      </c>
      <c r="E293" s="396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5"/>
      <c r="Q293" s="395"/>
      <c r="R293" s="395"/>
      <c r="S293" s="396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hidden="1" customHeight="1" x14ac:dyDescent="0.25">
      <c r="A294" s="54" t="s">
        <v>460</v>
      </c>
      <c r="B294" s="54" t="s">
        <v>461</v>
      </c>
      <c r="C294" s="31">
        <v>4301011619</v>
      </c>
      <c r="D294" s="398">
        <v>4607091387452</v>
      </c>
      <c r="E294" s="396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5"/>
      <c r="Q294" s="395"/>
      <c r="R294" s="395"/>
      <c r="S294" s="396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460</v>
      </c>
      <c r="B295" s="54" t="s">
        <v>462</v>
      </c>
      <c r="C295" s="31">
        <v>4301011322</v>
      </c>
      <c r="D295" s="398">
        <v>4607091387452</v>
      </c>
      <c r="E295" s="396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5"/>
      <c r="Q295" s="395"/>
      <c r="R295" s="395"/>
      <c r="S295" s="396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463</v>
      </c>
      <c r="B296" s="54" t="s">
        <v>464</v>
      </c>
      <c r="C296" s="31">
        <v>4301011313</v>
      </c>
      <c r="D296" s="398">
        <v>4607091385984</v>
      </c>
      <c r="E296" s="396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4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5"/>
      <c r="Q296" s="395"/>
      <c r="R296" s="395"/>
      <c r="S296" s="396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4301011316</v>
      </c>
      <c r="D297" s="398">
        <v>4607091387438</v>
      </c>
      <c r="E297" s="396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1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5"/>
      <c r="Q297" s="395"/>
      <c r="R297" s="395"/>
      <c r="S297" s="396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4301011319</v>
      </c>
      <c r="D298" s="398">
        <v>4607091387469</v>
      </c>
      <c r="E298" s="396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5"/>
      <c r="Q298" s="395"/>
      <c r="R298" s="395"/>
      <c r="S298" s="396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idden="1" x14ac:dyDescent="0.2">
      <c r="A299" s="438"/>
      <c r="B299" s="401"/>
      <c r="C299" s="401"/>
      <c r="D299" s="401"/>
      <c r="E299" s="401"/>
      <c r="F299" s="401"/>
      <c r="G299" s="401"/>
      <c r="H299" s="401"/>
      <c r="I299" s="401"/>
      <c r="J299" s="401"/>
      <c r="K299" s="401"/>
      <c r="L299" s="401"/>
      <c r="M299" s="401"/>
      <c r="N299" s="439"/>
      <c r="O299" s="403" t="s">
        <v>70</v>
      </c>
      <c r="P299" s="404"/>
      <c r="Q299" s="404"/>
      <c r="R299" s="404"/>
      <c r="S299" s="404"/>
      <c r="T299" s="404"/>
      <c r="U299" s="405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hidden="1" x14ac:dyDescent="0.2">
      <c r="A300" s="401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39"/>
      <c r="O300" s="403" t="s">
        <v>70</v>
      </c>
      <c r="P300" s="404"/>
      <c r="Q300" s="404"/>
      <c r="R300" s="404"/>
      <c r="S300" s="404"/>
      <c r="T300" s="404"/>
      <c r="U300" s="405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hidden="1" customHeight="1" x14ac:dyDescent="0.25">
      <c r="A301" s="400" t="s">
        <v>61</v>
      </c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1"/>
      <c r="P301" s="401"/>
      <c r="Q301" s="401"/>
      <c r="R301" s="401"/>
      <c r="S301" s="401"/>
      <c r="T301" s="401"/>
      <c r="U301" s="401"/>
      <c r="V301" s="401"/>
      <c r="W301" s="401"/>
      <c r="X301" s="401"/>
      <c r="Y301" s="401"/>
      <c r="Z301" s="384"/>
      <c r="AA301" s="384"/>
    </row>
    <row r="302" spans="1:67" ht="27" hidden="1" customHeight="1" x14ac:dyDescent="0.25">
      <c r="A302" s="54" t="s">
        <v>469</v>
      </c>
      <c r="B302" s="54" t="s">
        <v>470</v>
      </c>
      <c r="C302" s="31">
        <v>4301031154</v>
      </c>
      <c r="D302" s="398">
        <v>4607091387292</v>
      </c>
      <c r="E302" s="396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5"/>
      <c r="Q302" s="395"/>
      <c r="R302" s="395"/>
      <c r="S302" s="396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hidden="1" customHeight="1" x14ac:dyDescent="0.25">
      <c r="A303" s="54" t="s">
        <v>471</v>
      </c>
      <c r="B303" s="54" t="s">
        <v>472</v>
      </c>
      <c r="C303" s="31">
        <v>4301031155</v>
      </c>
      <c r="D303" s="398">
        <v>4607091387315</v>
      </c>
      <c r="E303" s="396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5"/>
      <c r="Q303" s="395"/>
      <c r="R303" s="395"/>
      <c r="S303" s="396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38"/>
      <c r="B304" s="401"/>
      <c r="C304" s="401"/>
      <c r="D304" s="401"/>
      <c r="E304" s="401"/>
      <c r="F304" s="401"/>
      <c r="G304" s="401"/>
      <c r="H304" s="401"/>
      <c r="I304" s="401"/>
      <c r="J304" s="401"/>
      <c r="K304" s="401"/>
      <c r="L304" s="401"/>
      <c r="M304" s="401"/>
      <c r="N304" s="439"/>
      <c r="O304" s="403" t="s">
        <v>70</v>
      </c>
      <c r="P304" s="404"/>
      <c r="Q304" s="404"/>
      <c r="R304" s="404"/>
      <c r="S304" s="404"/>
      <c r="T304" s="404"/>
      <c r="U304" s="405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hidden="1" x14ac:dyDescent="0.2">
      <c r="A305" s="401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39"/>
      <c r="O305" s="403" t="s">
        <v>70</v>
      </c>
      <c r="P305" s="404"/>
      <c r="Q305" s="404"/>
      <c r="R305" s="404"/>
      <c r="S305" s="404"/>
      <c r="T305" s="404"/>
      <c r="U305" s="405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hidden="1" customHeight="1" x14ac:dyDescent="0.25">
      <c r="A306" s="407" t="s">
        <v>473</v>
      </c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1"/>
      <c r="P306" s="401"/>
      <c r="Q306" s="401"/>
      <c r="R306" s="401"/>
      <c r="S306" s="401"/>
      <c r="T306" s="401"/>
      <c r="U306" s="401"/>
      <c r="V306" s="401"/>
      <c r="W306" s="401"/>
      <c r="X306" s="401"/>
      <c r="Y306" s="401"/>
      <c r="Z306" s="383"/>
      <c r="AA306" s="383"/>
    </row>
    <row r="307" spans="1:67" ht="14.25" hidden="1" customHeight="1" x14ac:dyDescent="0.25">
      <c r="A307" s="400" t="s">
        <v>61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384"/>
      <c r="AA307" s="384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8">
        <v>4607091383836</v>
      </c>
      <c r="E308" s="396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5"/>
      <c r="Q308" s="395"/>
      <c r="R308" s="395"/>
      <c r="S308" s="396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438"/>
      <c r="B309" s="401"/>
      <c r="C309" s="401"/>
      <c r="D309" s="401"/>
      <c r="E309" s="401"/>
      <c r="F309" s="401"/>
      <c r="G309" s="401"/>
      <c r="H309" s="401"/>
      <c r="I309" s="401"/>
      <c r="J309" s="401"/>
      <c r="K309" s="401"/>
      <c r="L309" s="401"/>
      <c r="M309" s="401"/>
      <c r="N309" s="439"/>
      <c r="O309" s="403" t="s">
        <v>70</v>
      </c>
      <c r="P309" s="404"/>
      <c r="Q309" s="404"/>
      <c r="R309" s="404"/>
      <c r="S309" s="404"/>
      <c r="T309" s="404"/>
      <c r="U309" s="405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hidden="1" x14ac:dyDescent="0.2">
      <c r="A310" s="401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39"/>
      <c r="O310" s="403" t="s">
        <v>70</v>
      </c>
      <c r="P310" s="404"/>
      <c r="Q310" s="404"/>
      <c r="R310" s="404"/>
      <c r="S310" s="404"/>
      <c r="T310" s="404"/>
      <c r="U310" s="405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hidden="1" customHeight="1" x14ac:dyDescent="0.25">
      <c r="A311" s="400" t="s">
        <v>72</v>
      </c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1"/>
      <c r="P311" s="401"/>
      <c r="Q311" s="401"/>
      <c r="R311" s="401"/>
      <c r="S311" s="401"/>
      <c r="T311" s="401"/>
      <c r="U311" s="401"/>
      <c r="V311" s="401"/>
      <c r="W311" s="401"/>
      <c r="X311" s="401"/>
      <c r="Y311" s="401"/>
      <c r="Z311" s="384"/>
      <c r="AA311" s="384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8">
        <v>4607091387919</v>
      </c>
      <c r="E312" s="396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5"/>
      <c r="Q312" s="395"/>
      <c r="R312" s="395"/>
      <c r="S312" s="396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98">
        <v>4680115883604</v>
      </c>
      <c r="E313" s="396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4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5"/>
      <c r="Q313" s="395"/>
      <c r="R313" s="395"/>
      <c r="S313" s="396"/>
      <c r="T313" s="34"/>
      <c r="U313" s="34"/>
      <c r="V313" s="35" t="s">
        <v>66</v>
      </c>
      <c r="W313" s="388">
        <v>10.5</v>
      </c>
      <c r="X313" s="389">
        <f>IFERROR(IF(W313="",0,CEILING((W313/$H313),1)*$H313),"")</f>
        <v>10.5</v>
      </c>
      <c r="Y313" s="36">
        <f>IFERROR(IF(X313=0,"",ROUNDUP(X313/H313,0)*0.00753),"")</f>
        <v>3.7650000000000003E-2</v>
      </c>
      <c r="Z313" s="56"/>
      <c r="AA313" s="57"/>
      <c r="AE313" s="64"/>
      <c r="BB313" s="249" t="s">
        <v>1</v>
      </c>
      <c r="BL313" s="64">
        <f>IFERROR(W313*I313/H313,"0")</f>
        <v>11.86</v>
      </c>
      <c r="BM313" s="64">
        <f>IFERROR(X313*I313/H313,"0")</f>
        <v>11.86</v>
      </c>
      <c r="BN313" s="64">
        <f>IFERROR(1/J313*(W313/H313),"0")</f>
        <v>3.2051282051282048E-2</v>
      </c>
      <c r="BO313" s="64">
        <f>IFERROR(1/J313*(X313/H313),"0")</f>
        <v>3.2051282051282048E-2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98">
        <v>4680115883567</v>
      </c>
      <c r="E314" s="396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5"/>
      <c r="Q314" s="395"/>
      <c r="R314" s="395"/>
      <c r="S314" s="396"/>
      <c r="T314" s="34"/>
      <c r="U314" s="34"/>
      <c r="V314" s="35" t="s">
        <v>66</v>
      </c>
      <c r="W314" s="388">
        <v>8.3999999999999986</v>
      </c>
      <c r="X314" s="389">
        <f>IFERROR(IF(W314="",0,CEILING((W314/$H314),1)*$H314),"")</f>
        <v>8.4</v>
      </c>
      <c r="Y314" s="36">
        <f>IFERROR(IF(X314=0,"",ROUNDUP(X314/H314,0)*0.00753),"")</f>
        <v>3.0120000000000001E-2</v>
      </c>
      <c r="Z314" s="56"/>
      <c r="AA314" s="57"/>
      <c r="AE314" s="64"/>
      <c r="BB314" s="250" t="s">
        <v>1</v>
      </c>
      <c r="BL314" s="64">
        <f>IFERROR(W314*I314/H314,"0")</f>
        <v>9.4399999999999977</v>
      </c>
      <c r="BM314" s="64">
        <f>IFERROR(X314*I314/H314,"0")</f>
        <v>9.44</v>
      </c>
      <c r="BN314" s="64">
        <f>IFERROR(1/J314*(W314/H314),"0")</f>
        <v>2.5641025641025633E-2</v>
      </c>
      <c r="BO314" s="64">
        <f>IFERROR(1/J314*(X314/H314),"0")</f>
        <v>2.564102564102564E-2</v>
      </c>
    </row>
    <row r="315" spans="1:67" x14ac:dyDescent="0.2">
      <c r="A315" s="438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39"/>
      <c r="O315" s="403" t="s">
        <v>70</v>
      </c>
      <c r="P315" s="404"/>
      <c r="Q315" s="404"/>
      <c r="R315" s="404"/>
      <c r="S315" s="404"/>
      <c r="T315" s="404"/>
      <c r="U315" s="405"/>
      <c r="V315" s="37" t="s">
        <v>71</v>
      </c>
      <c r="W315" s="390">
        <f>IFERROR(W312/H312,"0")+IFERROR(W313/H313,"0")+IFERROR(W314/H314,"0")</f>
        <v>9</v>
      </c>
      <c r="X315" s="390">
        <f>IFERROR(X312/H312,"0")+IFERROR(X313/H313,"0")+IFERROR(X314/H314,"0")</f>
        <v>9</v>
      </c>
      <c r="Y315" s="390">
        <f>IFERROR(IF(Y312="",0,Y312),"0")+IFERROR(IF(Y313="",0,Y313),"0")+IFERROR(IF(Y314="",0,Y314),"0")</f>
        <v>6.7769999999999997E-2</v>
      </c>
      <c r="Z315" s="391"/>
      <c r="AA315" s="391"/>
    </row>
    <row r="316" spans="1:67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39"/>
      <c r="O316" s="403" t="s">
        <v>70</v>
      </c>
      <c r="P316" s="404"/>
      <c r="Q316" s="404"/>
      <c r="R316" s="404"/>
      <c r="S316" s="404"/>
      <c r="T316" s="404"/>
      <c r="U316" s="405"/>
      <c r="V316" s="37" t="s">
        <v>66</v>
      </c>
      <c r="W316" s="390">
        <f>IFERROR(SUM(W312:W314),"0")</f>
        <v>18.899999999999999</v>
      </c>
      <c r="X316" s="390">
        <f>IFERROR(SUM(X312:X314),"0")</f>
        <v>18.899999999999999</v>
      </c>
      <c r="Y316" s="37"/>
      <c r="Z316" s="391"/>
      <c r="AA316" s="391"/>
    </row>
    <row r="317" spans="1:67" ht="14.25" hidden="1" customHeight="1" x14ac:dyDescent="0.25">
      <c r="A317" s="400" t="s">
        <v>204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384"/>
      <c r="AA317" s="384"/>
    </row>
    <row r="318" spans="1:67" ht="27" hidden="1" customHeight="1" x14ac:dyDescent="0.25">
      <c r="A318" s="54" t="s">
        <v>482</v>
      </c>
      <c r="B318" s="54" t="s">
        <v>483</v>
      </c>
      <c r="C318" s="31">
        <v>4301060324</v>
      </c>
      <c r="D318" s="398">
        <v>4607091388831</v>
      </c>
      <c r="E318" s="396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5"/>
      <c r="Q318" s="395"/>
      <c r="R318" s="395"/>
      <c r="S318" s="396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38"/>
      <c r="B319" s="401"/>
      <c r="C319" s="401"/>
      <c r="D319" s="401"/>
      <c r="E319" s="401"/>
      <c r="F319" s="401"/>
      <c r="G319" s="401"/>
      <c r="H319" s="401"/>
      <c r="I319" s="401"/>
      <c r="J319" s="401"/>
      <c r="K319" s="401"/>
      <c r="L319" s="401"/>
      <c r="M319" s="401"/>
      <c r="N319" s="439"/>
      <c r="O319" s="403" t="s">
        <v>70</v>
      </c>
      <c r="P319" s="404"/>
      <c r="Q319" s="404"/>
      <c r="R319" s="404"/>
      <c r="S319" s="404"/>
      <c r="T319" s="404"/>
      <c r="U319" s="405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hidden="1" x14ac:dyDescent="0.2">
      <c r="A320" s="401"/>
      <c r="B320" s="401"/>
      <c r="C320" s="401"/>
      <c r="D320" s="401"/>
      <c r="E320" s="401"/>
      <c r="F320" s="401"/>
      <c r="G320" s="401"/>
      <c r="H320" s="401"/>
      <c r="I320" s="401"/>
      <c r="J320" s="401"/>
      <c r="K320" s="401"/>
      <c r="L320" s="401"/>
      <c r="M320" s="401"/>
      <c r="N320" s="439"/>
      <c r="O320" s="403" t="s">
        <v>70</v>
      </c>
      <c r="P320" s="404"/>
      <c r="Q320" s="404"/>
      <c r="R320" s="404"/>
      <c r="S320" s="404"/>
      <c r="T320" s="404"/>
      <c r="U320" s="405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hidden="1" customHeight="1" x14ac:dyDescent="0.25">
      <c r="A321" s="400" t="s">
        <v>86</v>
      </c>
      <c r="B321" s="401"/>
      <c r="C321" s="401"/>
      <c r="D321" s="401"/>
      <c r="E321" s="401"/>
      <c r="F321" s="401"/>
      <c r="G321" s="401"/>
      <c r="H321" s="401"/>
      <c r="I321" s="401"/>
      <c r="J321" s="401"/>
      <c r="K321" s="401"/>
      <c r="L321" s="401"/>
      <c r="M321" s="401"/>
      <c r="N321" s="401"/>
      <c r="O321" s="401"/>
      <c r="P321" s="401"/>
      <c r="Q321" s="401"/>
      <c r="R321" s="401"/>
      <c r="S321" s="401"/>
      <c r="T321" s="401"/>
      <c r="U321" s="401"/>
      <c r="V321" s="401"/>
      <c r="W321" s="401"/>
      <c r="X321" s="401"/>
      <c r="Y321" s="401"/>
      <c r="Z321" s="384"/>
      <c r="AA321" s="384"/>
    </row>
    <row r="322" spans="1:67" ht="27" hidden="1" customHeight="1" x14ac:dyDescent="0.25">
      <c r="A322" s="54" t="s">
        <v>484</v>
      </c>
      <c r="B322" s="54" t="s">
        <v>485</v>
      </c>
      <c r="C322" s="31">
        <v>4301032015</v>
      </c>
      <c r="D322" s="398">
        <v>4607091383102</v>
      </c>
      <c r="E322" s="396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9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5"/>
      <c r="Q322" s="395"/>
      <c r="R322" s="395"/>
      <c r="S322" s="396"/>
      <c r="T322" s="34"/>
      <c r="U322" s="34"/>
      <c r="V322" s="35" t="s">
        <v>66</v>
      </c>
      <c r="W322" s="388">
        <v>0</v>
      </c>
      <c r="X322" s="389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hidden="1" x14ac:dyDescent="0.2">
      <c r="A323" s="438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39"/>
      <c r="O323" s="403" t="s">
        <v>70</v>
      </c>
      <c r="P323" s="404"/>
      <c r="Q323" s="404"/>
      <c r="R323" s="404"/>
      <c r="S323" s="404"/>
      <c r="T323" s="404"/>
      <c r="U323" s="405"/>
      <c r="V323" s="37" t="s">
        <v>71</v>
      </c>
      <c r="W323" s="390">
        <f>IFERROR(W322/H322,"0")</f>
        <v>0</v>
      </c>
      <c r="X323" s="390">
        <f>IFERROR(X322/H322,"0")</f>
        <v>0</v>
      </c>
      <c r="Y323" s="390">
        <f>IFERROR(IF(Y322="",0,Y322),"0")</f>
        <v>0</v>
      </c>
      <c r="Z323" s="391"/>
      <c r="AA323" s="391"/>
    </row>
    <row r="324" spans="1:67" hidden="1" x14ac:dyDescent="0.2">
      <c r="A324" s="401"/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39"/>
      <c r="O324" s="403" t="s">
        <v>70</v>
      </c>
      <c r="P324" s="404"/>
      <c r="Q324" s="404"/>
      <c r="R324" s="404"/>
      <c r="S324" s="404"/>
      <c r="T324" s="404"/>
      <c r="U324" s="405"/>
      <c r="V324" s="37" t="s">
        <v>66</v>
      </c>
      <c r="W324" s="390">
        <f>IFERROR(SUM(W322:W322),"0")</f>
        <v>0</v>
      </c>
      <c r="X324" s="390">
        <f>IFERROR(SUM(X322:X322),"0")</f>
        <v>0</v>
      </c>
      <c r="Y324" s="37"/>
      <c r="Z324" s="391"/>
      <c r="AA324" s="391"/>
    </row>
    <row r="325" spans="1:67" ht="27.75" hidden="1" customHeight="1" x14ac:dyDescent="0.2">
      <c r="A325" s="427" t="s">
        <v>486</v>
      </c>
      <c r="B325" s="428"/>
      <c r="C325" s="428"/>
      <c r="D325" s="428"/>
      <c r="E325" s="428"/>
      <c r="F325" s="428"/>
      <c r="G325" s="428"/>
      <c r="H325" s="428"/>
      <c r="I325" s="428"/>
      <c r="J325" s="428"/>
      <c r="K325" s="428"/>
      <c r="L325" s="428"/>
      <c r="M325" s="428"/>
      <c r="N325" s="428"/>
      <c r="O325" s="428"/>
      <c r="P325" s="428"/>
      <c r="Q325" s="428"/>
      <c r="R325" s="428"/>
      <c r="S325" s="428"/>
      <c r="T325" s="428"/>
      <c r="U325" s="428"/>
      <c r="V325" s="428"/>
      <c r="W325" s="428"/>
      <c r="X325" s="428"/>
      <c r="Y325" s="428"/>
      <c r="Z325" s="48"/>
      <c r="AA325" s="48"/>
    </row>
    <row r="326" spans="1:67" ht="16.5" hidden="1" customHeight="1" x14ac:dyDescent="0.25">
      <c r="A326" s="407" t="s">
        <v>487</v>
      </c>
      <c r="B326" s="401"/>
      <c r="C326" s="401"/>
      <c r="D326" s="401"/>
      <c r="E326" s="401"/>
      <c r="F326" s="401"/>
      <c r="G326" s="401"/>
      <c r="H326" s="401"/>
      <c r="I326" s="401"/>
      <c r="J326" s="401"/>
      <c r="K326" s="401"/>
      <c r="L326" s="401"/>
      <c r="M326" s="401"/>
      <c r="N326" s="401"/>
      <c r="O326" s="401"/>
      <c r="P326" s="401"/>
      <c r="Q326" s="401"/>
      <c r="R326" s="401"/>
      <c r="S326" s="401"/>
      <c r="T326" s="401"/>
      <c r="U326" s="401"/>
      <c r="V326" s="401"/>
      <c r="W326" s="401"/>
      <c r="X326" s="401"/>
      <c r="Y326" s="401"/>
      <c r="Z326" s="383"/>
      <c r="AA326" s="383"/>
    </row>
    <row r="327" spans="1:67" ht="14.25" hidden="1" customHeight="1" x14ac:dyDescent="0.25">
      <c r="A327" s="400" t="s">
        <v>105</v>
      </c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01"/>
      <c r="P327" s="401"/>
      <c r="Q327" s="401"/>
      <c r="R327" s="401"/>
      <c r="S327" s="401"/>
      <c r="T327" s="401"/>
      <c r="U327" s="401"/>
      <c r="V327" s="401"/>
      <c r="W327" s="401"/>
      <c r="X327" s="401"/>
      <c r="Y327" s="401"/>
      <c r="Z327" s="384"/>
      <c r="AA327" s="384"/>
    </row>
    <row r="328" spans="1:67" ht="37.5" hidden="1" customHeight="1" x14ac:dyDescent="0.25">
      <c r="A328" s="54" t="s">
        <v>488</v>
      </c>
      <c r="B328" s="54" t="s">
        <v>489</v>
      </c>
      <c r="C328" s="31">
        <v>4301011875</v>
      </c>
      <c r="D328" s="398">
        <v>4680115884885</v>
      </c>
      <c r="E328" s="396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3" t="s">
        <v>490</v>
      </c>
      <c r="P328" s="395"/>
      <c r="Q328" s="395"/>
      <c r="R328" s="395"/>
      <c r="S328" s="396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hidden="1" customHeight="1" x14ac:dyDescent="0.25">
      <c r="A329" s="54" t="s">
        <v>491</v>
      </c>
      <c r="B329" s="54" t="s">
        <v>492</v>
      </c>
      <c r="C329" s="31">
        <v>4301011943</v>
      </c>
      <c r="D329" s="398">
        <v>4680115884830</v>
      </c>
      <c r="E329" s="396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2" t="s">
        <v>493</v>
      </c>
      <c r="P329" s="395"/>
      <c r="Q329" s="395"/>
      <c r="R329" s="395"/>
      <c r="S329" s="396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8">
        <v>4680115884830</v>
      </c>
      <c r="E330" s="396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5" t="s">
        <v>493</v>
      </c>
      <c r="P330" s="395"/>
      <c r="Q330" s="395"/>
      <c r="R330" s="395"/>
      <c r="S330" s="396"/>
      <c r="T330" s="34"/>
      <c r="U330" s="34"/>
      <c r="V330" s="35" t="s">
        <v>66</v>
      </c>
      <c r="W330" s="388">
        <v>2000</v>
      </c>
      <c r="X330" s="389">
        <f t="shared" si="75"/>
        <v>2010</v>
      </c>
      <c r="Y330" s="36">
        <f>IFERROR(IF(X330=0,"",ROUNDUP(X330/H330,0)*0.02175),"")</f>
        <v>2.9144999999999999</v>
      </c>
      <c r="Z330" s="56"/>
      <c r="AA330" s="57"/>
      <c r="AE330" s="64"/>
      <c r="BB330" s="255" t="s">
        <v>1</v>
      </c>
      <c r="BL330" s="64">
        <f t="shared" si="76"/>
        <v>2064</v>
      </c>
      <c r="BM330" s="64">
        <f t="shared" si="77"/>
        <v>2074.3200000000002</v>
      </c>
      <c r="BN330" s="64">
        <f t="shared" si="78"/>
        <v>2.7777777777777777</v>
      </c>
      <c r="BO330" s="64">
        <f t="shared" si="79"/>
        <v>2.7916666666666665</v>
      </c>
    </row>
    <row r="331" spans="1:67" ht="27" hidden="1" customHeight="1" x14ac:dyDescent="0.25">
      <c r="A331" s="54" t="s">
        <v>495</v>
      </c>
      <c r="B331" s="54" t="s">
        <v>496</v>
      </c>
      <c r="C331" s="31">
        <v>4301011946</v>
      </c>
      <c r="D331" s="398">
        <v>4680115884847</v>
      </c>
      <c r="E331" s="396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70" t="s">
        <v>497</v>
      </c>
      <c r="P331" s="395"/>
      <c r="Q331" s="395"/>
      <c r="R331" s="395"/>
      <c r="S331" s="396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8">
        <v>4680115884847</v>
      </c>
      <c r="E332" s="396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3" t="s">
        <v>497</v>
      </c>
      <c r="P332" s="395"/>
      <c r="Q332" s="395"/>
      <c r="R332" s="395"/>
      <c r="S332" s="396"/>
      <c r="T332" s="34"/>
      <c r="U332" s="34"/>
      <c r="V332" s="35" t="s">
        <v>66</v>
      </c>
      <c r="W332" s="388">
        <v>5000</v>
      </c>
      <c r="X332" s="389">
        <f t="shared" si="75"/>
        <v>5010</v>
      </c>
      <c r="Y332" s="36">
        <f>IFERROR(IF(X332=0,"",ROUNDUP(X332/H332,0)*0.02175),"")</f>
        <v>7.2644999999999991</v>
      </c>
      <c r="Z332" s="56"/>
      <c r="AA332" s="57"/>
      <c r="AE332" s="64"/>
      <c r="BB332" s="257" t="s">
        <v>1</v>
      </c>
      <c r="BL332" s="64">
        <f t="shared" si="76"/>
        <v>5160</v>
      </c>
      <c r="BM332" s="64">
        <f t="shared" si="77"/>
        <v>5170.3200000000006</v>
      </c>
      <c r="BN332" s="64">
        <f t="shared" si="78"/>
        <v>6.9444444444444438</v>
      </c>
      <c r="BO332" s="64">
        <f t="shared" si="79"/>
        <v>6.958333333333333</v>
      </c>
    </row>
    <row r="333" spans="1:67" ht="27" hidden="1" customHeight="1" x14ac:dyDescent="0.25">
      <c r="A333" s="54" t="s">
        <v>499</v>
      </c>
      <c r="B333" s="54" t="s">
        <v>500</v>
      </c>
      <c r="C333" s="31">
        <v>4301011947</v>
      </c>
      <c r="D333" s="398">
        <v>4680115884854</v>
      </c>
      <c r="E333" s="396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5"/>
      <c r="Q333" s="395"/>
      <c r="R333" s="395"/>
      <c r="S333" s="396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8">
        <v>4680115884854</v>
      </c>
      <c r="E334" s="396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399" t="s">
        <v>502</v>
      </c>
      <c r="P334" s="395"/>
      <c r="Q334" s="395"/>
      <c r="R334" s="395"/>
      <c r="S334" s="396"/>
      <c r="T334" s="34"/>
      <c r="U334" s="34"/>
      <c r="V334" s="35" t="s">
        <v>66</v>
      </c>
      <c r="W334" s="388">
        <v>1000</v>
      </c>
      <c r="X334" s="389">
        <f t="shared" si="75"/>
        <v>1005</v>
      </c>
      <c r="Y334" s="36">
        <f>IFERROR(IF(X334=0,"",ROUNDUP(X334/H334,0)*0.02175),"")</f>
        <v>1.4572499999999999</v>
      </c>
      <c r="Z334" s="56"/>
      <c r="AA334" s="57"/>
      <c r="AE334" s="64"/>
      <c r="BB334" s="259" t="s">
        <v>1</v>
      </c>
      <c r="BL334" s="64">
        <f t="shared" si="76"/>
        <v>1032</v>
      </c>
      <c r="BM334" s="64">
        <f t="shared" si="77"/>
        <v>1037.1600000000001</v>
      </c>
      <c r="BN334" s="64">
        <f t="shared" si="78"/>
        <v>1.3888888888888888</v>
      </c>
      <c r="BO334" s="64">
        <f t="shared" si="79"/>
        <v>1.3958333333333333</v>
      </c>
    </row>
    <row r="335" spans="1:67" ht="37.5" hidden="1" customHeight="1" x14ac:dyDescent="0.25">
      <c r="A335" s="54" t="s">
        <v>503</v>
      </c>
      <c r="B335" s="54" t="s">
        <v>504</v>
      </c>
      <c r="C335" s="31">
        <v>4301011871</v>
      </c>
      <c r="D335" s="398">
        <v>4680115884908</v>
      </c>
      <c r="E335" s="396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0" t="s">
        <v>505</v>
      </c>
      <c r="P335" s="395"/>
      <c r="Q335" s="395"/>
      <c r="R335" s="395"/>
      <c r="S335" s="396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506</v>
      </c>
      <c r="B336" s="54" t="s">
        <v>507</v>
      </c>
      <c r="C336" s="31">
        <v>4301011866</v>
      </c>
      <c r="D336" s="398">
        <v>4680115884878</v>
      </c>
      <c r="E336" s="396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5" t="s">
        <v>508</v>
      </c>
      <c r="P336" s="395"/>
      <c r="Q336" s="395"/>
      <c r="R336" s="395"/>
      <c r="S336" s="396"/>
      <c r="T336" s="34"/>
      <c r="U336" s="34"/>
      <c r="V336" s="35" t="s">
        <v>66</v>
      </c>
      <c r="W336" s="388">
        <v>40</v>
      </c>
      <c r="X336" s="389">
        <f t="shared" si="75"/>
        <v>40</v>
      </c>
      <c r="Y336" s="36">
        <f>IFERROR(IF(X336=0,"",ROUNDUP(X336/H336,0)*0.00937),"")</f>
        <v>7.4959999999999999E-2</v>
      </c>
      <c r="Z336" s="56"/>
      <c r="AA336" s="57"/>
      <c r="AE336" s="64"/>
      <c r="BB336" s="261" t="s">
        <v>1</v>
      </c>
      <c r="BL336" s="64">
        <f t="shared" si="76"/>
        <v>41.68</v>
      </c>
      <c r="BM336" s="64">
        <f t="shared" si="77"/>
        <v>41.68</v>
      </c>
      <c r="BN336" s="64">
        <f t="shared" si="78"/>
        <v>6.6666666666666666E-2</v>
      </c>
      <c r="BO336" s="64">
        <f t="shared" si="79"/>
        <v>6.6666666666666666E-2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4301011952</v>
      </c>
      <c r="D337" s="398">
        <v>4680115884922</v>
      </c>
      <c r="E337" s="396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9" t="s">
        <v>511</v>
      </c>
      <c r="P337" s="395"/>
      <c r="Q337" s="395"/>
      <c r="R337" s="395"/>
      <c r="S337" s="396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512</v>
      </c>
      <c r="B338" s="54" t="s">
        <v>513</v>
      </c>
      <c r="C338" s="31">
        <v>4301011433</v>
      </c>
      <c r="D338" s="398">
        <v>4680115882638</v>
      </c>
      <c r="E338" s="396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5"/>
      <c r="Q338" s="395"/>
      <c r="R338" s="395"/>
      <c r="S338" s="396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38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39"/>
      <c r="O339" s="403" t="s">
        <v>70</v>
      </c>
      <c r="P339" s="404"/>
      <c r="Q339" s="404"/>
      <c r="R339" s="404"/>
      <c r="S339" s="404"/>
      <c r="T339" s="404"/>
      <c r="U339" s="405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541.33333333333326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543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11.711209999999999</v>
      </c>
      <c r="Z339" s="391"/>
      <c r="AA339" s="391"/>
    </row>
    <row r="340" spans="1:67" x14ac:dyDescent="0.2">
      <c r="A340" s="401"/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39"/>
      <c r="O340" s="403" t="s">
        <v>70</v>
      </c>
      <c r="P340" s="404"/>
      <c r="Q340" s="404"/>
      <c r="R340" s="404"/>
      <c r="S340" s="404"/>
      <c r="T340" s="404"/>
      <c r="U340" s="405"/>
      <c r="V340" s="37" t="s">
        <v>66</v>
      </c>
      <c r="W340" s="390">
        <f>IFERROR(SUM(W328:W338),"0")</f>
        <v>8040</v>
      </c>
      <c r="X340" s="390">
        <f>IFERROR(SUM(X328:X338),"0")</f>
        <v>8065</v>
      </c>
      <c r="Y340" s="37"/>
      <c r="Z340" s="391"/>
      <c r="AA340" s="391"/>
    </row>
    <row r="341" spans="1:67" ht="14.25" hidden="1" customHeight="1" x14ac:dyDescent="0.25">
      <c r="A341" s="400" t="s">
        <v>97</v>
      </c>
      <c r="B341" s="401"/>
      <c r="C341" s="401"/>
      <c r="D341" s="401"/>
      <c r="E341" s="401"/>
      <c r="F341" s="401"/>
      <c r="G341" s="401"/>
      <c r="H341" s="401"/>
      <c r="I341" s="401"/>
      <c r="J341" s="401"/>
      <c r="K341" s="401"/>
      <c r="L341" s="401"/>
      <c r="M341" s="401"/>
      <c r="N341" s="401"/>
      <c r="O341" s="401"/>
      <c r="P341" s="401"/>
      <c r="Q341" s="401"/>
      <c r="R341" s="401"/>
      <c r="S341" s="401"/>
      <c r="T341" s="401"/>
      <c r="U341" s="401"/>
      <c r="V341" s="401"/>
      <c r="W341" s="401"/>
      <c r="X341" s="401"/>
      <c r="Y341" s="401"/>
      <c r="Z341" s="384"/>
      <c r="AA341" s="384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8">
        <v>4607091383980</v>
      </c>
      <c r="E342" s="396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5"/>
      <c r="Q342" s="395"/>
      <c r="R342" s="395"/>
      <c r="S342" s="396"/>
      <c r="T342" s="34"/>
      <c r="U342" s="34"/>
      <c r="V342" s="35" t="s">
        <v>66</v>
      </c>
      <c r="W342" s="388">
        <v>3000</v>
      </c>
      <c r="X342" s="389">
        <f>IFERROR(IF(W342="",0,CEILING((W342/$H342),1)*$H342),"")</f>
        <v>3000</v>
      </c>
      <c r="Y342" s="36">
        <f>IFERROR(IF(X342=0,"",ROUNDUP(X342/H342,0)*0.02175),"")</f>
        <v>4.3499999999999996</v>
      </c>
      <c r="Z342" s="56"/>
      <c r="AA342" s="57"/>
      <c r="AE342" s="64"/>
      <c r="BB342" s="264" t="s">
        <v>1</v>
      </c>
      <c r="BL342" s="64">
        <f>IFERROR(W342*I342/H342,"0")</f>
        <v>3096</v>
      </c>
      <c r="BM342" s="64">
        <f>IFERROR(X342*I342/H342,"0")</f>
        <v>3096</v>
      </c>
      <c r="BN342" s="64">
        <f>IFERROR(1/J342*(W342/H342),"0")</f>
        <v>4.1666666666666661</v>
      </c>
      <c r="BO342" s="64">
        <f>IFERROR(1/J342*(X342/H342),"0")</f>
        <v>4.1666666666666661</v>
      </c>
    </row>
    <row r="343" spans="1:67" ht="16.5" hidden="1" customHeight="1" x14ac:dyDescent="0.25">
      <c r="A343" s="54" t="s">
        <v>516</v>
      </c>
      <c r="B343" s="54" t="s">
        <v>517</v>
      </c>
      <c r="C343" s="31">
        <v>4301020270</v>
      </c>
      <c r="D343" s="398">
        <v>4680115883314</v>
      </c>
      <c r="E343" s="396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5"/>
      <c r="Q343" s="395"/>
      <c r="R343" s="395"/>
      <c r="S343" s="396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518</v>
      </c>
      <c r="B344" s="54" t="s">
        <v>519</v>
      </c>
      <c r="C344" s="31">
        <v>4301020179</v>
      </c>
      <c r="D344" s="398">
        <v>4607091384178</v>
      </c>
      <c r="E344" s="396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5"/>
      <c r="Q344" s="395"/>
      <c r="R344" s="395"/>
      <c r="S344" s="396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520</v>
      </c>
      <c r="B345" s="54" t="s">
        <v>521</v>
      </c>
      <c r="C345" s="31">
        <v>4301020254</v>
      </c>
      <c r="D345" s="398">
        <v>4680115881914</v>
      </c>
      <c r="E345" s="396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5"/>
      <c r="Q345" s="395"/>
      <c r="R345" s="395"/>
      <c r="S345" s="396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38"/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39"/>
      <c r="O346" s="403" t="s">
        <v>70</v>
      </c>
      <c r="P346" s="404"/>
      <c r="Q346" s="404"/>
      <c r="R346" s="404"/>
      <c r="S346" s="404"/>
      <c r="T346" s="404"/>
      <c r="U346" s="405"/>
      <c r="V346" s="37" t="s">
        <v>71</v>
      </c>
      <c r="W346" s="390">
        <f>IFERROR(W342/H342,"0")+IFERROR(W343/H343,"0")+IFERROR(W344/H344,"0")+IFERROR(W345/H345,"0")</f>
        <v>200</v>
      </c>
      <c r="X346" s="390">
        <f>IFERROR(X342/H342,"0")+IFERROR(X343/H343,"0")+IFERROR(X344/H344,"0")+IFERROR(X345/H345,"0")</f>
        <v>200</v>
      </c>
      <c r="Y346" s="390">
        <f>IFERROR(IF(Y342="",0,Y342),"0")+IFERROR(IF(Y343="",0,Y343),"0")+IFERROR(IF(Y344="",0,Y344),"0")+IFERROR(IF(Y345="",0,Y345),"0")</f>
        <v>4.3499999999999996</v>
      </c>
      <c r="Z346" s="391"/>
      <c r="AA346" s="391"/>
    </row>
    <row r="347" spans="1:67" x14ac:dyDescent="0.2">
      <c r="A347" s="401"/>
      <c r="B347" s="401"/>
      <c r="C347" s="401"/>
      <c r="D347" s="401"/>
      <c r="E347" s="401"/>
      <c r="F347" s="401"/>
      <c r="G347" s="401"/>
      <c r="H347" s="401"/>
      <c r="I347" s="401"/>
      <c r="J347" s="401"/>
      <c r="K347" s="401"/>
      <c r="L347" s="401"/>
      <c r="M347" s="401"/>
      <c r="N347" s="439"/>
      <c r="O347" s="403" t="s">
        <v>70</v>
      </c>
      <c r="P347" s="404"/>
      <c r="Q347" s="404"/>
      <c r="R347" s="404"/>
      <c r="S347" s="404"/>
      <c r="T347" s="404"/>
      <c r="U347" s="405"/>
      <c r="V347" s="37" t="s">
        <v>66</v>
      </c>
      <c r="W347" s="390">
        <f>IFERROR(SUM(W342:W345),"0")</f>
        <v>3000</v>
      </c>
      <c r="X347" s="390">
        <f>IFERROR(SUM(X342:X345),"0")</f>
        <v>3000</v>
      </c>
      <c r="Y347" s="37"/>
      <c r="Z347" s="391"/>
      <c r="AA347" s="391"/>
    </row>
    <row r="348" spans="1:67" ht="14.25" hidden="1" customHeight="1" x14ac:dyDescent="0.25">
      <c r="A348" s="400" t="s">
        <v>72</v>
      </c>
      <c r="B348" s="401"/>
      <c r="C348" s="401"/>
      <c r="D348" s="401"/>
      <c r="E348" s="401"/>
      <c r="F348" s="401"/>
      <c r="G348" s="401"/>
      <c r="H348" s="401"/>
      <c r="I348" s="401"/>
      <c r="J348" s="401"/>
      <c r="K348" s="401"/>
      <c r="L348" s="401"/>
      <c r="M348" s="401"/>
      <c r="N348" s="401"/>
      <c r="O348" s="401"/>
      <c r="P348" s="401"/>
      <c r="Q348" s="401"/>
      <c r="R348" s="401"/>
      <c r="S348" s="401"/>
      <c r="T348" s="401"/>
      <c r="U348" s="401"/>
      <c r="V348" s="401"/>
      <c r="W348" s="401"/>
      <c r="X348" s="401"/>
      <c r="Y348" s="401"/>
      <c r="Z348" s="384"/>
      <c r="AA348" s="384"/>
    </row>
    <row r="349" spans="1:67" ht="27" hidden="1" customHeight="1" x14ac:dyDescent="0.25">
      <c r="A349" s="54" t="s">
        <v>522</v>
      </c>
      <c r="B349" s="54" t="s">
        <v>523</v>
      </c>
      <c r="C349" s="31">
        <v>4301051560</v>
      </c>
      <c r="D349" s="398">
        <v>4607091383928</v>
      </c>
      <c r="E349" s="396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5"/>
      <c r="Q349" s="395"/>
      <c r="R349" s="395"/>
      <c r="S349" s="396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522</v>
      </c>
      <c r="B350" s="54" t="s">
        <v>524</v>
      </c>
      <c r="C350" s="31">
        <v>4301051639</v>
      </c>
      <c r="D350" s="398">
        <v>4607091383928</v>
      </c>
      <c r="E350" s="396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2" t="s">
        <v>525</v>
      </c>
      <c r="P350" s="395"/>
      <c r="Q350" s="395"/>
      <c r="R350" s="395"/>
      <c r="S350" s="396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398">
        <v>4607091384260</v>
      </c>
      <c r="E351" s="396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5"/>
      <c r="Q351" s="395"/>
      <c r="R351" s="395"/>
      <c r="S351" s="396"/>
      <c r="T351" s="34"/>
      <c r="U351" s="34"/>
      <c r="V351" s="35" t="s">
        <v>66</v>
      </c>
      <c r="W351" s="388">
        <v>240</v>
      </c>
      <c r="X351" s="389">
        <f>IFERROR(IF(W351="",0,CEILING((W351/$H351),1)*$H351),"")</f>
        <v>241.79999999999998</v>
      </c>
      <c r="Y351" s="36">
        <f>IFERROR(IF(X351=0,"",ROUNDUP(X351/H351,0)*0.02175),"")</f>
        <v>0.6742499999999999</v>
      </c>
      <c r="Z351" s="56"/>
      <c r="AA351" s="57"/>
      <c r="AE351" s="64"/>
      <c r="BB351" s="270" t="s">
        <v>1</v>
      </c>
      <c r="BL351" s="64">
        <f>IFERROR(W351*I351/H351,"0")</f>
        <v>257.35384615384618</v>
      </c>
      <c r="BM351" s="64">
        <f>IFERROR(X351*I351/H351,"0")</f>
        <v>259.28400000000005</v>
      </c>
      <c r="BN351" s="64">
        <f>IFERROR(1/J351*(W351/H351),"0")</f>
        <v>0.54945054945054939</v>
      </c>
      <c r="BO351" s="64">
        <f>IFERROR(1/J351*(X351/H351),"0")</f>
        <v>0.55357142857142849</v>
      </c>
    </row>
    <row r="352" spans="1:67" ht="27" hidden="1" customHeight="1" x14ac:dyDescent="0.25">
      <c r="A352" s="54" t="s">
        <v>526</v>
      </c>
      <c r="B352" s="54" t="s">
        <v>528</v>
      </c>
      <c r="C352" s="31">
        <v>4301051636</v>
      </c>
      <c r="D352" s="398">
        <v>4607091384260</v>
      </c>
      <c r="E352" s="396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6" t="s">
        <v>529</v>
      </c>
      <c r="P352" s="395"/>
      <c r="Q352" s="395"/>
      <c r="R352" s="395"/>
      <c r="S352" s="396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38"/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39"/>
      <c r="O353" s="403" t="s">
        <v>70</v>
      </c>
      <c r="P353" s="404"/>
      <c r="Q353" s="404"/>
      <c r="R353" s="404"/>
      <c r="S353" s="404"/>
      <c r="T353" s="404"/>
      <c r="U353" s="405"/>
      <c r="V353" s="37" t="s">
        <v>71</v>
      </c>
      <c r="W353" s="390">
        <f>IFERROR(W349/H349,"0")+IFERROR(W350/H350,"0")+IFERROR(W351/H351,"0")+IFERROR(W352/H352,"0")</f>
        <v>30.76923076923077</v>
      </c>
      <c r="X353" s="390">
        <f>IFERROR(X349/H349,"0")+IFERROR(X350/H350,"0")+IFERROR(X351/H351,"0")+IFERROR(X352/H352,"0")</f>
        <v>31</v>
      </c>
      <c r="Y353" s="390">
        <f>IFERROR(IF(Y349="",0,Y349),"0")+IFERROR(IF(Y350="",0,Y350),"0")+IFERROR(IF(Y351="",0,Y351),"0")+IFERROR(IF(Y352="",0,Y352),"0")</f>
        <v>0.6742499999999999</v>
      </c>
      <c r="Z353" s="391"/>
      <c r="AA353" s="391"/>
    </row>
    <row r="354" spans="1:67" x14ac:dyDescent="0.2">
      <c r="A354" s="401"/>
      <c r="B354" s="401"/>
      <c r="C354" s="401"/>
      <c r="D354" s="401"/>
      <c r="E354" s="401"/>
      <c r="F354" s="401"/>
      <c r="G354" s="401"/>
      <c r="H354" s="401"/>
      <c r="I354" s="401"/>
      <c r="J354" s="401"/>
      <c r="K354" s="401"/>
      <c r="L354" s="401"/>
      <c r="M354" s="401"/>
      <c r="N354" s="439"/>
      <c r="O354" s="403" t="s">
        <v>70</v>
      </c>
      <c r="P354" s="404"/>
      <c r="Q354" s="404"/>
      <c r="R354" s="404"/>
      <c r="S354" s="404"/>
      <c r="T354" s="404"/>
      <c r="U354" s="405"/>
      <c r="V354" s="37" t="s">
        <v>66</v>
      </c>
      <c r="W354" s="390">
        <f>IFERROR(SUM(W349:W352),"0")</f>
        <v>240</v>
      </c>
      <c r="X354" s="390">
        <f>IFERROR(SUM(X349:X352),"0")</f>
        <v>241.79999999999998</v>
      </c>
      <c r="Y354" s="37"/>
      <c r="Z354" s="391"/>
      <c r="AA354" s="391"/>
    </row>
    <row r="355" spans="1:67" ht="14.25" hidden="1" customHeight="1" x14ac:dyDescent="0.25">
      <c r="A355" s="400" t="s">
        <v>204</v>
      </c>
      <c r="B355" s="401"/>
      <c r="C355" s="401"/>
      <c r="D355" s="401"/>
      <c r="E355" s="401"/>
      <c r="F355" s="401"/>
      <c r="G355" s="401"/>
      <c r="H355" s="401"/>
      <c r="I355" s="401"/>
      <c r="J355" s="401"/>
      <c r="K355" s="401"/>
      <c r="L355" s="401"/>
      <c r="M355" s="401"/>
      <c r="N355" s="401"/>
      <c r="O355" s="401"/>
      <c r="P355" s="401"/>
      <c r="Q355" s="401"/>
      <c r="R355" s="401"/>
      <c r="S355" s="401"/>
      <c r="T355" s="401"/>
      <c r="U355" s="401"/>
      <c r="V355" s="401"/>
      <c r="W355" s="401"/>
      <c r="X355" s="401"/>
      <c r="Y355" s="401"/>
      <c r="Z355" s="384"/>
      <c r="AA355" s="384"/>
    </row>
    <row r="356" spans="1:67" ht="16.5" hidden="1" customHeight="1" x14ac:dyDescent="0.25">
      <c r="A356" s="54" t="s">
        <v>530</v>
      </c>
      <c r="B356" s="54" t="s">
        <v>531</v>
      </c>
      <c r="C356" s="31">
        <v>4301060345</v>
      </c>
      <c r="D356" s="398">
        <v>4607091384673</v>
      </c>
      <c r="E356" s="396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2" t="s">
        <v>532</v>
      </c>
      <c r="P356" s="395"/>
      <c r="Q356" s="395"/>
      <c r="R356" s="395"/>
      <c r="S356" s="396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8">
        <v>4607091384673</v>
      </c>
      <c r="E357" s="396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5"/>
      <c r="Q357" s="395"/>
      <c r="R357" s="395"/>
      <c r="S357" s="396"/>
      <c r="T357" s="34"/>
      <c r="U357" s="34"/>
      <c r="V357" s="35" t="s">
        <v>66</v>
      </c>
      <c r="W357" s="388">
        <v>400</v>
      </c>
      <c r="X357" s="389">
        <f>IFERROR(IF(W357="",0,CEILING((W357/$H357),1)*$H357),"")</f>
        <v>405.59999999999997</v>
      </c>
      <c r="Y357" s="36">
        <f>IFERROR(IF(X357=0,"",ROUNDUP(X357/H357,0)*0.02175),"")</f>
        <v>1.131</v>
      </c>
      <c r="Z357" s="56"/>
      <c r="AA357" s="57"/>
      <c r="AE357" s="64"/>
      <c r="BB357" s="273" t="s">
        <v>1</v>
      </c>
      <c r="BL357" s="64">
        <f>IFERROR(W357*I357/H357,"0")</f>
        <v>428.92307692307696</v>
      </c>
      <c r="BM357" s="64">
        <f>IFERROR(X357*I357/H357,"0")</f>
        <v>434.928</v>
      </c>
      <c r="BN357" s="64">
        <f>IFERROR(1/J357*(W357/H357),"0")</f>
        <v>0.91575091575091572</v>
      </c>
      <c r="BO357" s="64">
        <f>IFERROR(1/J357*(X357/H357),"0")</f>
        <v>0.92857142857142849</v>
      </c>
    </row>
    <row r="358" spans="1:67" x14ac:dyDescent="0.2">
      <c r="A358" s="438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39"/>
      <c r="O358" s="403" t="s">
        <v>70</v>
      </c>
      <c r="P358" s="404"/>
      <c r="Q358" s="404"/>
      <c r="R358" s="404"/>
      <c r="S358" s="404"/>
      <c r="T358" s="404"/>
      <c r="U358" s="405"/>
      <c r="V358" s="37" t="s">
        <v>71</v>
      </c>
      <c r="W358" s="390">
        <f>IFERROR(W356/H356,"0")+IFERROR(W357/H357,"0")</f>
        <v>51.282051282051285</v>
      </c>
      <c r="X358" s="390">
        <f>IFERROR(X356/H356,"0")+IFERROR(X357/H357,"0")</f>
        <v>52</v>
      </c>
      <c r="Y358" s="390">
        <f>IFERROR(IF(Y356="",0,Y356),"0")+IFERROR(IF(Y357="",0,Y357),"0")</f>
        <v>1.131</v>
      </c>
      <c r="Z358" s="391"/>
      <c r="AA358" s="391"/>
    </row>
    <row r="359" spans="1:67" x14ac:dyDescent="0.2">
      <c r="A359" s="401"/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39"/>
      <c r="O359" s="403" t="s">
        <v>70</v>
      </c>
      <c r="P359" s="404"/>
      <c r="Q359" s="404"/>
      <c r="R359" s="404"/>
      <c r="S359" s="404"/>
      <c r="T359" s="404"/>
      <c r="U359" s="405"/>
      <c r="V359" s="37" t="s">
        <v>66</v>
      </c>
      <c r="W359" s="390">
        <f>IFERROR(SUM(W356:W357),"0")</f>
        <v>400</v>
      </c>
      <c r="X359" s="390">
        <f>IFERROR(SUM(X356:X357),"0")</f>
        <v>405.59999999999997</v>
      </c>
      <c r="Y359" s="37"/>
      <c r="Z359" s="391"/>
      <c r="AA359" s="391"/>
    </row>
    <row r="360" spans="1:67" ht="16.5" hidden="1" customHeight="1" x14ac:dyDescent="0.25">
      <c r="A360" s="407" t="s">
        <v>534</v>
      </c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383"/>
      <c r="AA360" s="383"/>
    </row>
    <row r="361" spans="1:67" ht="14.25" hidden="1" customHeight="1" x14ac:dyDescent="0.25">
      <c r="A361" s="400" t="s">
        <v>105</v>
      </c>
      <c r="B361" s="401"/>
      <c r="C361" s="401"/>
      <c r="D361" s="401"/>
      <c r="E361" s="401"/>
      <c r="F361" s="401"/>
      <c r="G361" s="401"/>
      <c r="H361" s="401"/>
      <c r="I361" s="401"/>
      <c r="J361" s="401"/>
      <c r="K361" s="401"/>
      <c r="L361" s="401"/>
      <c r="M361" s="401"/>
      <c r="N361" s="401"/>
      <c r="O361" s="401"/>
      <c r="P361" s="401"/>
      <c r="Q361" s="401"/>
      <c r="R361" s="401"/>
      <c r="S361" s="401"/>
      <c r="T361" s="401"/>
      <c r="U361" s="401"/>
      <c r="V361" s="401"/>
      <c r="W361" s="401"/>
      <c r="X361" s="401"/>
      <c r="Y361" s="401"/>
      <c r="Z361" s="384"/>
      <c r="AA361" s="384"/>
    </row>
    <row r="362" spans="1:67" ht="37.5" hidden="1" customHeight="1" x14ac:dyDescent="0.25">
      <c r="A362" s="54" t="s">
        <v>535</v>
      </c>
      <c r="B362" s="54" t="s">
        <v>536</v>
      </c>
      <c r="C362" s="31">
        <v>4301011312</v>
      </c>
      <c r="D362" s="398">
        <v>4607091384192</v>
      </c>
      <c r="E362" s="396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5"/>
      <c r="Q362" s="395"/>
      <c r="R362" s="395"/>
      <c r="S362" s="396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537</v>
      </c>
      <c r="B363" s="54" t="s">
        <v>538</v>
      </c>
      <c r="C363" s="31">
        <v>4301011483</v>
      </c>
      <c r="D363" s="398">
        <v>4680115881907</v>
      </c>
      <c r="E363" s="396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5"/>
      <c r="Q363" s="395"/>
      <c r="R363" s="395"/>
      <c r="S363" s="396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4301011655</v>
      </c>
      <c r="D364" s="398">
        <v>4680115883925</v>
      </c>
      <c r="E364" s="396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5"/>
      <c r="Q364" s="395"/>
      <c r="R364" s="395"/>
      <c r="S364" s="396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438"/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39"/>
      <c r="O365" s="403" t="s">
        <v>70</v>
      </c>
      <c r="P365" s="404"/>
      <c r="Q365" s="404"/>
      <c r="R365" s="404"/>
      <c r="S365" s="404"/>
      <c r="T365" s="404"/>
      <c r="U365" s="405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hidden="1" x14ac:dyDescent="0.2">
      <c r="A366" s="401"/>
      <c r="B366" s="401"/>
      <c r="C366" s="401"/>
      <c r="D366" s="401"/>
      <c r="E366" s="401"/>
      <c r="F366" s="401"/>
      <c r="G366" s="401"/>
      <c r="H366" s="401"/>
      <c r="I366" s="401"/>
      <c r="J366" s="401"/>
      <c r="K366" s="401"/>
      <c r="L366" s="401"/>
      <c r="M366" s="401"/>
      <c r="N366" s="439"/>
      <c r="O366" s="403" t="s">
        <v>70</v>
      </c>
      <c r="P366" s="404"/>
      <c r="Q366" s="404"/>
      <c r="R366" s="404"/>
      <c r="S366" s="404"/>
      <c r="T366" s="404"/>
      <c r="U366" s="405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hidden="1" customHeight="1" x14ac:dyDescent="0.25">
      <c r="A367" s="400" t="s">
        <v>61</v>
      </c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01"/>
      <c r="P367" s="401"/>
      <c r="Q367" s="401"/>
      <c r="R367" s="401"/>
      <c r="S367" s="401"/>
      <c r="T367" s="401"/>
      <c r="U367" s="401"/>
      <c r="V367" s="401"/>
      <c r="W367" s="401"/>
      <c r="X367" s="401"/>
      <c r="Y367" s="401"/>
      <c r="Z367" s="384"/>
      <c r="AA367" s="384"/>
    </row>
    <row r="368" spans="1:67" ht="27" hidden="1" customHeight="1" x14ac:dyDescent="0.25">
      <c r="A368" s="54" t="s">
        <v>541</v>
      </c>
      <c r="B368" s="54" t="s">
        <v>542</v>
      </c>
      <c r="C368" s="31">
        <v>4301031139</v>
      </c>
      <c r="D368" s="398">
        <v>4607091384802</v>
      </c>
      <c r="E368" s="396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5"/>
      <c r="Q368" s="395"/>
      <c r="R368" s="395"/>
      <c r="S368" s="396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541</v>
      </c>
      <c r="B369" s="54" t="s">
        <v>543</v>
      </c>
      <c r="C369" s="31">
        <v>4301031303</v>
      </c>
      <c r="D369" s="398">
        <v>4607091384802</v>
      </c>
      <c r="E369" s="396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58" t="s">
        <v>544</v>
      </c>
      <c r="P369" s="395"/>
      <c r="Q369" s="395"/>
      <c r="R369" s="395"/>
      <c r="S369" s="396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546</v>
      </c>
      <c r="B370" s="54" t="s">
        <v>547</v>
      </c>
      <c r="C370" s="31">
        <v>4301031140</v>
      </c>
      <c r="D370" s="398">
        <v>4607091384826</v>
      </c>
      <c r="E370" s="396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5"/>
      <c r="Q370" s="395"/>
      <c r="R370" s="395"/>
      <c r="S370" s="396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546</v>
      </c>
      <c r="B371" s="54" t="s">
        <v>548</v>
      </c>
      <c r="C371" s="31">
        <v>4301031304</v>
      </c>
      <c r="D371" s="398">
        <v>4607091384826</v>
      </c>
      <c r="E371" s="396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0" t="s">
        <v>549</v>
      </c>
      <c r="P371" s="395"/>
      <c r="Q371" s="395"/>
      <c r="R371" s="395"/>
      <c r="S371" s="396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438"/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39"/>
      <c r="O372" s="403" t="s">
        <v>70</v>
      </c>
      <c r="P372" s="404"/>
      <c r="Q372" s="404"/>
      <c r="R372" s="404"/>
      <c r="S372" s="404"/>
      <c r="T372" s="404"/>
      <c r="U372" s="405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hidden="1" x14ac:dyDescent="0.2">
      <c r="A373" s="401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39"/>
      <c r="O373" s="403" t="s">
        <v>70</v>
      </c>
      <c r="P373" s="404"/>
      <c r="Q373" s="404"/>
      <c r="R373" s="404"/>
      <c r="S373" s="404"/>
      <c r="T373" s="404"/>
      <c r="U373" s="405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hidden="1" customHeight="1" x14ac:dyDescent="0.25">
      <c r="A374" s="400" t="s">
        <v>72</v>
      </c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01"/>
      <c r="P374" s="401"/>
      <c r="Q374" s="401"/>
      <c r="R374" s="401"/>
      <c r="S374" s="401"/>
      <c r="T374" s="401"/>
      <c r="U374" s="401"/>
      <c r="V374" s="401"/>
      <c r="W374" s="401"/>
      <c r="X374" s="401"/>
      <c r="Y374" s="401"/>
      <c r="Z374" s="384"/>
      <c r="AA374" s="384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8">
        <v>4607091384246</v>
      </c>
      <c r="E375" s="396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5"/>
      <c r="Q375" s="395"/>
      <c r="R375" s="395"/>
      <c r="S375" s="396"/>
      <c r="T375" s="34"/>
      <c r="U375" s="34"/>
      <c r="V375" s="35" t="s">
        <v>66</v>
      </c>
      <c r="W375" s="388">
        <v>150</v>
      </c>
      <c r="X375" s="389">
        <f>IFERROR(IF(W375="",0,CEILING((W375/$H375),1)*$H375),"")</f>
        <v>156</v>
      </c>
      <c r="Y375" s="36">
        <f>IFERROR(IF(X375=0,"",ROUNDUP(X375/H375,0)*0.02175),"")</f>
        <v>0.43499999999999994</v>
      </c>
      <c r="Z375" s="56"/>
      <c r="AA375" s="57"/>
      <c r="AE375" s="64"/>
      <c r="BB375" s="281" t="s">
        <v>1</v>
      </c>
      <c r="BL375" s="64">
        <f>IFERROR(W375*I375/H375,"0")</f>
        <v>160.84615384615387</v>
      </c>
      <c r="BM375" s="64">
        <f>IFERROR(X375*I375/H375,"0")</f>
        <v>167.28000000000003</v>
      </c>
      <c r="BN375" s="64">
        <f>IFERROR(1/J375*(W375/H375),"0")</f>
        <v>0.34340659340659335</v>
      </c>
      <c r="BO375" s="64">
        <f>IFERROR(1/J375*(X375/H375),"0")</f>
        <v>0.3571428571428571</v>
      </c>
    </row>
    <row r="376" spans="1:67" ht="27" hidden="1" customHeight="1" x14ac:dyDescent="0.25">
      <c r="A376" s="54" t="s">
        <v>551</v>
      </c>
      <c r="B376" s="54" t="s">
        <v>553</v>
      </c>
      <c r="C376" s="31">
        <v>4301051635</v>
      </c>
      <c r="D376" s="398">
        <v>4607091384246</v>
      </c>
      <c r="E376" s="396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0" t="s">
        <v>554</v>
      </c>
      <c r="P376" s="395"/>
      <c r="Q376" s="395"/>
      <c r="R376" s="395"/>
      <c r="S376" s="396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555</v>
      </c>
      <c r="B377" s="54" t="s">
        <v>556</v>
      </c>
      <c r="C377" s="31">
        <v>4301051445</v>
      </c>
      <c r="D377" s="398">
        <v>4680115881976</v>
      </c>
      <c r="E377" s="396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6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4301051297</v>
      </c>
      <c r="D378" s="398">
        <v>4607091384253</v>
      </c>
      <c r="E378" s="396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6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559</v>
      </c>
      <c r="B379" s="54" t="s">
        <v>560</v>
      </c>
      <c r="C379" s="31">
        <v>4301051444</v>
      </c>
      <c r="D379" s="398">
        <v>4680115881969</v>
      </c>
      <c r="E379" s="396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6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38"/>
      <c r="B380" s="401"/>
      <c r="C380" s="401"/>
      <c r="D380" s="401"/>
      <c r="E380" s="401"/>
      <c r="F380" s="401"/>
      <c r="G380" s="401"/>
      <c r="H380" s="401"/>
      <c r="I380" s="401"/>
      <c r="J380" s="401"/>
      <c r="K380" s="401"/>
      <c r="L380" s="401"/>
      <c r="M380" s="401"/>
      <c r="N380" s="439"/>
      <c r="O380" s="403" t="s">
        <v>70</v>
      </c>
      <c r="P380" s="404"/>
      <c r="Q380" s="404"/>
      <c r="R380" s="404"/>
      <c r="S380" s="404"/>
      <c r="T380" s="404"/>
      <c r="U380" s="405"/>
      <c r="V380" s="37" t="s">
        <v>71</v>
      </c>
      <c r="W380" s="390">
        <f>IFERROR(W375/H375,"0")+IFERROR(W376/H376,"0")+IFERROR(W377/H377,"0")+IFERROR(W378/H378,"0")+IFERROR(W379/H379,"0")</f>
        <v>19.23076923076923</v>
      </c>
      <c r="X380" s="390">
        <f>IFERROR(X375/H375,"0")+IFERROR(X376/H376,"0")+IFERROR(X377/H377,"0")+IFERROR(X378/H378,"0")+IFERROR(X379/H379,"0")</f>
        <v>20</v>
      </c>
      <c r="Y380" s="390">
        <f>IFERROR(IF(Y375="",0,Y375),"0")+IFERROR(IF(Y376="",0,Y376),"0")+IFERROR(IF(Y377="",0,Y377),"0")+IFERROR(IF(Y378="",0,Y378),"0")+IFERROR(IF(Y379="",0,Y379),"0")</f>
        <v>0.43499999999999994</v>
      </c>
      <c r="Z380" s="391"/>
      <c r="AA380" s="391"/>
    </row>
    <row r="381" spans="1:67" x14ac:dyDescent="0.2">
      <c r="A381" s="401"/>
      <c r="B381" s="401"/>
      <c r="C381" s="401"/>
      <c r="D381" s="401"/>
      <c r="E381" s="401"/>
      <c r="F381" s="401"/>
      <c r="G381" s="401"/>
      <c r="H381" s="401"/>
      <c r="I381" s="401"/>
      <c r="J381" s="401"/>
      <c r="K381" s="401"/>
      <c r="L381" s="401"/>
      <c r="M381" s="401"/>
      <c r="N381" s="439"/>
      <c r="O381" s="403" t="s">
        <v>70</v>
      </c>
      <c r="P381" s="404"/>
      <c r="Q381" s="404"/>
      <c r="R381" s="404"/>
      <c r="S381" s="404"/>
      <c r="T381" s="404"/>
      <c r="U381" s="405"/>
      <c r="V381" s="37" t="s">
        <v>66</v>
      </c>
      <c r="W381" s="390">
        <f>IFERROR(SUM(W375:W379),"0")</f>
        <v>150</v>
      </c>
      <c r="X381" s="390">
        <f>IFERROR(SUM(X375:X379),"0")</f>
        <v>156</v>
      </c>
      <c r="Y381" s="37"/>
      <c r="Z381" s="391"/>
      <c r="AA381" s="391"/>
    </row>
    <row r="382" spans="1:67" ht="14.25" hidden="1" customHeight="1" x14ac:dyDescent="0.25">
      <c r="A382" s="400" t="s">
        <v>204</v>
      </c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1"/>
      <c r="P382" s="401"/>
      <c r="Q382" s="401"/>
      <c r="R382" s="401"/>
      <c r="S382" s="401"/>
      <c r="T382" s="401"/>
      <c r="U382" s="401"/>
      <c r="V382" s="401"/>
      <c r="W382" s="401"/>
      <c r="X382" s="401"/>
      <c r="Y382" s="401"/>
      <c r="Z382" s="384"/>
      <c r="AA382" s="384"/>
    </row>
    <row r="383" spans="1:67" ht="27" hidden="1" customHeight="1" x14ac:dyDescent="0.25">
      <c r="A383" s="54" t="s">
        <v>561</v>
      </c>
      <c r="B383" s="54" t="s">
        <v>562</v>
      </c>
      <c r="C383" s="31">
        <v>4301060322</v>
      </c>
      <c r="D383" s="398">
        <v>4607091389357</v>
      </c>
      <c r="E383" s="396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3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6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hidden="1" customHeight="1" x14ac:dyDescent="0.25">
      <c r="A384" s="54" t="s">
        <v>561</v>
      </c>
      <c r="B384" s="54" t="s">
        <v>563</v>
      </c>
      <c r="C384" s="31">
        <v>4301060377</v>
      </c>
      <c r="D384" s="398">
        <v>4607091389357</v>
      </c>
      <c r="E384" s="396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53" t="s">
        <v>564</v>
      </c>
      <c r="P384" s="395"/>
      <c r="Q384" s="395"/>
      <c r="R384" s="395"/>
      <c r="S384" s="396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idden="1" x14ac:dyDescent="0.2">
      <c r="A385" s="438"/>
      <c r="B385" s="401"/>
      <c r="C385" s="401"/>
      <c r="D385" s="401"/>
      <c r="E385" s="401"/>
      <c r="F385" s="401"/>
      <c r="G385" s="401"/>
      <c r="H385" s="401"/>
      <c r="I385" s="401"/>
      <c r="J385" s="401"/>
      <c r="K385" s="401"/>
      <c r="L385" s="401"/>
      <c r="M385" s="401"/>
      <c r="N385" s="439"/>
      <c r="O385" s="403" t="s">
        <v>70</v>
      </c>
      <c r="P385" s="404"/>
      <c r="Q385" s="404"/>
      <c r="R385" s="404"/>
      <c r="S385" s="404"/>
      <c r="T385" s="404"/>
      <c r="U385" s="405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hidden="1" x14ac:dyDescent="0.2">
      <c r="A386" s="401"/>
      <c r="B386" s="401"/>
      <c r="C386" s="401"/>
      <c r="D386" s="401"/>
      <c r="E386" s="401"/>
      <c r="F386" s="401"/>
      <c r="G386" s="401"/>
      <c r="H386" s="401"/>
      <c r="I386" s="401"/>
      <c r="J386" s="401"/>
      <c r="K386" s="401"/>
      <c r="L386" s="401"/>
      <c r="M386" s="401"/>
      <c r="N386" s="439"/>
      <c r="O386" s="403" t="s">
        <v>70</v>
      </c>
      <c r="P386" s="404"/>
      <c r="Q386" s="404"/>
      <c r="R386" s="404"/>
      <c r="S386" s="404"/>
      <c r="T386" s="404"/>
      <c r="U386" s="405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hidden="1" customHeight="1" x14ac:dyDescent="0.2">
      <c r="A387" s="427" t="s">
        <v>565</v>
      </c>
      <c r="B387" s="428"/>
      <c r="C387" s="428"/>
      <c r="D387" s="428"/>
      <c r="E387" s="428"/>
      <c r="F387" s="428"/>
      <c r="G387" s="428"/>
      <c r="H387" s="428"/>
      <c r="I387" s="428"/>
      <c r="J387" s="428"/>
      <c r="K387" s="428"/>
      <c r="L387" s="428"/>
      <c r="M387" s="428"/>
      <c r="N387" s="428"/>
      <c r="O387" s="428"/>
      <c r="P387" s="428"/>
      <c r="Q387" s="428"/>
      <c r="R387" s="428"/>
      <c r="S387" s="428"/>
      <c r="T387" s="428"/>
      <c r="U387" s="428"/>
      <c r="V387" s="428"/>
      <c r="W387" s="428"/>
      <c r="X387" s="428"/>
      <c r="Y387" s="428"/>
      <c r="Z387" s="48"/>
      <c r="AA387" s="48"/>
    </row>
    <row r="388" spans="1:67" ht="16.5" hidden="1" customHeight="1" x14ac:dyDescent="0.25">
      <c r="A388" s="407" t="s">
        <v>566</v>
      </c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1"/>
      <c r="P388" s="401"/>
      <c r="Q388" s="401"/>
      <c r="R388" s="401"/>
      <c r="S388" s="401"/>
      <c r="T388" s="401"/>
      <c r="U388" s="401"/>
      <c r="V388" s="401"/>
      <c r="W388" s="401"/>
      <c r="X388" s="401"/>
      <c r="Y388" s="401"/>
      <c r="Z388" s="383"/>
      <c r="AA388" s="383"/>
    </row>
    <row r="389" spans="1:67" ht="14.25" hidden="1" customHeight="1" x14ac:dyDescent="0.25">
      <c r="A389" s="400" t="s">
        <v>105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384"/>
      <c r="AA389" s="384"/>
    </row>
    <row r="390" spans="1:67" ht="27" hidden="1" customHeight="1" x14ac:dyDescent="0.25">
      <c r="A390" s="54" t="s">
        <v>567</v>
      </c>
      <c r="B390" s="54" t="s">
        <v>568</v>
      </c>
      <c r="C390" s="31">
        <v>4301011428</v>
      </c>
      <c r="D390" s="398">
        <v>4607091389708</v>
      </c>
      <c r="E390" s="396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5"/>
      <c r="Q390" s="395"/>
      <c r="R390" s="395"/>
      <c r="S390" s="396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hidden="1" customHeight="1" x14ac:dyDescent="0.25">
      <c r="A391" s="54" t="s">
        <v>569</v>
      </c>
      <c r="B391" s="54" t="s">
        <v>570</v>
      </c>
      <c r="C391" s="31">
        <v>4301011427</v>
      </c>
      <c r="D391" s="398">
        <v>4607091389692</v>
      </c>
      <c r="E391" s="396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3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5"/>
      <c r="Q391" s="395"/>
      <c r="R391" s="395"/>
      <c r="S391" s="396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idden="1" x14ac:dyDescent="0.2">
      <c r="A392" s="438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39"/>
      <c r="O392" s="403" t="s">
        <v>70</v>
      </c>
      <c r="P392" s="404"/>
      <c r="Q392" s="404"/>
      <c r="R392" s="404"/>
      <c r="S392" s="404"/>
      <c r="T392" s="404"/>
      <c r="U392" s="405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hidden="1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39"/>
      <c r="O393" s="403" t="s">
        <v>70</v>
      </c>
      <c r="P393" s="404"/>
      <c r="Q393" s="404"/>
      <c r="R393" s="404"/>
      <c r="S393" s="404"/>
      <c r="T393" s="404"/>
      <c r="U393" s="405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hidden="1" customHeight="1" x14ac:dyDescent="0.25">
      <c r="A394" s="400" t="s">
        <v>61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384"/>
      <c r="AA394" s="384"/>
    </row>
    <row r="395" spans="1:67" ht="27" customHeight="1" x14ac:dyDescent="0.25">
      <c r="A395" s="54" t="s">
        <v>571</v>
      </c>
      <c r="B395" s="54" t="s">
        <v>572</v>
      </c>
      <c r="C395" s="31">
        <v>4301031177</v>
      </c>
      <c r="D395" s="398">
        <v>4607091389753</v>
      </c>
      <c r="E395" s="396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5"/>
      <c r="Q395" s="395"/>
      <c r="R395" s="395"/>
      <c r="S395" s="396"/>
      <c r="T395" s="34"/>
      <c r="U395" s="34"/>
      <c r="V395" s="35" t="s">
        <v>66</v>
      </c>
      <c r="W395" s="388">
        <v>20</v>
      </c>
      <c r="X395" s="389">
        <f t="shared" ref="X395:X407" si="80">IFERROR(IF(W395="",0,CEILING((W395/$H395),1)*$H395),"")</f>
        <v>21</v>
      </c>
      <c r="Y395" s="36">
        <f>IFERROR(IF(X395=0,"",ROUNDUP(X395/H395,0)*0.00753),"")</f>
        <v>3.7650000000000003E-2</v>
      </c>
      <c r="Z395" s="56"/>
      <c r="AA395" s="57"/>
      <c r="AE395" s="64"/>
      <c r="BB395" s="290" t="s">
        <v>1</v>
      </c>
      <c r="BL395" s="64">
        <f t="shared" ref="BL395:BL407" si="81">IFERROR(W395*I395/H395,"0")</f>
        <v>21.095238095238091</v>
      </c>
      <c r="BM395" s="64">
        <f t="shared" ref="BM395:BM407" si="82">IFERROR(X395*I395/H395,"0")</f>
        <v>22.15</v>
      </c>
      <c r="BN395" s="64">
        <f t="shared" ref="BN395:BN407" si="83">IFERROR(1/J395*(W395/H395),"0")</f>
        <v>3.0525030525030524E-2</v>
      </c>
      <c r="BO395" s="64">
        <f t="shared" ref="BO395:BO407" si="84">IFERROR(1/J395*(X395/H395),"0")</f>
        <v>3.2051282051282048E-2</v>
      </c>
    </row>
    <row r="396" spans="1:67" ht="27" customHeight="1" x14ac:dyDescent="0.25">
      <c r="A396" s="54" t="s">
        <v>573</v>
      </c>
      <c r="B396" s="54" t="s">
        <v>574</v>
      </c>
      <c r="C396" s="31">
        <v>4301031174</v>
      </c>
      <c r="D396" s="398">
        <v>4607091389760</v>
      </c>
      <c r="E396" s="396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5"/>
      <c r="Q396" s="395"/>
      <c r="R396" s="395"/>
      <c r="S396" s="396"/>
      <c r="T396" s="34"/>
      <c r="U396" s="34"/>
      <c r="V396" s="35" t="s">
        <v>66</v>
      </c>
      <c r="W396" s="388">
        <v>20</v>
      </c>
      <c r="X396" s="389">
        <f t="shared" si="80"/>
        <v>21</v>
      </c>
      <c r="Y396" s="36">
        <f>IFERROR(IF(X396=0,"",ROUNDUP(X396/H396,0)*0.00753),"")</f>
        <v>3.7650000000000003E-2</v>
      </c>
      <c r="Z396" s="56"/>
      <c r="AA396" s="57"/>
      <c r="AE396" s="64"/>
      <c r="BB396" s="291" t="s">
        <v>1</v>
      </c>
      <c r="BL396" s="64">
        <f t="shared" si="81"/>
        <v>21.095238095238091</v>
      </c>
      <c r="BM396" s="64">
        <f t="shared" si="82"/>
        <v>22.15</v>
      </c>
      <c r="BN396" s="64">
        <f t="shared" si="83"/>
        <v>3.0525030525030524E-2</v>
      </c>
      <c r="BO396" s="64">
        <f t="shared" si="84"/>
        <v>3.2051282051282048E-2</v>
      </c>
    </row>
    <row r="397" spans="1:67" ht="27" customHeight="1" x14ac:dyDescent="0.25">
      <c r="A397" s="54" t="s">
        <v>575</v>
      </c>
      <c r="B397" s="54" t="s">
        <v>576</v>
      </c>
      <c r="C397" s="31">
        <v>4301031175</v>
      </c>
      <c r="D397" s="398">
        <v>4607091389746</v>
      </c>
      <c r="E397" s="396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5"/>
      <c r="Q397" s="395"/>
      <c r="R397" s="395"/>
      <c r="S397" s="396"/>
      <c r="T397" s="34"/>
      <c r="U397" s="34"/>
      <c r="V397" s="35" t="s">
        <v>66</v>
      </c>
      <c r="W397" s="388">
        <v>350</v>
      </c>
      <c r="X397" s="389">
        <f t="shared" si="80"/>
        <v>352.8</v>
      </c>
      <c r="Y397" s="36">
        <f>IFERROR(IF(X397=0,"",ROUNDUP(X397/H397,0)*0.00753),"")</f>
        <v>0.63251999999999997</v>
      </c>
      <c r="Z397" s="56"/>
      <c r="AA397" s="57"/>
      <c r="AE397" s="64"/>
      <c r="BB397" s="292" t="s">
        <v>1</v>
      </c>
      <c r="BL397" s="64">
        <f t="shared" si="81"/>
        <v>369.16666666666663</v>
      </c>
      <c r="BM397" s="64">
        <f t="shared" si="82"/>
        <v>372.12</v>
      </c>
      <c r="BN397" s="64">
        <f t="shared" si="83"/>
        <v>0.53418803418803418</v>
      </c>
      <c r="BO397" s="64">
        <f t="shared" si="84"/>
        <v>0.53846153846153844</v>
      </c>
    </row>
    <row r="398" spans="1:67" ht="37.5" hidden="1" customHeight="1" x14ac:dyDescent="0.25">
      <c r="A398" s="54" t="s">
        <v>577</v>
      </c>
      <c r="B398" s="54" t="s">
        <v>578</v>
      </c>
      <c r="C398" s="31">
        <v>4301031236</v>
      </c>
      <c r="D398" s="398">
        <v>4680115882928</v>
      </c>
      <c r="E398" s="396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5"/>
      <c r="Q398" s="395"/>
      <c r="R398" s="395"/>
      <c r="S398" s="396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hidden="1" customHeight="1" x14ac:dyDescent="0.25">
      <c r="A399" s="54" t="s">
        <v>579</v>
      </c>
      <c r="B399" s="54" t="s">
        <v>580</v>
      </c>
      <c r="C399" s="31">
        <v>4301031257</v>
      </c>
      <c r="D399" s="398">
        <v>4680115883147</v>
      </c>
      <c r="E399" s="396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5"/>
      <c r="Q399" s="395"/>
      <c r="R399" s="395"/>
      <c r="S399" s="396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581</v>
      </c>
      <c r="B400" s="54" t="s">
        <v>582</v>
      </c>
      <c r="C400" s="31">
        <v>4301031178</v>
      </c>
      <c r="D400" s="398">
        <v>4607091384338</v>
      </c>
      <c r="E400" s="396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5"/>
      <c r="Q400" s="395"/>
      <c r="R400" s="395"/>
      <c r="S400" s="396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hidden="1" customHeight="1" x14ac:dyDescent="0.25">
      <c r="A401" s="54" t="s">
        <v>583</v>
      </c>
      <c r="B401" s="54" t="s">
        <v>584</v>
      </c>
      <c r="C401" s="31">
        <v>4301031254</v>
      </c>
      <c r="D401" s="398">
        <v>4680115883154</v>
      </c>
      <c r="E401" s="396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5"/>
      <c r="Q401" s="395"/>
      <c r="R401" s="395"/>
      <c r="S401" s="396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hidden="1" customHeight="1" x14ac:dyDescent="0.25">
      <c r="A402" s="54" t="s">
        <v>585</v>
      </c>
      <c r="B402" s="54" t="s">
        <v>586</v>
      </c>
      <c r="C402" s="31">
        <v>4301031171</v>
      </c>
      <c r="D402" s="398">
        <v>4607091389524</v>
      </c>
      <c r="E402" s="396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5"/>
      <c r="Q402" s="395"/>
      <c r="R402" s="395"/>
      <c r="S402" s="396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hidden="1" customHeight="1" x14ac:dyDescent="0.25">
      <c r="A403" s="54" t="s">
        <v>587</v>
      </c>
      <c r="B403" s="54" t="s">
        <v>588</v>
      </c>
      <c r="C403" s="31">
        <v>4301031258</v>
      </c>
      <c r="D403" s="398">
        <v>4680115883161</v>
      </c>
      <c r="E403" s="396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5"/>
      <c r="Q403" s="395"/>
      <c r="R403" s="395"/>
      <c r="S403" s="396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589</v>
      </c>
      <c r="B404" s="54" t="s">
        <v>590</v>
      </c>
      <c r="C404" s="31">
        <v>4301031170</v>
      </c>
      <c r="D404" s="398">
        <v>4607091384345</v>
      </c>
      <c r="E404" s="396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5"/>
      <c r="Q404" s="395"/>
      <c r="R404" s="395"/>
      <c r="S404" s="396"/>
      <c r="T404" s="34"/>
      <c r="U404" s="34"/>
      <c r="V404" s="35" t="s">
        <v>66</v>
      </c>
      <c r="W404" s="388">
        <v>12.6</v>
      </c>
      <c r="X404" s="389">
        <f t="shared" si="80"/>
        <v>12.600000000000001</v>
      </c>
      <c r="Y404" s="36">
        <f t="shared" si="85"/>
        <v>3.0120000000000001E-2</v>
      </c>
      <c r="Z404" s="56"/>
      <c r="AA404" s="57"/>
      <c r="AE404" s="64"/>
      <c r="BB404" s="299" t="s">
        <v>1</v>
      </c>
      <c r="BL404" s="64">
        <f t="shared" si="81"/>
        <v>13.379999999999999</v>
      </c>
      <c r="BM404" s="64">
        <f t="shared" si="82"/>
        <v>13.38</v>
      </c>
      <c r="BN404" s="64">
        <f t="shared" si="83"/>
        <v>2.5641025641025644E-2</v>
      </c>
      <c r="BO404" s="64">
        <f t="shared" si="84"/>
        <v>2.5641025641025644E-2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4301031256</v>
      </c>
      <c r="D405" s="398">
        <v>4680115883178</v>
      </c>
      <c r="E405" s="396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5"/>
      <c r="Q405" s="395"/>
      <c r="R405" s="395"/>
      <c r="S405" s="396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593</v>
      </c>
      <c r="B406" s="54" t="s">
        <v>594</v>
      </c>
      <c r="C406" s="31">
        <v>4301031172</v>
      </c>
      <c r="D406" s="398">
        <v>4607091389531</v>
      </c>
      <c r="E406" s="396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5"/>
      <c r="Q406" s="395"/>
      <c r="R406" s="395"/>
      <c r="S406" s="396"/>
      <c r="T406" s="34"/>
      <c r="U406" s="34"/>
      <c r="V406" s="35" t="s">
        <v>66</v>
      </c>
      <c r="W406" s="388">
        <v>12.6</v>
      </c>
      <c r="X406" s="389">
        <f t="shared" si="80"/>
        <v>12.600000000000001</v>
      </c>
      <c r="Y406" s="36">
        <f t="shared" si="85"/>
        <v>3.0120000000000001E-2</v>
      </c>
      <c r="Z406" s="56"/>
      <c r="AA406" s="57"/>
      <c r="AE406" s="64"/>
      <c r="BB406" s="301" t="s">
        <v>1</v>
      </c>
      <c r="BL406" s="64">
        <f t="shared" si="81"/>
        <v>13.379999999999999</v>
      </c>
      <c r="BM406" s="64">
        <f t="shared" si="82"/>
        <v>13.38</v>
      </c>
      <c r="BN406" s="64">
        <f t="shared" si="83"/>
        <v>2.5641025641025644E-2</v>
      </c>
      <c r="BO406" s="64">
        <f t="shared" si="84"/>
        <v>2.5641025641025644E-2</v>
      </c>
    </row>
    <row r="407" spans="1:67" ht="27" hidden="1" customHeight="1" x14ac:dyDescent="0.25">
      <c r="A407" s="54" t="s">
        <v>595</v>
      </c>
      <c r="B407" s="54" t="s">
        <v>596</v>
      </c>
      <c r="C407" s="31">
        <v>4301031255</v>
      </c>
      <c r="D407" s="398">
        <v>4680115883185</v>
      </c>
      <c r="E407" s="396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5"/>
      <c r="Q407" s="395"/>
      <c r="R407" s="395"/>
      <c r="S407" s="396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x14ac:dyDescent="0.2">
      <c r="A408" s="438"/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39"/>
      <c r="O408" s="403" t="s">
        <v>70</v>
      </c>
      <c r="P408" s="404"/>
      <c r="Q408" s="404"/>
      <c r="R408" s="404"/>
      <c r="S408" s="404"/>
      <c r="T408" s="404"/>
      <c r="U408" s="405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104.85714285714285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106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0.76806000000000008</v>
      </c>
      <c r="Z408" s="391"/>
      <c r="AA408" s="391"/>
    </row>
    <row r="409" spans="1:67" x14ac:dyDescent="0.2">
      <c r="A409" s="401"/>
      <c r="B409" s="401"/>
      <c r="C409" s="401"/>
      <c r="D409" s="401"/>
      <c r="E409" s="401"/>
      <c r="F409" s="401"/>
      <c r="G409" s="401"/>
      <c r="H409" s="401"/>
      <c r="I409" s="401"/>
      <c r="J409" s="401"/>
      <c r="K409" s="401"/>
      <c r="L409" s="401"/>
      <c r="M409" s="401"/>
      <c r="N409" s="439"/>
      <c r="O409" s="403" t="s">
        <v>70</v>
      </c>
      <c r="P409" s="404"/>
      <c r="Q409" s="404"/>
      <c r="R409" s="404"/>
      <c r="S409" s="404"/>
      <c r="T409" s="404"/>
      <c r="U409" s="405"/>
      <c r="V409" s="37" t="s">
        <v>66</v>
      </c>
      <c r="W409" s="390">
        <f>IFERROR(SUM(W395:W407),"0")</f>
        <v>415.20000000000005</v>
      </c>
      <c r="X409" s="390">
        <f>IFERROR(SUM(X395:X407),"0")</f>
        <v>420.00000000000006</v>
      </c>
      <c r="Y409" s="37"/>
      <c r="Z409" s="391"/>
      <c r="AA409" s="391"/>
    </row>
    <row r="410" spans="1:67" ht="14.25" hidden="1" customHeight="1" x14ac:dyDescent="0.25">
      <c r="A410" s="400" t="s">
        <v>72</v>
      </c>
      <c r="B410" s="401"/>
      <c r="C410" s="401"/>
      <c r="D410" s="401"/>
      <c r="E410" s="401"/>
      <c r="F410" s="401"/>
      <c r="G410" s="401"/>
      <c r="H410" s="401"/>
      <c r="I410" s="401"/>
      <c r="J410" s="401"/>
      <c r="K410" s="401"/>
      <c r="L410" s="401"/>
      <c r="M410" s="401"/>
      <c r="N410" s="401"/>
      <c r="O410" s="401"/>
      <c r="P410" s="401"/>
      <c r="Q410" s="401"/>
      <c r="R410" s="401"/>
      <c r="S410" s="401"/>
      <c r="T410" s="401"/>
      <c r="U410" s="401"/>
      <c r="V410" s="401"/>
      <c r="W410" s="401"/>
      <c r="X410" s="401"/>
      <c r="Y410" s="401"/>
      <c r="Z410" s="384"/>
      <c r="AA410" s="384"/>
    </row>
    <row r="411" spans="1:67" ht="27" hidden="1" customHeight="1" x14ac:dyDescent="0.25">
      <c r="A411" s="54" t="s">
        <v>597</v>
      </c>
      <c r="B411" s="54" t="s">
        <v>598</v>
      </c>
      <c r="C411" s="31">
        <v>4301051258</v>
      </c>
      <c r="D411" s="398">
        <v>4607091389685</v>
      </c>
      <c r="E411" s="396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41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5"/>
      <c r="Q411" s="395"/>
      <c r="R411" s="395"/>
      <c r="S411" s="396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599</v>
      </c>
      <c r="B412" s="54" t="s">
        <v>600</v>
      </c>
      <c r="C412" s="31">
        <v>4301051431</v>
      </c>
      <c r="D412" s="398">
        <v>4607091389654</v>
      </c>
      <c r="E412" s="396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5"/>
      <c r="Q412" s="395"/>
      <c r="R412" s="395"/>
      <c r="S412" s="396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601</v>
      </c>
      <c r="B413" s="54" t="s">
        <v>602</v>
      </c>
      <c r="C413" s="31">
        <v>4301051284</v>
      </c>
      <c r="D413" s="398">
        <v>4607091384352</v>
      </c>
      <c r="E413" s="396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5"/>
      <c r="Q413" s="395"/>
      <c r="R413" s="395"/>
      <c r="S413" s="396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38"/>
      <c r="B414" s="401"/>
      <c r="C414" s="401"/>
      <c r="D414" s="401"/>
      <c r="E414" s="401"/>
      <c r="F414" s="401"/>
      <c r="G414" s="401"/>
      <c r="H414" s="401"/>
      <c r="I414" s="401"/>
      <c r="J414" s="401"/>
      <c r="K414" s="401"/>
      <c r="L414" s="401"/>
      <c r="M414" s="401"/>
      <c r="N414" s="439"/>
      <c r="O414" s="403" t="s">
        <v>70</v>
      </c>
      <c r="P414" s="404"/>
      <c r="Q414" s="404"/>
      <c r="R414" s="404"/>
      <c r="S414" s="404"/>
      <c r="T414" s="404"/>
      <c r="U414" s="405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hidden="1" x14ac:dyDescent="0.2">
      <c r="A415" s="401"/>
      <c r="B415" s="401"/>
      <c r="C415" s="401"/>
      <c r="D415" s="401"/>
      <c r="E415" s="401"/>
      <c r="F415" s="401"/>
      <c r="G415" s="401"/>
      <c r="H415" s="401"/>
      <c r="I415" s="401"/>
      <c r="J415" s="401"/>
      <c r="K415" s="401"/>
      <c r="L415" s="401"/>
      <c r="M415" s="401"/>
      <c r="N415" s="439"/>
      <c r="O415" s="403" t="s">
        <v>70</v>
      </c>
      <c r="P415" s="404"/>
      <c r="Q415" s="404"/>
      <c r="R415" s="404"/>
      <c r="S415" s="404"/>
      <c r="T415" s="404"/>
      <c r="U415" s="405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hidden="1" customHeight="1" x14ac:dyDescent="0.25">
      <c r="A416" s="400" t="s">
        <v>204</v>
      </c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01"/>
      <c r="P416" s="401"/>
      <c r="Q416" s="401"/>
      <c r="R416" s="401"/>
      <c r="S416" s="401"/>
      <c r="T416" s="401"/>
      <c r="U416" s="401"/>
      <c r="V416" s="401"/>
      <c r="W416" s="401"/>
      <c r="X416" s="401"/>
      <c r="Y416" s="401"/>
      <c r="Z416" s="384"/>
      <c r="AA416" s="384"/>
    </row>
    <row r="417" spans="1:67" ht="27" hidden="1" customHeight="1" x14ac:dyDescent="0.25">
      <c r="A417" s="54" t="s">
        <v>603</v>
      </c>
      <c r="B417" s="54" t="s">
        <v>604</v>
      </c>
      <c r="C417" s="31">
        <v>4301060352</v>
      </c>
      <c r="D417" s="398">
        <v>4680115881648</v>
      </c>
      <c r="E417" s="396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5"/>
      <c r="Q417" s="395"/>
      <c r="R417" s="395"/>
      <c r="S417" s="396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38"/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39"/>
      <c r="O418" s="403" t="s">
        <v>70</v>
      </c>
      <c r="P418" s="404"/>
      <c r="Q418" s="404"/>
      <c r="R418" s="404"/>
      <c r="S418" s="404"/>
      <c r="T418" s="404"/>
      <c r="U418" s="405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hidden="1" x14ac:dyDescent="0.2">
      <c r="A419" s="401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39"/>
      <c r="O419" s="403" t="s">
        <v>70</v>
      </c>
      <c r="P419" s="404"/>
      <c r="Q419" s="404"/>
      <c r="R419" s="404"/>
      <c r="S419" s="404"/>
      <c r="T419" s="404"/>
      <c r="U419" s="405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hidden="1" customHeight="1" x14ac:dyDescent="0.25">
      <c r="A420" s="400" t="s">
        <v>86</v>
      </c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1"/>
      <c r="P420" s="401"/>
      <c r="Q420" s="401"/>
      <c r="R420" s="401"/>
      <c r="S420" s="401"/>
      <c r="T420" s="401"/>
      <c r="U420" s="401"/>
      <c r="V420" s="401"/>
      <c r="W420" s="401"/>
      <c r="X420" s="401"/>
      <c r="Y420" s="401"/>
      <c r="Z420" s="384"/>
      <c r="AA420" s="384"/>
    </row>
    <row r="421" spans="1:67" ht="27" hidden="1" customHeight="1" x14ac:dyDescent="0.25">
      <c r="A421" s="54" t="s">
        <v>605</v>
      </c>
      <c r="B421" s="54" t="s">
        <v>606</v>
      </c>
      <c r="C421" s="31">
        <v>4301032045</v>
      </c>
      <c r="D421" s="398">
        <v>4680115884335</v>
      </c>
      <c r="E421" s="396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9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5"/>
      <c r="Q421" s="395"/>
      <c r="R421" s="395"/>
      <c r="S421" s="396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609</v>
      </c>
      <c r="B422" s="54" t="s">
        <v>610</v>
      </c>
      <c r="C422" s="31">
        <v>4301032047</v>
      </c>
      <c r="D422" s="398">
        <v>4680115884342</v>
      </c>
      <c r="E422" s="396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5"/>
      <c r="Q422" s="395"/>
      <c r="R422" s="395"/>
      <c r="S422" s="396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611</v>
      </c>
      <c r="B423" s="54" t="s">
        <v>612</v>
      </c>
      <c r="C423" s="31">
        <v>4301170011</v>
      </c>
      <c r="D423" s="398">
        <v>4680115884113</v>
      </c>
      <c r="E423" s="396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7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5"/>
      <c r="Q423" s="395"/>
      <c r="R423" s="395"/>
      <c r="S423" s="396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38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39"/>
      <c r="O424" s="403" t="s">
        <v>70</v>
      </c>
      <c r="P424" s="404"/>
      <c r="Q424" s="404"/>
      <c r="R424" s="404"/>
      <c r="S424" s="404"/>
      <c r="T424" s="404"/>
      <c r="U424" s="405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hidden="1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39"/>
      <c r="O425" s="403" t="s">
        <v>70</v>
      </c>
      <c r="P425" s="404"/>
      <c r="Q425" s="404"/>
      <c r="R425" s="404"/>
      <c r="S425" s="404"/>
      <c r="T425" s="404"/>
      <c r="U425" s="405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hidden="1" customHeight="1" x14ac:dyDescent="0.25">
      <c r="A426" s="407" t="s">
        <v>613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383"/>
      <c r="AA426" s="383"/>
    </row>
    <row r="427" spans="1:67" ht="14.25" hidden="1" customHeight="1" x14ac:dyDescent="0.25">
      <c r="A427" s="400" t="s">
        <v>97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384"/>
      <c r="AA427" s="384"/>
    </row>
    <row r="428" spans="1:67" ht="27" hidden="1" customHeight="1" x14ac:dyDescent="0.25">
      <c r="A428" s="54" t="s">
        <v>614</v>
      </c>
      <c r="B428" s="54" t="s">
        <v>615</v>
      </c>
      <c r="C428" s="31">
        <v>4301020214</v>
      </c>
      <c r="D428" s="398">
        <v>4607091389388</v>
      </c>
      <c r="E428" s="396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5"/>
      <c r="Q428" s="395"/>
      <c r="R428" s="395"/>
      <c r="S428" s="396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4301020185</v>
      </c>
      <c r="D429" s="398">
        <v>4607091389364</v>
      </c>
      <c r="E429" s="396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5"/>
      <c r="Q429" s="395"/>
      <c r="R429" s="395"/>
      <c r="S429" s="396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38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39"/>
      <c r="O430" s="403" t="s">
        <v>70</v>
      </c>
      <c r="P430" s="404"/>
      <c r="Q430" s="404"/>
      <c r="R430" s="404"/>
      <c r="S430" s="404"/>
      <c r="T430" s="404"/>
      <c r="U430" s="405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hidden="1" x14ac:dyDescent="0.2">
      <c r="A431" s="401"/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39"/>
      <c r="O431" s="403" t="s">
        <v>70</v>
      </c>
      <c r="P431" s="404"/>
      <c r="Q431" s="404"/>
      <c r="R431" s="404"/>
      <c r="S431" s="404"/>
      <c r="T431" s="404"/>
      <c r="U431" s="405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hidden="1" customHeight="1" x14ac:dyDescent="0.25">
      <c r="A432" s="400" t="s">
        <v>61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384"/>
      <c r="AA432" s="384"/>
    </row>
    <row r="433" spans="1:67" ht="27" customHeight="1" x14ac:dyDescent="0.25">
      <c r="A433" s="54" t="s">
        <v>618</v>
      </c>
      <c r="B433" s="54" t="s">
        <v>619</v>
      </c>
      <c r="C433" s="31">
        <v>4301031212</v>
      </c>
      <c r="D433" s="398">
        <v>4607091389739</v>
      </c>
      <c r="E433" s="396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5"/>
      <c r="Q433" s="395"/>
      <c r="R433" s="395"/>
      <c r="S433" s="396"/>
      <c r="T433" s="34"/>
      <c r="U433" s="34"/>
      <c r="V433" s="35" t="s">
        <v>66</v>
      </c>
      <c r="W433" s="388">
        <v>600</v>
      </c>
      <c r="X433" s="389">
        <f t="shared" ref="X433:X438" si="86">IFERROR(IF(W433="",0,CEILING((W433/$H433),1)*$H433),"")</f>
        <v>600.6</v>
      </c>
      <c r="Y433" s="36">
        <f>IFERROR(IF(X433=0,"",ROUNDUP(X433/H433,0)*0.00753),"")</f>
        <v>1.0767900000000001</v>
      </c>
      <c r="Z433" s="56"/>
      <c r="AA433" s="57"/>
      <c r="AE433" s="64"/>
      <c r="BB433" s="312" t="s">
        <v>1</v>
      </c>
      <c r="BL433" s="64">
        <f t="shared" ref="BL433:BL438" si="87">IFERROR(W433*I433/H433,"0")</f>
        <v>632.85714285714278</v>
      </c>
      <c r="BM433" s="64">
        <f t="shared" ref="BM433:BM438" si="88">IFERROR(X433*I433/H433,"0")</f>
        <v>633.4899999999999</v>
      </c>
      <c r="BN433" s="64">
        <f t="shared" ref="BN433:BN438" si="89">IFERROR(1/J433*(W433/H433),"0")</f>
        <v>0.91575091575091572</v>
      </c>
      <c r="BO433" s="64">
        <f t="shared" ref="BO433:BO438" si="90">IFERROR(1/J433*(X433/H433),"0")</f>
        <v>0.91666666666666663</v>
      </c>
    </row>
    <row r="434" spans="1:67" ht="27" customHeight="1" x14ac:dyDescent="0.25">
      <c r="A434" s="54" t="s">
        <v>620</v>
      </c>
      <c r="B434" s="54" t="s">
        <v>621</v>
      </c>
      <c r="C434" s="31">
        <v>4301031176</v>
      </c>
      <c r="D434" s="398">
        <v>4607091389425</v>
      </c>
      <c r="E434" s="396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3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5"/>
      <c r="Q434" s="395"/>
      <c r="R434" s="395"/>
      <c r="S434" s="396"/>
      <c r="T434" s="34"/>
      <c r="U434" s="34"/>
      <c r="V434" s="35" t="s">
        <v>66</v>
      </c>
      <c r="W434" s="388">
        <v>16.8</v>
      </c>
      <c r="X434" s="389">
        <f t="shared" si="86"/>
        <v>16.8</v>
      </c>
      <c r="Y434" s="36">
        <f>IFERROR(IF(X434=0,"",ROUNDUP(X434/H434,0)*0.00502),"")</f>
        <v>4.0160000000000001E-2</v>
      </c>
      <c r="Z434" s="56"/>
      <c r="AA434" s="57"/>
      <c r="AE434" s="64"/>
      <c r="BB434" s="313" t="s">
        <v>1</v>
      </c>
      <c r="BL434" s="64">
        <f t="shared" si="87"/>
        <v>17.84</v>
      </c>
      <c r="BM434" s="64">
        <f t="shared" si="88"/>
        <v>17.84</v>
      </c>
      <c r="BN434" s="64">
        <f t="shared" si="89"/>
        <v>3.4188034188034191E-2</v>
      </c>
      <c r="BO434" s="64">
        <f t="shared" si="90"/>
        <v>3.4188034188034191E-2</v>
      </c>
    </row>
    <row r="435" spans="1:67" ht="27" hidden="1" customHeight="1" x14ac:dyDescent="0.25">
      <c r="A435" s="54" t="s">
        <v>622</v>
      </c>
      <c r="B435" s="54" t="s">
        <v>623</v>
      </c>
      <c r="C435" s="31">
        <v>4301031215</v>
      </c>
      <c r="D435" s="398">
        <v>4680115882911</v>
      </c>
      <c r="E435" s="396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5"/>
      <c r="Q435" s="395"/>
      <c r="R435" s="395"/>
      <c r="S435" s="396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624</v>
      </c>
      <c r="B436" s="54" t="s">
        <v>625</v>
      </c>
      <c r="C436" s="31">
        <v>4301031167</v>
      </c>
      <c r="D436" s="398">
        <v>4680115880771</v>
      </c>
      <c r="E436" s="396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5"/>
      <c r="Q436" s="395"/>
      <c r="R436" s="395"/>
      <c r="S436" s="396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626</v>
      </c>
      <c r="B437" s="54" t="s">
        <v>627</v>
      </c>
      <c r="C437" s="31">
        <v>4301031173</v>
      </c>
      <c r="D437" s="398">
        <v>4607091389500</v>
      </c>
      <c r="E437" s="396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5"/>
      <c r="Q437" s="395"/>
      <c r="R437" s="395"/>
      <c r="S437" s="396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628</v>
      </c>
      <c r="B438" s="54" t="s">
        <v>629</v>
      </c>
      <c r="C438" s="31">
        <v>4301031103</v>
      </c>
      <c r="D438" s="398">
        <v>4680115881983</v>
      </c>
      <c r="E438" s="396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5"/>
      <c r="Q438" s="395"/>
      <c r="R438" s="395"/>
      <c r="S438" s="396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x14ac:dyDescent="0.2">
      <c r="A439" s="438"/>
      <c r="B439" s="401"/>
      <c r="C439" s="401"/>
      <c r="D439" s="401"/>
      <c r="E439" s="401"/>
      <c r="F439" s="401"/>
      <c r="G439" s="401"/>
      <c r="H439" s="401"/>
      <c r="I439" s="401"/>
      <c r="J439" s="401"/>
      <c r="K439" s="401"/>
      <c r="L439" s="401"/>
      <c r="M439" s="401"/>
      <c r="N439" s="439"/>
      <c r="O439" s="403" t="s">
        <v>70</v>
      </c>
      <c r="P439" s="404"/>
      <c r="Q439" s="404"/>
      <c r="R439" s="404"/>
      <c r="S439" s="404"/>
      <c r="T439" s="404"/>
      <c r="U439" s="405"/>
      <c r="V439" s="37" t="s">
        <v>71</v>
      </c>
      <c r="W439" s="390">
        <f>IFERROR(W433/H433,"0")+IFERROR(W434/H434,"0")+IFERROR(W435/H435,"0")+IFERROR(W436/H436,"0")+IFERROR(W437/H437,"0")+IFERROR(W438/H438,"0")</f>
        <v>150.85714285714286</v>
      </c>
      <c r="X439" s="390">
        <f>IFERROR(X433/H433,"0")+IFERROR(X434/H434,"0")+IFERROR(X435/H435,"0")+IFERROR(X436/H436,"0")+IFERROR(X437/H437,"0")+IFERROR(X438/H438,"0")</f>
        <v>151</v>
      </c>
      <c r="Y439" s="390">
        <f>IFERROR(IF(Y433="",0,Y433),"0")+IFERROR(IF(Y434="",0,Y434),"0")+IFERROR(IF(Y435="",0,Y435),"0")+IFERROR(IF(Y436="",0,Y436),"0")+IFERROR(IF(Y437="",0,Y437),"0")+IFERROR(IF(Y438="",0,Y438),"0")</f>
        <v>1.1169500000000001</v>
      </c>
      <c r="Z439" s="391"/>
      <c r="AA439" s="391"/>
    </row>
    <row r="440" spans="1:67" x14ac:dyDescent="0.2">
      <c r="A440" s="401"/>
      <c r="B440" s="401"/>
      <c r="C440" s="401"/>
      <c r="D440" s="401"/>
      <c r="E440" s="401"/>
      <c r="F440" s="401"/>
      <c r="G440" s="401"/>
      <c r="H440" s="401"/>
      <c r="I440" s="401"/>
      <c r="J440" s="401"/>
      <c r="K440" s="401"/>
      <c r="L440" s="401"/>
      <c r="M440" s="401"/>
      <c r="N440" s="439"/>
      <c r="O440" s="403" t="s">
        <v>70</v>
      </c>
      <c r="P440" s="404"/>
      <c r="Q440" s="404"/>
      <c r="R440" s="404"/>
      <c r="S440" s="404"/>
      <c r="T440" s="404"/>
      <c r="U440" s="405"/>
      <c r="V440" s="37" t="s">
        <v>66</v>
      </c>
      <c r="W440" s="390">
        <f>IFERROR(SUM(W433:W438),"0")</f>
        <v>616.79999999999995</v>
      </c>
      <c r="X440" s="390">
        <f>IFERROR(SUM(X433:X438),"0")</f>
        <v>617.4</v>
      </c>
      <c r="Y440" s="37"/>
      <c r="Z440" s="391"/>
      <c r="AA440" s="391"/>
    </row>
    <row r="441" spans="1:67" ht="14.25" hidden="1" customHeight="1" x14ac:dyDescent="0.25">
      <c r="A441" s="400" t="s">
        <v>86</v>
      </c>
      <c r="B441" s="401"/>
      <c r="C441" s="401"/>
      <c r="D441" s="401"/>
      <c r="E441" s="401"/>
      <c r="F441" s="401"/>
      <c r="G441" s="401"/>
      <c r="H441" s="401"/>
      <c r="I441" s="401"/>
      <c r="J441" s="401"/>
      <c r="K441" s="401"/>
      <c r="L441" s="401"/>
      <c r="M441" s="401"/>
      <c r="N441" s="401"/>
      <c r="O441" s="401"/>
      <c r="P441" s="401"/>
      <c r="Q441" s="401"/>
      <c r="R441" s="401"/>
      <c r="S441" s="401"/>
      <c r="T441" s="401"/>
      <c r="U441" s="401"/>
      <c r="V441" s="401"/>
      <c r="W441" s="401"/>
      <c r="X441" s="401"/>
      <c r="Y441" s="401"/>
      <c r="Z441" s="384"/>
      <c r="AA441" s="384"/>
    </row>
    <row r="442" spans="1:67" ht="27" hidden="1" customHeight="1" x14ac:dyDescent="0.25">
      <c r="A442" s="54" t="s">
        <v>630</v>
      </c>
      <c r="B442" s="54" t="s">
        <v>631</v>
      </c>
      <c r="C442" s="31">
        <v>4301032046</v>
      </c>
      <c r="D442" s="398">
        <v>4680115884359</v>
      </c>
      <c r="E442" s="396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6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5"/>
      <c r="Q442" s="395"/>
      <c r="R442" s="395"/>
      <c r="S442" s="396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hidden="1" customHeight="1" x14ac:dyDescent="0.25">
      <c r="A443" s="54" t="s">
        <v>632</v>
      </c>
      <c r="B443" s="54" t="s">
        <v>633</v>
      </c>
      <c r="C443" s="31">
        <v>4301040358</v>
      </c>
      <c r="D443" s="398">
        <v>4680115884571</v>
      </c>
      <c r="E443" s="396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5"/>
      <c r="Q443" s="395"/>
      <c r="R443" s="395"/>
      <c r="S443" s="396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38"/>
      <c r="B444" s="401"/>
      <c r="C444" s="401"/>
      <c r="D444" s="401"/>
      <c r="E444" s="401"/>
      <c r="F444" s="401"/>
      <c r="G444" s="401"/>
      <c r="H444" s="401"/>
      <c r="I444" s="401"/>
      <c r="J444" s="401"/>
      <c r="K444" s="401"/>
      <c r="L444" s="401"/>
      <c r="M444" s="401"/>
      <c r="N444" s="439"/>
      <c r="O444" s="403" t="s">
        <v>70</v>
      </c>
      <c r="P444" s="404"/>
      <c r="Q444" s="404"/>
      <c r="R444" s="404"/>
      <c r="S444" s="404"/>
      <c r="T444" s="404"/>
      <c r="U444" s="405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hidden="1" x14ac:dyDescent="0.2">
      <c r="A445" s="401"/>
      <c r="B445" s="401"/>
      <c r="C445" s="401"/>
      <c r="D445" s="401"/>
      <c r="E445" s="401"/>
      <c r="F445" s="401"/>
      <c r="G445" s="401"/>
      <c r="H445" s="401"/>
      <c r="I445" s="401"/>
      <c r="J445" s="401"/>
      <c r="K445" s="401"/>
      <c r="L445" s="401"/>
      <c r="M445" s="401"/>
      <c r="N445" s="439"/>
      <c r="O445" s="403" t="s">
        <v>70</v>
      </c>
      <c r="P445" s="404"/>
      <c r="Q445" s="404"/>
      <c r="R445" s="404"/>
      <c r="S445" s="404"/>
      <c r="T445" s="404"/>
      <c r="U445" s="405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hidden="1" customHeight="1" x14ac:dyDescent="0.25">
      <c r="A446" s="400" t="s">
        <v>634</v>
      </c>
      <c r="B446" s="401"/>
      <c r="C446" s="401"/>
      <c r="D446" s="401"/>
      <c r="E446" s="401"/>
      <c r="F446" s="401"/>
      <c r="G446" s="401"/>
      <c r="H446" s="401"/>
      <c r="I446" s="401"/>
      <c r="J446" s="401"/>
      <c r="K446" s="401"/>
      <c r="L446" s="401"/>
      <c r="M446" s="401"/>
      <c r="N446" s="401"/>
      <c r="O446" s="401"/>
      <c r="P446" s="401"/>
      <c r="Q446" s="401"/>
      <c r="R446" s="401"/>
      <c r="S446" s="401"/>
      <c r="T446" s="401"/>
      <c r="U446" s="401"/>
      <c r="V446" s="401"/>
      <c r="W446" s="401"/>
      <c r="X446" s="401"/>
      <c r="Y446" s="401"/>
      <c r="Z446" s="384"/>
      <c r="AA446" s="384"/>
    </row>
    <row r="447" spans="1:67" ht="27" hidden="1" customHeight="1" x14ac:dyDescent="0.25">
      <c r="A447" s="54" t="s">
        <v>635</v>
      </c>
      <c r="B447" s="54" t="s">
        <v>636</v>
      </c>
      <c r="C447" s="31">
        <v>4301170010</v>
      </c>
      <c r="D447" s="398">
        <v>4680115884090</v>
      </c>
      <c r="E447" s="396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5"/>
      <c r="Q447" s="395"/>
      <c r="R447" s="395"/>
      <c r="S447" s="396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438"/>
      <c r="B448" s="401"/>
      <c r="C448" s="401"/>
      <c r="D448" s="401"/>
      <c r="E448" s="401"/>
      <c r="F448" s="401"/>
      <c r="G448" s="401"/>
      <c r="H448" s="401"/>
      <c r="I448" s="401"/>
      <c r="J448" s="401"/>
      <c r="K448" s="401"/>
      <c r="L448" s="401"/>
      <c r="M448" s="401"/>
      <c r="N448" s="439"/>
      <c r="O448" s="403" t="s">
        <v>70</v>
      </c>
      <c r="P448" s="404"/>
      <c r="Q448" s="404"/>
      <c r="R448" s="404"/>
      <c r="S448" s="404"/>
      <c r="T448" s="404"/>
      <c r="U448" s="405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hidden="1" x14ac:dyDescent="0.2">
      <c r="A449" s="401"/>
      <c r="B449" s="401"/>
      <c r="C449" s="401"/>
      <c r="D449" s="401"/>
      <c r="E449" s="401"/>
      <c r="F449" s="401"/>
      <c r="G449" s="401"/>
      <c r="H449" s="401"/>
      <c r="I449" s="401"/>
      <c r="J449" s="401"/>
      <c r="K449" s="401"/>
      <c r="L449" s="401"/>
      <c r="M449" s="401"/>
      <c r="N449" s="439"/>
      <c r="O449" s="403" t="s">
        <v>70</v>
      </c>
      <c r="P449" s="404"/>
      <c r="Q449" s="404"/>
      <c r="R449" s="404"/>
      <c r="S449" s="404"/>
      <c r="T449" s="404"/>
      <c r="U449" s="405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hidden="1" customHeight="1" x14ac:dyDescent="0.25">
      <c r="A450" s="400" t="s">
        <v>637</v>
      </c>
      <c r="B450" s="401"/>
      <c r="C450" s="401"/>
      <c r="D450" s="401"/>
      <c r="E450" s="401"/>
      <c r="F450" s="401"/>
      <c r="G450" s="401"/>
      <c r="H450" s="401"/>
      <c r="I450" s="401"/>
      <c r="J450" s="401"/>
      <c r="K450" s="401"/>
      <c r="L450" s="401"/>
      <c r="M450" s="401"/>
      <c r="N450" s="401"/>
      <c r="O450" s="401"/>
      <c r="P450" s="401"/>
      <c r="Q450" s="401"/>
      <c r="R450" s="401"/>
      <c r="S450" s="401"/>
      <c r="T450" s="401"/>
      <c r="U450" s="401"/>
      <c r="V450" s="401"/>
      <c r="W450" s="401"/>
      <c r="X450" s="401"/>
      <c r="Y450" s="401"/>
      <c r="Z450" s="384"/>
      <c r="AA450" s="384"/>
    </row>
    <row r="451" spans="1:67" ht="27" hidden="1" customHeight="1" x14ac:dyDescent="0.25">
      <c r="A451" s="54" t="s">
        <v>638</v>
      </c>
      <c r="B451" s="54" t="s">
        <v>639</v>
      </c>
      <c r="C451" s="31">
        <v>4301040357</v>
      </c>
      <c r="D451" s="398">
        <v>4680115884564</v>
      </c>
      <c r="E451" s="396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5"/>
      <c r="Q451" s="395"/>
      <c r="R451" s="395"/>
      <c r="S451" s="396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idden="1" x14ac:dyDescent="0.2">
      <c r="A452" s="438"/>
      <c r="B452" s="401"/>
      <c r="C452" s="401"/>
      <c r="D452" s="401"/>
      <c r="E452" s="401"/>
      <c r="F452" s="401"/>
      <c r="G452" s="401"/>
      <c r="H452" s="401"/>
      <c r="I452" s="401"/>
      <c r="J452" s="401"/>
      <c r="K452" s="401"/>
      <c r="L452" s="401"/>
      <c r="M452" s="401"/>
      <c r="N452" s="439"/>
      <c r="O452" s="403" t="s">
        <v>70</v>
      </c>
      <c r="P452" s="404"/>
      <c r="Q452" s="404"/>
      <c r="R452" s="404"/>
      <c r="S452" s="404"/>
      <c r="T452" s="404"/>
      <c r="U452" s="405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hidden="1" x14ac:dyDescent="0.2">
      <c r="A453" s="401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39"/>
      <c r="O453" s="403" t="s">
        <v>70</v>
      </c>
      <c r="P453" s="404"/>
      <c r="Q453" s="404"/>
      <c r="R453" s="404"/>
      <c r="S453" s="404"/>
      <c r="T453" s="404"/>
      <c r="U453" s="405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hidden="1" customHeight="1" x14ac:dyDescent="0.25">
      <c r="A454" s="407" t="s">
        <v>640</v>
      </c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1"/>
      <c r="P454" s="401"/>
      <c r="Q454" s="401"/>
      <c r="R454" s="401"/>
      <c r="S454" s="401"/>
      <c r="T454" s="401"/>
      <c r="U454" s="401"/>
      <c r="V454" s="401"/>
      <c r="W454" s="401"/>
      <c r="X454" s="401"/>
      <c r="Y454" s="401"/>
      <c r="Z454" s="383"/>
      <c r="AA454" s="383"/>
    </row>
    <row r="455" spans="1:67" ht="14.25" hidden="1" customHeight="1" x14ac:dyDescent="0.25">
      <c r="A455" s="400" t="s">
        <v>61</v>
      </c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384"/>
      <c r="AA455" s="384"/>
    </row>
    <row r="456" spans="1:67" ht="27" hidden="1" customHeight="1" x14ac:dyDescent="0.25">
      <c r="A456" s="54" t="s">
        <v>641</v>
      </c>
      <c r="B456" s="54" t="s">
        <v>642</v>
      </c>
      <c r="C456" s="31">
        <v>4301031294</v>
      </c>
      <c r="D456" s="398">
        <v>4680115885189</v>
      </c>
      <c r="E456" s="396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5"/>
      <c r="Q456" s="395"/>
      <c r="R456" s="395"/>
      <c r="S456" s="396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4301031293</v>
      </c>
      <c r="D457" s="398">
        <v>4680115885172</v>
      </c>
      <c r="E457" s="396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5"/>
      <c r="Q457" s="395"/>
      <c r="R457" s="395"/>
      <c r="S457" s="396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645</v>
      </c>
      <c r="B458" s="54" t="s">
        <v>646</v>
      </c>
      <c r="C458" s="31">
        <v>4301031291</v>
      </c>
      <c r="D458" s="398">
        <v>4680115885110</v>
      </c>
      <c r="E458" s="396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5"/>
      <c r="Q458" s="395"/>
      <c r="R458" s="395"/>
      <c r="S458" s="396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idden="1" x14ac:dyDescent="0.2">
      <c r="A459" s="438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39"/>
      <c r="O459" s="403" t="s">
        <v>70</v>
      </c>
      <c r="P459" s="404"/>
      <c r="Q459" s="404"/>
      <c r="R459" s="404"/>
      <c r="S459" s="404"/>
      <c r="T459" s="404"/>
      <c r="U459" s="405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hidden="1" x14ac:dyDescent="0.2">
      <c r="A460" s="401"/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39"/>
      <c r="O460" s="403" t="s">
        <v>70</v>
      </c>
      <c r="P460" s="404"/>
      <c r="Q460" s="404"/>
      <c r="R460" s="404"/>
      <c r="S460" s="404"/>
      <c r="T460" s="404"/>
      <c r="U460" s="405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hidden="1" customHeight="1" x14ac:dyDescent="0.25">
      <c r="A461" s="407" t="s">
        <v>647</v>
      </c>
      <c r="B461" s="401"/>
      <c r="C461" s="401"/>
      <c r="D461" s="401"/>
      <c r="E461" s="401"/>
      <c r="F461" s="401"/>
      <c r="G461" s="401"/>
      <c r="H461" s="401"/>
      <c r="I461" s="401"/>
      <c r="J461" s="401"/>
      <c r="K461" s="401"/>
      <c r="L461" s="401"/>
      <c r="M461" s="401"/>
      <c r="N461" s="401"/>
      <c r="O461" s="401"/>
      <c r="P461" s="401"/>
      <c r="Q461" s="401"/>
      <c r="R461" s="401"/>
      <c r="S461" s="401"/>
      <c r="T461" s="401"/>
      <c r="U461" s="401"/>
      <c r="V461" s="401"/>
      <c r="W461" s="401"/>
      <c r="X461" s="401"/>
      <c r="Y461" s="401"/>
      <c r="Z461" s="383"/>
      <c r="AA461" s="383"/>
    </row>
    <row r="462" spans="1:67" ht="14.25" hidden="1" customHeight="1" x14ac:dyDescent="0.25">
      <c r="A462" s="400" t="s">
        <v>61</v>
      </c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1"/>
      <c r="P462" s="401"/>
      <c r="Q462" s="401"/>
      <c r="R462" s="401"/>
      <c r="S462" s="401"/>
      <c r="T462" s="401"/>
      <c r="U462" s="401"/>
      <c r="V462" s="401"/>
      <c r="W462" s="401"/>
      <c r="X462" s="401"/>
      <c r="Y462" s="401"/>
      <c r="Z462" s="384"/>
      <c r="AA462" s="384"/>
    </row>
    <row r="463" spans="1:67" ht="27" hidden="1" customHeight="1" x14ac:dyDescent="0.25">
      <c r="A463" s="54" t="s">
        <v>648</v>
      </c>
      <c r="B463" s="54" t="s">
        <v>649</v>
      </c>
      <c r="C463" s="31">
        <v>4301031261</v>
      </c>
      <c r="D463" s="398">
        <v>4680115885103</v>
      </c>
      <c r="E463" s="396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5"/>
      <c r="Q463" s="395"/>
      <c r="R463" s="395"/>
      <c r="S463" s="396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38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39"/>
      <c r="O464" s="403" t="s">
        <v>70</v>
      </c>
      <c r="P464" s="404"/>
      <c r="Q464" s="404"/>
      <c r="R464" s="404"/>
      <c r="S464" s="404"/>
      <c r="T464" s="404"/>
      <c r="U464" s="405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hidden="1" x14ac:dyDescent="0.2">
      <c r="A465" s="401"/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39"/>
      <c r="O465" s="403" t="s">
        <v>70</v>
      </c>
      <c r="P465" s="404"/>
      <c r="Q465" s="404"/>
      <c r="R465" s="404"/>
      <c r="S465" s="404"/>
      <c r="T465" s="404"/>
      <c r="U465" s="405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hidden="1" customHeight="1" x14ac:dyDescent="0.25">
      <c r="A466" s="400" t="s">
        <v>204</v>
      </c>
      <c r="B466" s="401"/>
      <c r="C466" s="401"/>
      <c r="D466" s="401"/>
      <c r="E466" s="401"/>
      <c r="F466" s="401"/>
      <c r="G466" s="401"/>
      <c r="H466" s="401"/>
      <c r="I466" s="401"/>
      <c r="J466" s="401"/>
      <c r="K466" s="401"/>
      <c r="L466" s="401"/>
      <c r="M466" s="401"/>
      <c r="N466" s="401"/>
      <c r="O466" s="401"/>
      <c r="P466" s="401"/>
      <c r="Q466" s="401"/>
      <c r="R466" s="401"/>
      <c r="S466" s="401"/>
      <c r="T466" s="401"/>
      <c r="U466" s="401"/>
      <c r="V466" s="401"/>
      <c r="W466" s="401"/>
      <c r="X466" s="401"/>
      <c r="Y466" s="401"/>
      <c r="Z466" s="384"/>
      <c r="AA466" s="384"/>
    </row>
    <row r="467" spans="1:67" ht="27" hidden="1" customHeight="1" x14ac:dyDescent="0.25">
      <c r="A467" s="54" t="s">
        <v>650</v>
      </c>
      <c r="B467" s="54" t="s">
        <v>651</v>
      </c>
      <c r="C467" s="31">
        <v>4301060412</v>
      </c>
      <c r="D467" s="398">
        <v>4680115885509</v>
      </c>
      <c r="E467" s="396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77" t="s">
        <v>652</v>
      </c>
      <c r="P467" s="395"/>
      <c r="Q467" s="395"/>
      <c r="R467" s="395"/>
      <c r="S467" s="396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38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39"/>
      <c r="O468" s="403" t="s">
        <v>70</v>
      </c>
      <c r="P468" s="404"/>
      <c r="Q468" s="404"/>
      <c r="R468" s="404"/>
      <c r="S468" s="404"/>
      <c r="T468" s="404"/>
      <c r="U468" s="405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hidden="1" x14ac:dyDescent="0.2">
      <c r="A469" s="401"/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39"/>
      <c r="O469" s="403" t="s">
        <v>70</v>
      </c>
      <c r="P469" s="404"/>
      <c r="Q469" s="404"/>
      <c r="R469" s="404"/>
      <c r="S469" s="404"/>
      <c r="T469" s="404"/>
      <c r="U469" s="405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hidden="1" customHeight="1" x14ac:dyDescent="0.2">
      <c r="A470" s="427" t="s">
        <v>653</v>
      </c>
      <c r="B470" s="428"/>
      <c r="C470" s="428"/>
      <c r="D470" s="428"/>
      <c r="E470" s="428"/>
      <c r="F470" s="428"/>
      <c r="G470" s="428"/>
      <c r="H470" s="428"/>
      <c r="I470" s="428"/>
      <c r="J470" s="428"/>
      <c r="K470" s="428"/>
      <c r="L470" s="428"/>
      <c r="M470" s="428"/>
      <c r="N470" s="428"/>
      <c r="O470" s="428"/>
      <c r="P470" s="428"/>
      <c r="Q470" s="428"/>
      <c r="R470" s="428"/>
      <c r="S470" s="428"/>
      <c r="T470" s="428"/>
      <c r="U470" s="428"/>
      <c r="V470" s="428"/>
      <c r="W470" s="428"/>
      <c r="X470" s="428"/>
      <c r="Y470" s="428"/>
      <c r="Z470" s="48"/>
      <c r="AA470" s="48"/>
    </row>
    <row r="471" spans="1:67" ht="16.5" hidden="1" customHeight="1" x14ac:dyDescent="0.25">
      <c r="A471" s="407" t="s">
        <v>653</v>
      </c>
      <c r="B471" s="401"/>
      <c r="C471" s="401"/>
      <c r="D471" s="401"/>
      <c r="E471" s="401"/>
      <c r="F471" s="401"/>
      <c r="G471" s="401"/>
      <c r="H471" s="401"/>
      <c r="I471" s="401"/>
      <c r="J471" s="401"/>
      <c r="K471" s="401"/>
      <c r="L471" s="401"/>
      <c r="M471" s="401"/>
      <c r="N471" s="401"/>
      <c r="O471" s="401"/>
      <c r="P471" s="401"/>
      <c r="Q471" s="401"/>
      <c r="R471" s="401"/>
      <c r="S471" s="401"/>
      <c r="T471" s="401"/>
      <c r="U471" s="401"/>
      <c r="V471" s="401"/>
      <c r="W471" s="401"/>
      <c r="X471" s="401"/>
      <c r="Y471" s="401"/>
      <c r="Z471" s="383"/>
      <c r="AA471" s="383"/>
    </row>
    <row r="472" spans="1:67" ht="14.25" hidden="1" customHeight="1" x14ac:dyDescent="0.25">
      <c r="A472" s="400" t="s">
        <v>105</v>
      </c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01"/>
      <c r="P472" s="401"/>
      <c r="Q472" s="401"/>
      <c r="R472" s="401"/>
      <c r="S472" s="401"/>
      <c r="T472" s="401"/>
      <c r="U472" s="401"/>
      <c r="V472" s="401"/>
      <c r="W472" s="401"/>
      <c r="X472" s="401"/>
      <c r="Y472" s="401"/>
      <c r="Z472" s="384"/>
      <c r="AA472" s="384"/>
    </row>
    <row r="473" spans="1:67" ht="27" hidden="1" customHeight="1" x14ac:dyDescent="0.25">
      <c r="A473" s="54" t="s">
        <v>654</v>
      </c>
      <c r="B473" s="54" t="s">
        <v>655</v>
      </c>
      <c r="C473" s="31">
        <v>4301011795</v>
      </c>
      <c r="D473" s="398">
        <v>4607091389067</v>
      </c>
      <c r="E473" s="396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5"/>
      <c r="Q473" s="395"/>
      <c r="R473" s="395"/>
      <c r="S473" s="396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hidden="1" customHeight="1" x14ac:dyDescent="0.25">
      <c r="A474" s="54" t="s">
        <v>656</v>
      </c>
      <c r="B474" s="54" t="s">
        <v>657</v>
      </c>
      <c r="C474" s="31">
        <v>4301011376</v>
      </c>
      <c r="D474" s="398">
        <v>4680115885226</v>
      </c>
      <c r="E474" s="396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5"/>
      <c r="Q474" s="395"/>
      <c r="R474" s="395"/>
      <c r="S474" s="396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8">
        <v>4607091383522</v>
      </c>
      <c r="E475" s="396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0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5"/>
      <c r="Q475" s="395"/>
      <c r="R475" s="395"/>
      <c r="S475" s="396"/>
      <c r="T475" s="34"/>
      <c r="U475" s="34"/>
      <c r="V475" s="35" t="s">
        <v>66</v>
      </c>
      <c r="W475" s="388">
        <v>250</v>
      </c>
      <c r="X475" s="389">
        <f t="shared" si="91"/>
        <v>253.44</v>
      </c>
      <c r="Y475" s="36">
        <f t="shared" si="92"/>
        <v>0.57408000000000003</v>
      </c>
      <c r="Z475" s="56"/>
      <c r="AA475" s="57"/>
      <c r="AE475" s="64"/>
      <c r="BB475" s="329" t="s">
        <v>1</v>
      </c>
      <c r="BL475" s="64">
        <f t="shared" si="93"/>
        <v>267.04545454545456</v>
      </c>
      <c r="BM475" s="64">
        <f t="shared" si="94"/>
        <v>270.71999999999997</v>
      </c>
      <c r="BN475" s="64">
        <f t="shared" si="95"/>
        <v>0.45527389277389274</v>
      </c>
      <c r="BO475" s="64">
        <f t="shared" si="96"/>
        <v>0.46153846153846156</v>
      </c>
    </row>
    <row r="476" spans="1:67" ht="27" hidden="1" customHeight="1" x14ac:dyDescent="0.25">
      <c r="A476" s="54" t="s">
        <v>660</v>
      </c>
      <c r="B476" s="54" t="s">
        <v>661</v>
      </c>
      <c r="C476" s="31">
        <v>4301011785</v>
      </c>
      <c r="D476" s="398">
        <v>4607091384437</v>
      </c>
      <c r="E476" s="396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5"/>
      <c r="Q476" s="395"/>
      <c r="R476" s="395"/>
      <c r="S476" s="396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hidden="1" customHeight="1" x14ac:dyDescent="0.25">
      <c r="A477" s="54" t="s">
        <v>662</v>
      </c>
      <c r="B477" s="54" t="s">
        <v>663</v>
      </c>
      <c r="C477" s="31">
        <v>4301011774</v>
      </c>
      <c r="D477" s="398">
        <v>4680115884502</v>
      </c>
      <c r="E477" s="396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5"/>
      <c r="Q477" s="395"/>
      <c r="R477" s="395"/>
      <c r="S477" s="396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8">
        <v>4607091389104</v>
      </c>
      <c r="E478" s="396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5"/>
      <c r="Q478" s="395"/>
      <c r="R478" s="395"/>
      <c r="S478" s="396"/>
      <c r="T478" s="34"/>
      <c r="U478" s="34"/>
      <c r="V478" s="35" t="s">
        <v>66</v>
      </c>
      <c r="W478" s="388">
        <v>350</v>
      </c>
      <c r="X478" s="389">
        <f t="shared" si="91"/>
        <v>353.76</v>
      </c>
      <c r="Y478" s="36">
        <f t="shared" si="92"/>
        <v>0.80132000000000003</v>
      </c>
      <c r="Z478" s="56"/>
      <c r="AA478" s="57"/>
      <c r="AE478" s="64"/>
      <c r="BB478" s="332" t="s">
        <v>1</v>
      </c>
      <c r="BL478" s="64">
        <f t="shared" si="93"/>
        <v>373.86363636363637</v>
      </c>
      <c r="BM478" s="64">
        <f t="shared" si="94"/>
        <v>377.87999999999994</v>
      </c>
      <c r="BN478" s="64">
        <f t="shared" si="95"/>
        <v>0.63738344988344986</v>
      </c>
      <c r="BO478" s="64">
        <f t="shared" si="96"/>
        <v>0.64423076923076927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4301011799</v>
      </c>
      <c r="D479" s="398">
        <v>4680115884519</v>
      </c>
      <c r="E479" s="396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5"/>
      <c r="Q479" s="395"/>
      <c r="R479" s="395"/>
      <c r="S479" s="396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hidden="1" customHeight="1" x14ac:dyDescent="0.25">
      <c r="A480" s="54" t="s">
        <v>668</v>
      </c>
      <c r="B480" s="54" t="s">
        <v>669</v>
      </c>
      <c r="C480" s="31">
        <v>4301011778</v>
      </c>
      <c r="D480" s="398">
        <v>4680115880603</v>
      </c>
      <c r="E480" s="396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5"/>
      <c r="Q480" s="395"/>
      <c r="R480" s="395"/>
      <c r="S480" s="396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hidden="1" customHeight="1" x14ac:dyDescent="0.25">
      <c r="A481" s="54" t="s">
        <v>670</v>
      </c>
      <c r="B481" s="54" t="s">
        <v>671</v>
      </c>
      <c r="C481" s="31">
        <v>4301011775</v>
      </c>
      <c r="D481" s="398">
        <v>4607091389999</v>
      </c>
      <c r="E481" s="396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9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5"/>
      <c r="Q481" s="395"/>
      <c r="R481" s="395"/>
      <c r="S481" s="396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4301011770</v>
      </c>
      <c r="D482" s="398">
        <v>4680115882782</v>
      </c>
      <c r="E482" s="396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5"/>
      <c r="Q482" s="395"/>
      <c r="R482" s="395"/>
      <c r="S482" s="396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4301011190</v>
      </c>
      <c r="D483" s="398">
        <v>4607091389098</v>
      </c>
      <c r="E483" s="396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5"/>
      <c r="Q483" s="395"/>
      <c r="R483" s="395"/>
      <c r="S483" s="396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4301011784</v>
      </c>
      <c r="D484" s="398">
        <v>4607091389982</v>
      </c>
      <c r="E484" s="396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5"/>
      <c r="Q484" s="395"/>
      <c r="R484" s="395"/>
      <c r="S484" s="396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38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39"/>
      <c r="O485" s="403" t="s">
        <v>70</v>
      </c>
      <c r="P485" s="404"/>
      <c r="Q485" s="404"/>
      <c r="R485" s="404"/>
      <c r="S485" s="404"/>
      <c r="T485" s="404"/>
      <c r="U485" s="405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113.63636363636363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115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1.3754</v>
      </c>
      <c r="Z485" s="391"/>
      <c r="AA485" s="391"/>
    </row>
    <row r="486" spans="1:67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39"/>
      <c r="O486" s="403" t="s">
        <v>70</v>
      </c>
      <c r="P486" s="404"/>
      <c r="Q486" s="404"/>
      <c r="R486" s="404"/>
      <c r="S486" s="404"/>
      <c r="T486" s="404"/>
      <c r="U486" s="405"/>
      <c r="V486" s="37" t="s">
        <v>66</v>
      </c>
      <c r="W486" s="390">
        <f>IFERROR(SUM(W473:W484),"0")</f>
        <v>600</v>
      </c>
      <c r="X486" s="390">
        <f>IFERROR(SUM(X473:X484),"0")</f>
        <v>607.20000000000005</v>
      </c>
      <c r="Y486" s="37"/>
      <c r="Z486" s="391"/>
      <c r="AA486" s="391"/>
    </row>
    <row r="487" spans="1:67" ht="14.25" hidden="1" customHeight="1" x14ac:dyDescent="0.25">
      <c r="A487" s="400" t="s">
        <v>97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384"/>
      <c r="AA487" s="384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8">
        <v>4607091388930</v>
      </c>
      <c r="E488" s="396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5"/>
      <c r="Q488" s="395"/>
      <c r="R488" s="395"/>
      <c r="S488" s="396"/>
      <c r="T488" s="34"/>
      <c r="U488" s="34"/>
      <c r="V488" s="35" t="s">
        <v>66</v>
      </c>
      <c r="W488" s="388">
        <v>220</v>
      </c>
      <c r="X488" s="389">
        <f>IFERROR(IF(W488="",0,CEILING((W488/$H488),1)*$H488),"")</f>
        <v>221.76000000000002</v>
      </c>
      <c r="Y488" s="36">
        <f>IFERROR(IF(X488=0,"",ROUNDUP(X488/H488,0)*0.01196),"")</f>
        <v>0.50231999999999999</v>
      </c>
      <c r="Z488" s="56"/>
      <c r="AA488" s="57"/>
      <c r="AE488" s="64"/>
      <c r="BB488" s="339" t="s">
        <v>1</v>
      </c>
      <c r="BL488" s="64">
        <f>IFERROR(W488*I488/H488,"0")</f>
        <v>234.99999999999997</v>
      </c>
      <c r="BM488" s="64">
        <f>IFERROR(X488*I488/H488,"0")</f>
        <v>236.88</v>
      </c>
      <c r="BN488" s="64">
        <f>IFERROR(1/J488*(W488/H488),"0")</f>
        <v>0.40064102564102566</v>
      </c>
      <c r="BO488" s="64">
        <f>IFERROR(1/J488*(X488/H488),"0")</f>
        <v>0.40384615384615385</v>
      </c>
    </row>
    <row r="489" spans="1:67" ht="16.5" hidden="1" customHeight="1" x14ac:dyDescent="0.25">
      <c r="A489" s="54" t="s">
        <v>680</v>
      </c>
      <c r="B489" s="54" t="s">
        <v>681</v>
      </c>
      <c r="C489" s="31">
        <v>4301020206</v>
      </c>
      <c r="D489" s="398">
        <v>4680115880054</v>
      </c>
      <c r="E489" s="396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5"/>
      <c r="Q489" s="395"/>
      <c r="R489" s="395"/>
      <c r="S489" s="396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38"/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39"/>
      <c r="O490" s="403" t="s">
        <v>70</v>
      </c>
      <c r="P490" s="404"/>
      <c r="Q490" s="404"/>
      <c r="R490" s="404"/>
      <c r="S490" s="404"/>
      <c r="T490" s="404"/>
      <c r="U490" s="405"/>
      <c r="V490" s="37" t="s">
        <v>71</v>
      </c>
      <c r="W490" s="390">
        <f>IFERROR(W488/H488,"0")+IFERROR(W489/H489,"0")</f>
        <v>41.666666666666664</v>
      </c>
      <c r="X490" s="390">
        <f>IFERROR(X488/H488,"0")+IFERROR(X489/H489,"0")</f>
        <v>42</v>
      </c>
      <c r="Y490" s="390">
        <f>IFERROR(IF(Y488="",0,Y488),"0")+IFERROR(IF(Y489="",0,Y489),"0")</f>
        <v>0.50231999999999999</v>
      </c>
      <c r="Z490" s="391"/>
      <c r="AA490" s="391"/>
    </row>
    <row r="491" spans="1:67" x14ac:dyDescent="0.2">
      <c r="A491" s="401"/>
      <c r="B491" s="401"/>
      <c r="C491" s="401"/>
      <c r="D491" s="401"/>
      <c r="E491" s="401"/>
      <c r="F491" s="401"/>
      <c r="G491" s="401"/>
      <c r="H491" s="401"/>
      <c r="I491" s="401"/>
      <c r="J491" s="401"/>
      <c r="K491" s="401"/>
      <c r="L491" s="401"/>
      <c r="M491" s="401"/>
      <c r="N491" s="439"/>
      <c r="O491" s="403" t="s">
        <v>70</v>
      </c>
      <c r="P491" s="404"/>
      <c r="Q491" s="404"/>
      <c r="R491" s="404"/>
      <c r="S491" s="404"/>
      <c r="T491" s="404"/>
      <c r="U491" s="405"/>
      <c r="V491" s="37" t="s">
        <v>66</v>
      </c>
      <c r="W491" s="390">
        <f>IFERROR(SUM(W488:W489),"0")</f>
        <v>220</v>
      </c>
      <c r="X491" s="390">
        <f>IFERROR(SUM(X488:X489),"0")</f>
        <v>221.76000000000002</v>
      </c>
      <c r="Y491" s="37"/>
      <c r="Z491" s="391"/>
      <c r="AA491" s="391"/>
    </row>
    <row r="492" spans="1:67" ht="14.25" hidden="1" customHeight="1" x14ac:dyDescent="0.25">
      <c r="A492" s="400" t="s">
        <v>61</v>
      </c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1"/>
      <c r="P492" s="401"/>
      <c r="Q492" s="401"/>
      <c r="R492" s="401"/>
      <c r="S492" s="401"/>
      <c r="T492" s="401"/>
      <c r="U492" s="401"/>
      <c r="V492" s="401"/>
      <c r="W492" s="401"/>
      <c r="X492" s="401"/>
      <c r="Y492" s="401"/>
      <c r="Z492" s="384"/>
      <c r="AA492" s="384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398">
        <v>4680115883116</v>
      </c>
      <c r="E493" s="396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5"/>
      <c r="Q493" s="395"/>
      <c r="R493" s="395"/>
      <c r="S493" s="396"/>
      <c r="T493" s="34"/>
      <c r="U493" s="34"/>
      <c r="V493" s="35" t="s">
        <v>66</v>
      </c>
      <c r="W493" s="388">
        <v>200</v>
      </c>
      <c r="X493" s="389">
        <f t="shared" ref="X493:X498" si="97">IFERROR(IF(W493="",0,CEILING((W493/$H493),1)*$H493),"")</f>
        <v>200.64000000000001</v>
      </c>
      <c r="Y493" s="36">
        <f>IFERROR(IF(X493=0,"",ROUNDUP(X493/H493,0)*0.01196),"")</f>
        <v>0.45448</v>
      </c>
      <c r="Z493" s="56"/>
      <c r="AA493" s="57"/>
      <c r="AE493" s="64"/>
      <c r="BB493" s="341" t="s">
        <v>1</v>
      </c>
      <c r="BL493" s="64">
        <f t="shared" ref="BL493:BL498" si="98">IFERROR(W493*I493/H493,"0")</f>
        <v>213.63636363636363</v>
      </c>
      <c r="BM493" s="64">
        <f t="shared" ref="BM493:BM498" si="99">IFERROR(X493*I493/H493,"0")</f>
        <v>214.32</v>
      </c>
      <c r="BN493" s="64">
        <f t="shared" ref="BN493:BN498" si="100">IFERROR(1/J493*(W493/H493),"0")</f>
        <v>0.36421911421911418</v>
      </c>
      <c r="BO493" s="64">
        <f t="shared" ref="BO493:BO498" si="101">IFERROR(1/J493*(X493/H493),"0")</f>
        <v>0.36538461538461542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8">
        <v>4680115883093</v>
      </c>
      <c r="E494" s="396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5"/>
      <c r="Q494" s="395"/>
      <c r="R494" s="395"/>
      <c r="S494" s="396"/>
      <c r="T494" s="34"/>
      <c r="U494" s="34"/>
      <c r="V494" s="35" t="s">
        <v>66</v>
      </c>
      <c r="W494" s="388">
        <v>50</v>
      </c>
      <c r="X494" s="389">
        <f t="shared" si="97"/>
        <v>52.800000000000004</v>
      </c>
      <c r="Y494" s="36">
        <f>IFERROR(IF(X494=0,"",ROUNDUP(X494/H494,0)*0.01196),"")</f>
        <v>0.1196</v>
      </c>
      <c r="Z494" s="56"/>
      <c r="AA494" s="57"/>
      <c r="AE494" s="64"/>
      <c r="BB494" s="342" t="s">
        <v>1</v>
      </c>
      <c r="BL494" s="64">
        <f t="shared" si="98"/>
        <v>53.409090909090907</v>
      </c>
      <c r="BM494" s="64">
        <f t="shared" si="99"/>
        <v>56.400000000000006</v>
      </c>
      <c r="BN494" s="64">
        <f t="shared" si="100"/>
        <v>9.1054778554778545E-2</v>
      </c>
      <c r="BO494" s="64">
        <f t="shared" si="101"/>
        <v>9.6153846153846159E-2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8">
        <v>4680115883109</v>
      </c>
      <c r="E495" s="396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5"/>
      <c r="Q495" s="395"/>
      <c r="R495" s="395"/>
      <c r="S495" s="396"/>
      <c r="T495" s="34"/>
      <c r="U495" s="34"/>
      <c r="V495" s="35" t="s">
        <v>66</v>
      </c>
      <c r="W495" s="388">
        <v>50</v>
      </c>
      <c r="X495" s="389">
        <f t="shared" si="97"/>
        <v>52.800000000000004</v>
      </c>
      <c r="Y495" s="36">
        <f>IFERROR(IF(X495=0,"",ROUNDUP(X495/H495,0)*0.01196),"")</f>
        <v>0.1196</v>
      </c>
      <c r="Z495" s="56"/>
      <c r="AA495" s="57"/>
      <c r="AE495" s="64"/>
      <c r="BB495" s="343" t="s">
        <v>1</v>
      </c>
      <c r="BL495" s="64">
        <f t="shared" si="98"/>
        <v>53.409090909090907</v>
      </c>
      <c r="BM495" s="64">
        <f t="shared" si="99"/>
        <v>56.400000000000006</v>
      </c>
      <c r="BN495" s="64">
        <f t="shared" si="100"/>
        <v>9.1054778554778545E-2</v>
      </c>
      <c r="BO495" s="64">
        <f t="shared" si="101"/>
        <v>9.6153846153846159E-2</v>
      </c>
    </row>
    <row r="496" spans="1:67" ht="27" hidden="1" customHeight="1" x14ac:dyDescent="0.25">
      <c r="A496" s="54" t="s">
        <v>688</v>
      </c>
      <c r="B496" s="54" t="s">
        <v>689</v>
      </c>
      <c r="C496" s="31">
        <v>4301031249</v>
      </c>
      <c r="D496" s="398">
        <v>4680115882072</v>
      </c>
      <c r="E496" s="396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5"/>
      <c r="Q496" s="395"/>
      <c r="R496" s="395"/>
      <c r="S496" s="396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hidden="1" customHeight="1" x14ac:dyDescent="0.25">
      <c r="A497" s="54" t="s">
        <v>690</v>
      </c>
      <c r="B497" s="54" t="s">
        <v>691</v>
      </c>
      <c r="C497" s="31">
        <v>4301031251</v>
      </c>
      <c r="D497" s="398">
        <v>4680115882102</v>
      </c>
      <c r="E497" s="396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62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5"/>
      <c r="Q497" s="395"/>
      <c r="R497" s="395"/>
      <c r="S497" s="396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4301031253</v>
      </c>
      <c r="D498" s="398">
        <v>4680115882096</v>
      </c>
      <c r="E498" s="396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5"/>
      <c r="Q498" s="395"/>
      <c r="R498" s="395"/>
      <c r="S498" s="396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38"/>
      <c r="B499" s="401"/>
      <c r="C499" s="401"/>
      <c r="D499" s="401"/>
      <c r="E499" s="401"/>
      <c r="F499" s="401"/>
      <c r="G499" s="401"/>
      <c r="H499" s="401"/>
      <c r="I499" s="401"/>
      <c r="J499" s="401"/>
      <c r="K499" s="401"/>
      <c r="L499" s="401"/>
      <c r="M499" s="401"/>
      <c r="N499" s="439"/>
      <c r="O499" s="403" t="s">
        <v>70</v>
      </c>
      <c r="P499" s="404"/>
      <c r="Q499" s="404"/>
      <c r="R499" s="404"/>
      <c r="S499" s="404"/>
      <c r="T499" s="404"/>
      <c r="U499" s="405"/>
      <c r="V499" s="37" t="s">
        <v>71</v>
      </c>
      <c r="W499" s="390">
        <f>IFERROR(W493/H493,"0")+IFERROR(W494/H494,"0")+IFERROR(W495/H495,"0")+IFERROR(W496/H496,"0")+IFERROR(W497/H497,"0")+IFERROR(W498/H498,"0")</f>
        <v>56.818181818181813</v>
      </c>
      <c r="X499" s="390">
        <f>IFERROR(X493/H493,"0")+IFERROR(X494/H494,"0")+IFERROR(X495/H495,"0")+IFERROR(X496/H496,"0")+IFERROR(X497/H497,"0")+IFERROR(X498/H498,"0")</f>
        <v>58</v>
      </c>
      <c r="Y499" s="390">
        <f>IFERROR(IF(Y493="",0,Y493),"0")+IFERROR(IF(Y494="",0,Y494),"0")+IFERROR(IF(Y495="",0,Y495),"0")+IFERROR(IF(Y496="",0,Y496),"0")+IFERROR(IF(Y497="",0,Y497),"0")+IFERROR(IF(Y498="",0,Y498),"0")</f>
        <v>0.69368000000000007</v>
      </c>
      <c r="Z499" s="391"/>
      <c r="AA499" s="391"/>
    </row>
    <row r="500" spans="1:67" x14ac:dyDescent="0.2">
      <c r="A500" s="401"/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39"/>
      <c r="O500" s="403" t="s">
        <v>70</v>
      </c>
      <c r="P500" s="404"/>
      <c r="Q500" s="404"/>
      <c r="R500" s="404"/>
      <c r="S500" s="404"/>
      <c r="T500" s="404"/>
      <c r="U500" s="405"/>
      <c r="V500" s="37" t="s">
        <v>66</v>
      </c>
      <c r="W500" s="390">
        <f>IFERROR(SUM(W493:W498),"0")</f>
        <v>300</v>
      </c>
      <c r="X500" s="390">
        <f>IFERROR(SUM(X493:X498),"0")</f>
        <v>306.24</v>
      </c>
      <c r="Y500" s="37"/>
      <c r="Z500" s="391"/>
      <c r="AA500" s="391"/>
    </row>
    <row r="501" spans="1:67" ht="14.25" hidden="1" customHeight="1" x14ac:dyDescent="0.25">
      <c r="A501" s="400" t="s">
        <v>72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384"/>
      <c r="AA501" s="384"/>
    </row>
    <row r="502" spans="1:67" ht="16.5" hidden="1" customHeight="1" x14ac:dyDescent="0.25">
      <c r="A502" s="54" t="s">
        <v>694</v>
      </c>
      <c r="B502" s="54" t="s">
        <v>695</v>
      </c>
      <c r="C502" s="31">
        <v>4301051230</v>
      </c>
      <c r="D502" s="398">
        <v>4607091383409</v>
      </c>
      <c r="E502" s="396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5"/>
      <c r="Q502" s="395"/>
      <c r="R502" s="395"/>
      <c r="S502" s="396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hidden="1" customHeight="1" x14ac:dyDescent="0.25">
      <c r="A503" s="54" t="s">
        <v>696</v>
      </c>
      <c r="B503" s="54" t="s">
        <v>697</v>
      </c>
      <c r="C503" s="31">
        <v>4301051231</v>
      </c>
      <c r="D503" s="398">
        <v>4607091383416</v>
      </c>
      <c r="E503" s="396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5"/>
      <c r="Q503" s="395"/>
      <c r="R503" s="395"/>
      <c r="S503" s="396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hidden="1" customHeight="1" x14ac:dyDescent="0.25">
      <c r="A504" s="54" t="s">
        <v>698</v>
      </c>
      <c r="B504" s="54" t="s">
        <v>699</v>
      </c>
      <c r="C504" s="31">
        <v>4301051058</v>
      </c>
      <c r="D504" s="398">
        <v>4680115883536</v>
      </c>
      <c r="E504" s="396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5"/>
      <c r="Q504" s="395"/>
      <c r="R504" s="395"/>
      <c r="S504" s="396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38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39"/>
      <c r="O505" s="403" t="s">
        <v>70</v>
      </c>
      <c r="P505" s="404"/>
      <c r="Q505" s="404"/>
      <c r="R505" s="404"/>
      <c r="S505" s="404"/>
      <c r="T505" s="404"/>
      <c r="U505" s="405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hidden="1" x14ac:dyDescent="0.2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39"/>
      <c r="O506" s="403" t="s">
        <v>70</v>
      </c>
      <c r="P506" s="404"/>
      <c r="Q506" s="404"/>
      <c r="R506" s="404"/>
      <c r="S506" s="404"/>
      <c r="T506" s="404"/>
      <c r="U506" s="405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hidden="1" customHeight="1" x14ac:dyDescent="0.25">
      <c r="A507" s="400" t="s">
        <v>204</v>
      </c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384"/>
      <c r="AA507" s="384"/>
    </row>
    <row r="508" spans="1:67" ht="16.5" hidden="1" customHeight="1" x14ac:dyDescent="0.25">
      <c r="A508" s="54" t="s">
        <v>700</v>
      </c>
      <c r="B508" s="54" t="s">
        <v>701</v>
      </c>
      <c r="C508" s="31">
        <v>4301060363</v>
      </c>
      <c r="D508" s="398">
        <v>4680115885035</v>
      </c>
      <c r="E508" s="396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5"/>
      <c r="Q508" s="395"/>
      <c r="R508" s="395"/>
      <c r="S508" s="396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idden="1" x14ac:dyDescent="0.2">
      <c r="A509" s="438"/>
      <c r="B509" s="401"/>
      <c r="C509" s="401"/>
      <c r="D509" s="401"/>
      <c r="E509" s="401"/>
      <c r="F509" s="401"/>
      <c r="G509" s="401"/>
      <c r="H509" s="401"/>
      <c r="I509" s="401"/>
      <c r="J509" s="401"/>
      <c r="K509" s="401"/>
      <c r="L509" s="401"/>
      <c r="M509" s="401"/>
      <c r="N509" s="439"/>
      <c r="O509" s="403" t="s">
        <v>70</v>
      </c>
      <c r="P509" s="404"/>
      <c r="Q509" s="404"/>
      <c r="R509" s="404"/>
      <c r="S509" s="404"/>
      <c r="T509" s="404"/>
      <c r="U509" s="405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hidden="1" x14ac:dyDescent="0.2">
      <c r="A510" s="401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39"/>
      <c r="O510" s="403" t="s">
        <v>70</v>
      </c>
      <c r="P510" s="404"/>
      <c r="Q510" s="404"/>
      <c r="R510" s="404"/>
      <c r="S510" s="404"/>
      <c r="T510" s="404"/>
      <c r="U510" s="405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hidden="1" customHeight="1" x14ac:dyDescent="0.2">
      <c r="A511" s="427" t="s">
        <v>702</v>
      </c>
      <c r="B511" s="428"/>
      <c r="C511" s="428"/>
      <c r="D511" s="428"/>
      <c r="E511" s="428"/>
      <c r="F511" s="428"/>
      <c r="G511" s="428"/>
      <c r="H511" s="428"/>
      <c r="I511" s="428"/>
      <c r="J511" s="428"/>
      <c r="K511" s="428"/>
      <c r="L511" s="428"/>
      <c r="M511" s="428"/>
      <c r="N511" s="428"/>
      <c r="O511" s="428"/>
      <c r="P511" s="428"/>
      <c r="Q511" s="428"/>
      <c r="R511" s="428"/>
      <c r="S511" s="428"/>
      <c r="T511" s="428"/>
      <c r="U511" s="428"/>
      <c r="V511" s="428"/>
      <c r="W511" s="428"/>
      <c r="X511" s="428"/>
      <c r="Y511" s="428"/>
      <c r="Z511" s="48"/>
      <c r="AA511" s="48"/>
    </row>
    <row r="512" spans="1:67" ht="16.5" hidden="1" customHeight="1" x14ac:dyDescent="0.25">
      <c r="A512" s="407" t="s">
        <v>703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383"/>
      <c r="AA512" s="383"/>
    </row>
    <row r="513" spans="1:67" ht="14.25" hidden="1" customHeight="1" x14ac:dyDescent="0.25">
      <c r="A513" s="400" t="s">
        <v>105</v>
      </c>
      <c r="B513" s="401"/>
      <c r="C513" s="401"/>
      <c r="D513" s="401"/>
      <c r="E513" s="401"/>
      <c r="F513" s="401"/>
      <c r="G513" s="401"/>
      <c r="H513" s="401"/>
      <c r="I513" s="401"/>
      <c r="J513" s="401"/>
      <c r="K513" s="401"/>
      <c r="L513" s="401"/>
      <c r="M513" s="401"/>
      <c r="N513" s="401"/>
      <c r="O513" s="401"/>
      <c r="P513" s="401"/>
      <c r="Q513" s="401"/>
      <c r="R513" s="401"/>
      <c r="S513" s="401"/>
      <c r="T513" s="401"/>
      <c r="U513" s="401"/>
      <c r="V513" s="401"/>
      <c r="W513" s="401"/>
      <c r="X513" s="401"/>
      <c r="Y513" s="401"/>
      <c r="Z513" s="384"/>
      <c r="AA513" s="384"/>
    </row>
    <row r="514" spans="1:67" ht="27" hidden="1" customHeight="1" x14ac:dyDescent="0.25">
      <c r="A514" s="54" t="s">
        <v>704</v>
      </c>
      <c r="B514" s="54" t="s">
        <v>705</v>
      </c>
      <c r="C514" s="31">
        <v>4301011763</v>
      </c>
      <c r="D514" s="398">
        <v>4640242181011</v>
      </c>
      <c r="E514" s="396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2" t="s">
        <v>706</v>
      </c>
      <c r="P514" s="395"/>
      <c r="Q514" s="395"/>
      <c r="R514" s="395"/>
      <c r="S514" s="396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hidden="1" customHeight="1" x14ac:dyDescent="0.25">
      <c r="A515" s="54" t="s">
        <v>707</v>
      </c>
      <c r="B515" s="54" t="s">
        <v>708</v>
      </c>
      <c r="C515" s="31">
        <v>4301011951</v>
      </c>
      <c r="D515" s="398">
        <v>4640242180045</v>
      </c>
      <c r="E515" s="396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5" t="s">
        <v>709</v>
      </c>
      <c r="P515" s="395"/>
      <c r="Q515" s="395"/>
      <c r="R515" s="395"/>
      <c r="S515" s="396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hidden="1" customHeight="1" x14ac:dyDescent="0.25">
      <c r="A516" s="54" t="s">
        <v>710</v>
      </c>
      <c r="B516" s="54" t="s">
        <v>711</v>
      </c>
      <c r="C516" s="31">
        <v>4301011585</v>
      </c>
      <c r="D516" s="398">
        <v>4640242180441</v>
      </c>
      <c r="E516" s="396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51" t="s">
        <v>712</v>
      </c>
      <c r="P516" s="395"/>
      <c r="Q516" s="395"/>
      <c r="R516" s="395"/>
      <c r="S516" s="396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hidden="1" customHeight="1" x14ac:dyDescent="0.25">
      <c r="A517" s="54" t="s">
        <v>713</v>
      </c>
      <c r="B517" s="54" t="s">
        <v>714</v>
      </c>
      <c r="C517" s="31">
        <v>4301011950</v>
      </c>
      <c r="D517" s="398">
        <v>4640242180601</v>
      </c>
      <c r="E517" s="396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9" t="s">
        <v>715</v>
      </c>
      <c r="P517" s="395"/>
      <c r="Q517" s="395"/>
      <c r="R517" s="395"/>
      <c r="S517" s="396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716</v>
      </c>
      <c r="B518" s="54" t="s">
        <v>717</v>
      </c>
      <c r="C518" s="31">
        <v>4301011584</v>
      </c>
      <c r="D518" s="398">
        <v>4640242180564</v>
      </c>
      <c r="E518" s="396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36" t="s">
        <v>718</v>
      </c>
      <c r="P518" s="395"/>
      <c r="Q518" s="395"/>
      <c r="R518" s="395"/>
      <c r="S518" s="396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719</v>
      </c>
      <c r="B519" s="54" t="s">
        <v>720</v>
      </c>
      <c r="C519" s="31">
        <v>4301011762</v>
      </c>
      <c r="D519" s="398">
        <v>4640242180922</v>
      </c>
      <c r="E519" s="396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4" t="s">
        <v>721</v>
      </c>
      <c r="P519" s="395"/>
      <c r="Q519" s="395"/>
      <c r="R519" s="395"/>
      <c r="S519" s="396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722</v>
      </c>
      <c r="B520" s="54" t="s">
        <v>723</v>
      </c>
      <c r="C520" s="31">
        <v>4301011764</v>
      </c>
      <c r="D520" s="398">
        <v>4640242181189</v>
      </c>
      <c r="E520" s="396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478" t="s">
        <v>724</v>
      </c>
      <c r="P520" s="395"/>
      <c r="Q520" s="395"/>
      <c r="R520" s="395"/>
      <c r="S520" s="396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725</v>
      </c>
      <c r="B521" s="54" t="s">
        <v>726</v>
      </c>
      <c r="C521" s="31">
        <v>4301011551</v>
      </c>
      <c r="D521" s="398">
        <v>4640242180038</v>
      </c>
      <c r="E521" s="396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5" t="s">
        <v>727</v>
      </c>
      <c r="P521" s="395"/>
      <c r="Q521" s="395"/>
      <c r="R521" s="395"/>
      <c r="S521" s="396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728</v>
      </c>
      <c r="B522" s="54" t="s">
        <v>729</v>
      </c>
      <c r="C522" s="31">
        <v>4301011765</v>
      </c>
      <c r="D522" s="398">
        <v>4640242181172</v>
      </c>
      <c r="E522" s="396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49" t="s">
        <v>730</v>
      </c>
      <c r="P522" s="395"/>
      <c r="Q522" s="395"/>
      <c r="R522" s="395"/>
      <c r="S522" s="396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idden="1" x14ac:dyDescent="0.2">
      <c r="A523" s="438"/>
      <c r="B523" s="401"/>
      <c r="C523" s="401"/>
      <c r="D523" s="401"/>
      <c r="E523" s="401"/>
      <c r="F523" s="401"/>
      <c r="G523" s="401"/>
      <c r="H523" s="401"/>
      <c r="I523" s="401"/>
      <c r="J523" s="401"/>
      <c r="K523" s="401"/>
      <c r="L523" s="401"/>
      <c r="M523" s="401"/>
      <c r="N523" s="439"/>
      <c r="O523" s="403" t="s">
        <v>70</v>
      </c>
      <c r="P523" s="404"/>
      <c r="Q523" s="404"/>
      <c r="R523" s="404"/>
      <c r="S523" s="404"/>
      <c r="T523" s="404"/>
      <c r="U523" s="405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hidden="1" x14ac:dyDescent="0.2">
      <c r="A524" s="401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39"/>
      <c r="O524" s="403" t="s">
        <v>70</v>
      </c>
      <c r="P524" s="404"/>
      <c r="Q524" s="404"/>
      <c r="R524" s="404"/>
      <c r="S524" s="404"/>
      <c r="T524" s="404"/>
      <c r="U524" s="405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hidden="1" customHeight="1" x14ac:dyDescent="0.25">
      <c r="A525" s="400" t="s">
        <v>97</v>
      </c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1"/>
      <c r="P525" s="401"/>
      <c r="Q525" s="401"/>
      <c r="R525" s="401"/>
      <c r="S525" s="401"/>
      <c r="T525" s="401"/>
      <c r="U525" s="401"/>
      <c r="V525" s="401"/>
      <c r="W525" s="401"/>
      <c r="X525" s="401"/>
      <c r="Y525" s="401"/>
      <c r="Z525" s="384"/>
      <c r="AA525" s="384"/>
    </row>
    <row r="526" spans="1:67" ht="27" hidden="1" customHeight="1" x14ac:dyDescent="0.25">
      <c r="A526" s="54" t="s">
        <v>731</v>
      </c>
      <c r="B526" s="54" t="s">
        <v>732</v>
      </c>
      <c r="C526" s="31">
        <v>4301020260</v>
      </c>
      <c r="D526" s="398">
        <v>4640242180526</v>
      </c>
      <c r="E526" s="396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604" t="s">
        <v>733</v>
      </c>
      <c r="P526" s="395"/>
      <c r="Q526" s="395"/>
      <c r="R526" s="395"/>
      <c r="S526" s="396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hidden="1" customHeight="1" x14ac:dyDescent="0.25">
      <c r="A527" s="54" t="s">
        <v>734</v>
      </c>
      <c r="B527" s="54" t="s">
        <v>735</v>
      </c>
      <c r="C527" s="31">
        <v>4301020269</v>
      </c>
      <c r="D527" s="398">
        <v>4640242180519</v>
      </c>
      <c r="E527" s="396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3" t="s">
        <v>736</v>
      </c>
      <c r="P527" s="395"/>
      <c r="Q527" s="395"/>
      <c r="R527" s="395"/>
      <c r="S527" s="396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737</v>
      </c>
      <c r="B528" s="54" t="s">
        <v>738</v>
      </c>
      <c r="C528" s="31">
        <v>4301020309</v>
      </c>
      <c r="D528" s="398">
        <v>4640242180090</v>
      </c>
      <c r="E528" s="396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3" t="s">
        <v>739</v>
      </c>
      <c r="P528" s="395"/>
      <c r="Q528" s="395"/>
      <c r="R528" s="395"/>
      <c r="S528" s="396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740</v>
      </c>
      <c r="B529" s="54" t="s">
        <v>741</v>
      </c>
      <c r="C529" s="31">
        <v>4301020314</v>
      </c>
      <c r="D529" s="398">
        <v>4640242180090</v>
      </c>
      <c r="E529" s="396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3" t="s">
        <v>742</v>
      </c>
      <c r="P529" s="395"/>
      <c r="Q529" s="395"/>
      <c r="R529" s="395"/>
      <c r="S529" s="396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743</v>
      </c>
      <c r="B530" s="54" t="s">
        <v>744</v>
      </c>
      <c r="C530" s="31">
        <v>4301020295</v>
      </c>
      <c r="D530" s="398">
        <v>4640242181363</v>
      </c>
      <c r="E530" s="396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3" t="s">
        <v>745</v>
      </c>
      <c r="P530" s="395"/>
      <c r="Q530" s="395"/>
      <c r="R530" s="395"/>
      <c r="S530" s="396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438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39"/>
      <c r="O531" s="403" t="s">
        <v>70</v>
      </c>
      <c r="P531" s="404"/>
      <c r="Q531" s="404"/>
      <c r="R531" s="404"/>
      <c r="S531" s="404"/>
      <c r="T531" s="404"/>
      <c r="U531" s="405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hidden="1" x14ac:dyDescent="0.2">
      <c r="A532" s="401"/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39"/>
      <c r="O532" s="403" t="s">
        <v>70</v>
      </c>
      <c r="P532" s="404"/>
      <c r="Q532" s="404"/>
      <c r="R532" s="404"/>
      <c r="S532" s="404"/>
      <c r="T532" s="404"/>
      <c r="U532" s="405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hidden="1" customHeight="1" x14ac:dyDescent="0.25">
      <c r="A533" s="400" t="s">
        <v>61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384"/>
      <c r="AA533" s="384"/>
    </row>
    <row r="534" spans="1:67" ht="27" customHeight="1" x14ac:dyDescent="0.25">
      <c r="A534" s="54" t="s">
        <v>746</v>
      </c>
      <c r="B534" s="54" t="s">
        <v>747</v>
      </c>
      <c r="C534" s="31">
        <v>4301031280</v>
      </c>
      <c r="D534" s="398">
        <v>4640242180816</v>
      </c>
      <c r="E534" s="396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7" t="s">
        <v>748</v>
      </c>
      <c r="P534" s="395"/>
      <c r="Q534" s="395"/>
      <c r="R534" s="395"/>
      <c r="S534" s="396"/>
      <c r="T534" s="34"/>
      <c r="U534" s="34"/>
      <c r="V534" s="35" t="s">
        <v>66</v>
      </c>
      <c r="W534" s="388">
        <v>50</v>
      </c>
      <c r="X534" s="389">
        <f>IFERROR(IF(W534="",0,CEILING((W534/$H534),1)*$H534),"")</f>
        <v>50.400000000000006</v>
      </c>
      <c r="Y534" s="36">
        <f>IFERROR(IF(X534=0,"",ROUNDUP(X534/H534,0)*0.00753),"")</f>
        <v>9.0359999999999996E-2</v>
      </c>
      <c r="Z534" s="56"/>
      <c r="AA534" s="57"/>
      <c r="AE534" s="64"/>
      <c r="BB534" s="365" t="s">
        <v>1</v>
      </c>
      <c r="BL534" s="64">
        <f>IFERROR(W534*I534/H534,"0")</f>
        <v>53.095238095238095</v>
      </c>
      <c r="BM534" s="64">
        <f>IFERROR(X534*I534/H534,"0")</f>
        <v>53.52</v>
      </c>
      <c r="BN534" s="64">
        <f>IFERROR(1/J534*(W534/H534),"0")</f>
        <v>7.6312576312576319E-2</v>
      </c>
      <c r="BO534" s="64">
        <f>IFERROR(1/J534*(X534/H534),"0")</f>
        <v>7.6923076923076927E-2</v>
      </c>
    </row>
    <row r="535" spans="1:67" ht="27" customHeight="1" x14ac:dyDescent="0.25">
      <c r="A535" s="54" t="s">
        <v>749</v>
      </c>
      <c r="B535" s="54" t="s">
        <v>750</v>
      </c>
      <c r="C535" s="31">
        <v>4301031244</v>
      </c>
      <c r="D535" s="398">
        <v>4640242180595</v>
      </c>
      <c r="E535" s="396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0" t="s">
        <v>751</v>
      </c>
      <c r="P535" s="395"/>
      <c r="Q535" s="395"/>
      <c r="R535" s="395"/>
      <c r="S535" s="396"/>
      <c r="T535" s="34"/>
      <c r="U535" s="34"/>
      <c r="V535" s="35" t="s">
        <v>66</v>
      </c>
      <c r="W535" s="388">
        <v>100</v>
      </c>
      <c r="X535" s="389">
        <f>IFERROR(IF(W535="",0,CEILING((W535/$H535),1)*$H535),"")</f>
        <v>100.80000000000001</v>
      </c>
      <c r="Y535" s="36">
        <f>IFERROR(IF(X535=0,"",ROUNDUP(X535/H535,0)*0.00753),"")</f>
        <v>0.18071999999999999</v>
      </c>
      <c r="Z535" s="56"/>
      <c r="AA535" s="57"/>
      <c r="AE535" s="64"/>
      <c r="BB535" s="366" t="s">
        <v>1</v>
      </c>
      <c r="BL535" s="64">
        <f>IFERROR(W535*I535/H535,"0")</f>
        <v>106.19047619047619</v>
      </c>
      <c r="BM535" s="64">
        <f>IFERROR(X535*I535/H535,"0")</f>
        <v>107.04</v>
      </c>
      <c r="BN535" s="64">
        <f>IFERROR(1/J535*(W535/H535),"0")</f>
        <v>0.15262515262515264</v>
      </c>
      <c r="BO535" s="64">
        <f>IFERROR(1/J535*(X535/H535),"0")</f>
        <v>0.15384615384615385</v>
      </c>
    </row>
    <row r="536" spans="1:67" ht="27" hidden="1" customHeight="1" x14ac:dyDescent="0.25">
      <c r="A536" s="54" t="s">
        <v>752</v>
      </c>
      <c r="B536" s="54" t="s">
        <v>753</v>
      </c>
      <c r="C536" s="31">
        <v>4301031321</v>
      </c>
      <c r="D536" s="398">
        <v>4640242180076</v>
      </c>
      <c r="E536" s="396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2" t="s">
        <v>754</v>
      </c>
      <c r="P536" s="395"/>
      <c r="Q536" s="395"/>
      <c r="R536" s="395"/>
      <c r="S536" s="396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755</v>
      </c>
      <c r="B537" s="54" t="s">
        <v>756</v>
      </c>
      <c r="C537" s="31">
        <v>4301031203</v>
      </c>
      <c r="D537" s="398">
        <v>4640242180908</v>
      </c>
      <c r="E537" s="396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89" t="s">
        <v>757</v>
      </c>
      <c r="P537" s="395"/>
      <c r="Q537" s="395"/>
      <c r="R537" s="395"/>
      <c r="S537" s="396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758</v>
      </c>
      <c r="B538" s="54" t="s">
        <v>759</v>
      </c>
      <c r="C538" s="31">
        <v>4301031200</v>
      </c>
      <c r="D538" s="398">
        <v>4640242180489</v>
      </c>
      <c r="E538" s="396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20" t="s">
        <v>760</v>
      </c>
      <c r="P538" s="395"/>
      <c r="Q538" s="395"/>
      <c r="R538" s="395"/>
      <c r="S538" s="396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x14ac:dyDescent="0.2">
      <c r="A539" s="438"/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39"/>
      <c r="O539" s="403" t="s">
        <v>70</v>
      </c>
      <c r="P539" s="404"/>
      <c r="Q539" s="404"/>
      <c r="R539" s="404"/>
      <c r="S539" s="404"/>
      <c r="T539" s="404"/>
      <c r="U539" s="405"/>
      <c r="V539" s="37" t="s">
        <v>71</v>
      </c>
      <c r="W539" s="390">
        <f>IFERROR(W534/H534,"0")+IFERROR(W535/H535,"0")+IFERROR(W536/H536,"0")+IFERROR(W537/H537,"0")+IFERROR(W538/H538,"0")</f>
        <v>35.714285714285715</v>
      </c>
      <c r="X539" s="390">
        <f>IFERROR(X534/H534,"0")+IFERROR(X535/H535,"0")+IFERROR(X536/H536,"0")+IFERROR(X537/H537,"0")+IFERROR(X538/H538,"0")</f>
        <v>36</v>
      </c>
      <c r="Y539" s="390">
        <f>IFERROR(IF(Y534="",0,Y534),"0")+IFERROR(IF(Y535="",0,Y535),"0")+IFERROR(IF(Y536="",0,Y536),"0")+IFERROR(IF(Y537="",0,Y537),"0")+IFERROR(IF(Y538="",0,Y538),"0")</f>
        <v>0.27107999999999999</v>
      </c>
      <c r="Z539" s="391"/>
      <c r="AA539" s="391"/>
    </row>
    <row r="540" spans="1:67" x14ac:dyDescent="0.2">
      <c r="A540" s="401"/>
      <c r="B540" s="401"/>
      <c r="C540" s="401"/>
      <c r="D540" s="401"/>
      <c r="E540" s="401"/>
      <c r="F540" s="401"/>
      <c r="G540" s="401"/>
      <c r="H540" s="401"/>
      <c r="I540" s="401"/>
      <c r="J540" s="401"/>
      <c r="K540" s="401"/>
      <c r="L540" s="401"/>
      <c r="M540" s="401"/>
      <c r="N540" s="439"/>
      <c r="O540" s="403" t="s">
        <v>70</v>
      </c>
      <c r="P540" s="404"/>
      <c r="Q540" s="404"/>
      <c r="R540" s="404"/>
      <c r="S540" s="404"/>
      <c r="T540" s="404"/>
      <c r="U540" s="405"/>
      <c r="V540" s="37" t="s">
        <v>66</v>
      </c>
      <c r="W540" s="390">
        <f>IFERROR(SUM(W534:W538),"0")</f>
        <v>150</v>
      </c>
      <c r="X540" s="390">
        <f>IFERROR(SUM(X534:X538),"0")</f>
        <v>151.20000000000002</v>
      </c>
      <c r="Y540" s="37"/>
      <c r="Z540" s="391"/>
      <c r="AA540" s="391"/>
    </row>
    <row r="541" spans="1:67" ht="14.25" hidden="1" customHeight="1" x14ac:dyDescent="0.25">
      <c r="A541" s="400" t="s">
        <v>72</v>
      </c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1"/>
      <c r="P541" s="401"/>
      <c r="Q541" s="401"/>
      <c r="R541" s="401"/>
      <c r="S541" s="401"/>
      <c r="T541" s="401"/>
      <c r="U541" s="401"/>
      <c r="V541" s="401"/>
      <c r="W541" s="401"/>
      <c r="X541" s="401"/>
      <c r="Y541" s="401"/>
      <c r="Z541" s="384"/>
      <c r="AA541" s="384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8">
        <v>4640242180533</v>
      </c>
      <c r="E542" s="396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7" t="s">
        <v>763</v>
      </c>
      <c r="P542" s="395"/>
      <c r="Q542" s="395"/>
      <c r="R542" s="395"/>
      <c r="S542" s="396"/>
      <c r="T542" s="34"/>
      <c r="U542" s="34"/>
      <c r="V542" s="35" t="s">
        <v>66</v>
      </c>
      <c r="W542" s="388">
        <v>900</v>
      </c>
      <c r="X542" s="389">
        <f>IFERROR(IF(W542="",0,CEILING((W542/$H542),1)*$H542),"")</f>
        <v>904.8</v>
      </c>
      <c r="Y542" s="36">
        <f>IFERROR(IF(X542=0,"",ROUNDUP(X542/H542,0)*0.02175),"")</f>
        <v>2.5229999999999997</v>
      </c>
      <c r="Z542" s="56"/>
      <c r="AA542" s="57"/>
      <c r="AE542" s="64"/>
      <c r="BB542" s="370" t="s">
        <v>1</v>
      </c>
      <c r="BL542" s="64">
        <f>IFERROR(W542*I542/H542,"0")</f>
        <v>965.07692307692309</v>
      </c>
      <c r="BM542" s="64">
        <f>IFERROR(X542*I542/H542,"0")</f>
        <v>970.22400000000016</v>
      </c>
      <c r="BN542" s="64">
        <f>IFERROR(1/J542*(W542/H542),"0")</f>
        <v>2.0604395604395602</v>
      </c>
      <c r="BO542" s="64">
        <f>IFERROR(1/J542*(X542/H542),"0")</f>
        <v>2.0714285714285712</v>
      </c>
    </row>
    <row r="543" spans="1:67" ht="27" hidden="1" customHeight="1" x14ac:dyDescent="0.25">
      <c r="A543" s="54" t="s">
        <v>764</v>
      </c>
      <c r="B543" s="54" t="s">
        <v>765</v>
      </c>
      <c r="C543" s="31">
        <v>4301051780</v>
      </c>
      <c r="D543" s="398">
        <v>4640242180106</v>
      </c>
      <c r="E543" s="396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91" t="s">
        <v>766</v>
      </c>
      <c r="P543" s="395"/>
      <c r="Q543" s="395"/>
      <c r="R543" s="395"/>
      <c r="S543" s="396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767</v>
      </c>
      <c r="B544" s="54" t="s">
        <v>768</v>
      </c>
      <c r="C544" s="31">
        <v>4301051510</v>
      </c>
      <c r="D544" s="398">
        <v>4640242180540</v>
      </c>
      <c r="E544" s="396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7" t="s">
        <v>769</v>
      </c>
      <c r="P544" s="395"/>
      <c r="Q544" s="395"/>
      <c r="R544" s="395"/>
      <c r="S544" s="396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770</v>
      </c>
      <c r="B545" s="54" t="s">
        <v>771</v>
      </c>
      <c r="C545" s="31">
        <v>4301051390</v>
      </c>
      <c r="D545" s="398">
        <v>4640242181233</v>
      </c>
      <c r="E545" s="396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7" t="s">
        <v>772</v>
      </c>
      <c r="P545" s="395"/>
      <c r="Q545" s="395"/>
      <c r="R545" s="395"/>
      <c r="S545" s="396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773</v>
      </c>
      <c r="B546" s="54" t="s">
        <v>774</v>
      </c>
      <c r="C546" s="31">
        <v>4301051448</v>
      </c>
      <c r="D546" s="398">
        <v>4640242181226</v>
      </c>
      <c r="E546" s="396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0" t="s">
        <v>775</v>
      </c>
      <c r="P546" s="395"/>
      <c r="Q546" s="395"/>
      <c r="R546" s="395"/>
      <c r="S546" s="396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38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39"/>
      <c r="O547" s="403" t="s">
        <v>70</v>
      </c>
      <c r="P547" s="404"/>
      <c r="Q547" s="404"/>
      <c r="R547" s="404"/>
      <c r="S547" s="404"/>
      <c r="T547" s="404"/>
      <c r="U547" s="405"/>
      <c r="V547" s="37" t="s">
        <v>71</v>
      </c>
      <c r="W547" s="390">
        <f>IFERROR(W542/H542,"0")+IFERROR(W543/H543,"0")+IFERROR(W544/H544,"0")+IFERROR(W545/H545,"0")+IFERROR(W546/H546,"0")</f>
        <v>115.38461538461539</v>
      </c>
      <c r="X547" s="390">
        <f>IFERROR(X542/H542,"0")+IFERROR(X543/H543,"0")+IFERROR(X544/H544,"0")+IFERROR(X545/H545,"0")+IFERROR(X546/H546,"0")</f>
        <v>116</v>
      </c>
      <c r="Y547" s="390">
        <f>IFERROR(IF(Y542="",0,Y542),"0")+IFERROR(IF(Y543="",0,Y543),"0")+IFERROR(IF(Y544="",0,Y544),"0")+IFERROR(IF(Y545="",0,Y545),"0")+IFERROR(IF(Y546="",0,Y546),"0")</f>
        <v>2.5229999999999997</v>
      </c>
      <c r="Z547" s="391"/>
      <c r="AA547" s="391"/>
    </row>
    <row r="548" spans="1:67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39"/>
      <c r="O548" s="403" t="s">
        <v>70</v>
      </c>
      <c r="P548" s="404"/>
      <c r="Q548" s="404"/>
      <c r="R548" s="404"/>
      <c r="S548" s="404"/>
      <c r="T548" s="404"/>
      <c r="U548" s="405"/>
      <c r="V548" s="37" t="s">
        <v>66</v>
      </c>
      <c r="W548" s="390">
        <f>IFERROR(SUM(W542:W546),"0")</f>
        <v>900</v>
      </c>
      <c r="X548" s="390">
        <f>IFERROR(SUM(X542:X546),"0")</f>
        <v>904.8</v>
      </c>
      <c r="Y548" s="37"/>
      <c r="Z548" s="391"/>
      <c r="AA548" s="391"/>
    </row>
    <row r="549" spans="1:67" ht="14.25" hidden="1" customHeight="1" x14ac:dyDescent="0.25">
      <c r="A549" s="400" t="s">
        <v>204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384"/>
      <c r="AA549" s="384"/>
    </row>
    <row r="550" spans="1:67" ht="27" hidden="1" customHeight="1" x14ac:dyDescent="0.25">
      <c r="A550" s="54" t="s">
        <v>776</v>
      </c>
      <c r="B550" s="54" t="s">
        <v>777</v>
      </c>
      <c r="C550" s="31">
        <v>4301060408</v>
      </c>
      <c r="D550" s="398">
        <v>4640242180120</v>
      </c>
      <c r="E550" s="396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93" t="s">
        <v>778</v>
      </c>
      <c r="P550" s="395"/>
      <c r="Q550" s="395"/>
      <c r="R550" s="395"/>
      <c r="S550" s="396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776</v>
      </c>
      <c r="B551" s="54" t="s">
        <v>779</v>
      </c>
      <c r="C551" s="31">
        <v>4301060354</v>
      </c>
      <c r="D551" s="398">
        <v>4640242180120</v>
      </c>
      <c r="E551" s="396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9" t="s">
        <v>780</v>
      </c>
      <c r="P551" s="395"/>
      <c r="Q551" s="395"/>
      <c r="R551" s="395"/>
      <c r="S551" s="396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781</v>
      </c>
      <c r="B552" s="54" t="s">
        <v>782</v>
      </c>
      <c r="C552" s="31">
        <v>4301060407</v>
      </c>
      <c r="D552" s="398">
        <v>4640242180137</v>
      </c>
      <c r="E552" s="396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7" t="s">
        <v>783</v>
      </c>
      <c r="P552" s="395"/>
      <c r="Q552" s="395"/>
      <c r="R552" s="395"/>
      <c r="S552" s="396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781</v>
      </c>
      <c r="B553" s="54" t="s">
        <v>784</v>
      </c>
      <c r="C553" s="31">
        <v>4301060355</v>
      </c>
      <c r="D553" s="398">
        <v>4640242180137</v>
      </c>
      <c r="E553" s="396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0" t="s">
        <v>785</v>
      </c>
      <c r="P553" s="395"/>
      <c r="Q553" s="395"/>
      <c r="R553" s="395"/>
      <c r="S553" s="396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38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39"/>
      <c r="O554" s="403" t="s">
        <v>70</v>
      </c>
      <c r="P554" s="404"/>
      <c r="Q554" s="404"/>
      <c r="R554" s="404"/>
      <c r="S554" s="404"/>
      <c r="T554" s="404"/>
      <c r="U554" s="405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39"/>
      <c r="O555" s="403" t="s">
        <v>70</v>
      </c>
      <c r="P555" s="404"/>
      <c r="Q555" s="404"/>
      <c r="R555" s="404"/>
      <c r="S555" s="404"/>
      <c r="T555" s="404"/>
      <c r="U555" s="405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550"/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45"/>
      <c r="O556" s="573" t="s">
        <v>786</v>
      </c>
      <c r="P556" s="552"/>
      <c r="Q556" s="552"/>
      <c r="R556" s="552"/>
      <c r="S556" s="552"/>
      <c r="T556" s="552"/>
      <c r="U556" s="553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18044.099999999999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18154.3</v>
      </c>
      <c r="Y556" s="37"/>
      <c r="Z556" s="391"/>
      <c r="AA556" s="391"/>
    </row>
    <row r="557" spans="1:67" x14ac:dyDescent="0.2">
      <c r="A557" s="401"/>
      <c r="B557" s="401"/>
      <c r="C557" s="401"/>
      <c r="D557" s="401"/>
      <c r="E557" s="401"/>
      <c r="F557" s="401"/>
      <c r="G557" s="401"/>
      <c r="H557" s="401"/>
      <c r="I557" s="401"/>
      <c r="J557" s="401"/>
      <c r="K557" s="401"/>
      <c r="L557" s="401"/>
      <c r="M557" s="401"/>
      <c r="N557" s="445"/>
      <c r="O557" s="573" t="s">
        <v>787</v>
      </c>
      <c r="P557" s="552"/>
      <c r="Q557" s="552"/>
      <c r="R557" s="552"/>
      <c r="S557" s="552"/>
      <c r="T557" s="552"/>
      <c r="U557" s="553"/>
      <c r="V557" s="37" t="s">
        <v>66</v>
      </c>
      <c r="W557" s="390">
        <f>IFERROR(SUM(BL22:BL553),"0")</f>
        <v>18868.105102238758</v>
      </c>
      <c r="X557" s="390">
        <f>IFERROR(SUM(BM22:BM553),"0")</f>
        <v>18984.47600000001</v>
      </c>
      <c r="Y557" s="37"/>
      <c r="Z557" s="391"/>
      <c r="AA557" s="391"/>
    </row>
    <row r="558" spans="1:67" x14ac:dyDescent="0.2">
      <c r="A558" s="401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45"/>
      <c r="O558" s="573" t="s">
        <v>788</v>
      </c>
      <c r="P558" s="552"/>
      <c r="Q558" s="552"/>
      <c r="R558" s="552"/>
      <c r="S558" s="552"/>
      <c r="T558" s="552"/>
      <c r="U558" s="553"/>
      <c r="V558" s="37" t="s">
        <v>789</v>
      </c>
      <c r="W558" s="38">
        <f>ROUNDUP(SUM(BN22:BN553),0)</f>
        <v>30</v>
      </c>
      <c r="X558" s="38">
        <f>ROUNDUP(SUM(BO22:BO553),0)</f>
        <v>30</v>
      </c>
      <c r="Y558" s="37"/>
      <c r="Z558" s="391"/>
      <c r="AA558" s="391"/>
    </row>
    <row r="559" spans="1:67" x14ac:dyDescent="0.2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45"/>
      <c r="O559" s="573" t="s">
        <v>790</v>
      </c>
      <c r="P559" s="552"/>
      <c r="Q559" s="552"/>
      <c r="R559" s="552"/>
      <c r="S559" s="552"/>
      <c r="T559" s="552"/>
      <c r="U559" s="553"/>
      <c r="V559" s="37" t="s">
        <v>66</v>
      </c>
      <c r="W559" s="390">
        <f>GrossWeightTotal+PalletQtyTotal*25</f>
        <v>19618.105102238758</v>
      </c>
      <c r="X559" s="390">
        <f>GrossWeightTotalR+PalletQtyTotalR*25</f>
        <v>19734.47600000001</v>
      </c>
      <c r="Y559" s="37"/>
      <c r="Z559" s="391"/>
      <c r="AA559" s="391"/>
    </row>
    <row r="560" spans="1:67" x14ac:dyDescent="0.2">
      <c r="A560" s="401"/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45"/>
      <c r="O560" s="573" t="s">
        <v>791</v>
      </c>
      <c r="P560" s="552"/>
      <c r="Q560" s="552"/>
      <c r="R560" s="552"/>
      <c r="S560" s="552"/>
      <c r="T560" s="552"/>
      <c r="U560" s="553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2143.9270308235823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2160</v>
      </c>
      <c r="Y560" s="37"/>
      <c r="Z560" s="391"/>
      <c r="AA560" s="391"/>
    </row>
    <row r="561" spans="1:30" ht="14.25" hidden="1" customHeight="1" x14ac:dyDescent="0.2">
      <c r="A561" s="401"/>
      <c r="B561" s="401"/>
      <c r="C561" s="401"/>
      <c r="D561" s="401"/>
      <c r="E561" s="401"/>
      <c r="F561" s="401"/>
      <c r="G561" s="401"/>
      <c r="H561" s="401"/>
      <c r="I561" s="401"/>
      <c r="J561" s="401"/>
      <c r="K561" s="401"/>
      <c r="L561" s="401"/>
      <c r="M561" s="401"/>
      <c r="N561" s="445"/>
      <c r="O561" s="573" t="s">
        <v>792</v>
      </c>
      <c r="P561" s="552"/>
      <c r="Q561" s="552"/>
      <c r="R561" s="552"/>
      <c r="S561" s="552"/>
      <c r="T561" s="552"/>
      <c r="U561" s="553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32.755970000000005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459" t="s">
        <v>95</v>
      </c>
      <c r="D563" s="463"/>
      <c r="E563" s="463"/>
      <c r="F563" s="464"/>
      <c r="G563" s="459" t="s">
        <v>226</v>
      </c>
      <c r="H563" s="463"/>
      <c r="I563" s="463"/>
      <c r="J563" s="463"/>
      <c r="K563" s="463"/>
      <c r="L563" s="463"/>
      <c r="M563" s="463"/>
      <c r="N563" s="463"/>
      <c r="O563" s="463"/>
      <c r="P563" s="464"/>
      <c r="Q563" s="459" t="s">
        <v>486</v>
      </c>
      <c r="R563" s="464"/>
      <c r="S563" s="459" t="s">
        <v>565</v>
      </c>
      <c r="T563" s="463"/>
      <c r="U563" s="463"/>
      <c r="V563" s="464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788" t="s">
        <v>795</v>
      </c>
      <c r="B564" s="459" t="s">
        <v>60</v>
      </c>
      <c r="C564" s="459" t="s">
        <v>96</v>
      </c>
      <c r="D564" s="459" t="s">
        <v>104</v>
      </c>
      <c r="E564" s="459" t="s">
        <v>95</v>
      </c>
      <c r="F564" s="459" t="s">
        <v>216</v>
      </c>
      <c r="G564" s="459" t="s">
        <v>227</v>
      </c>
      <c r="H564" s="459" t="s">
        <v>244</v>
      </c>
      <c r="I564" s="459" t="s">
        <v>263</v>
      </c>
      <c r="J564" s="459" t="s">
        <v>336</v>
      </c>
      <c r="K564" s="386"/>
      <c r="L564" s="459" t="s">
        <v>370</v>
      </c>
      <c r="M564" s="386"/>
      <c r="N564" s="459" t="s">
        <v>370</v>
      </c>
      <c r="O564" s="459" t="s">
        <v>456</v>
      </c>
      <c r="P564" s="459" t="s">
        <v>473</v>
      </c>
      <c r="Q564" s="459" t="s">
        <v>487</v>
      </c>
      <c r="R564" s="459" t="s">
        <v>534</v>
      </c>
      <c r="S564" s="459" t="s">
        <v>566</v>
      </c>
      <c r="T564" s="459" t="s">
        <v>613</v>
      </c>
      <c r="U564" s="459" t="s">
        <v>640</v>
      </c>
      <c r="V564" s="459" t="s">
        <v>647</v>
      </c>
      <c r="W564" s="459" t="s">
        <v>653</v>
      </c>
      <c r="X564" s="459" t="s">
        <v>703</v>
      </c>
      <c r="AA564" s="52"/>
      <c r="AD564" s="386"/>
    </row>
    <row r="565" spans="1:30" ht="13.5" customHeight="1" thickBot="1" x14ac:dyDescent="0.25">
      <c r="A565" s="789"/>
      <c r="B565" s="460"/>
      <c r="C565" s="460"/>
      <c r="D565" s="460"/>
      <c r="E565" s="460"/>
      <c r="F565" s="460"/>
      <c r="G565" s="460"/>
      <c r="H565" s="460"/>
      <c r="I565" s="460"/>
      <c r="J565" s="460"/>
      <c r="K565" s="386"/>
      <c r="L565" s="460"/>
      <c r="M565" s="386"/>
      <c r="N565" s="460"/>
      <c r="O565" s="460"/>
      <c r="P565" s="460"/>
      <c r="Q565" s="460"/>
      <c r="R565" s="460"/>
      <c r="S565" s="460"/>
      <c r="T565" s="460"/>
      <c r="U565" s="460"/>
      <c r="V565" s="460"/>
      <c r="W565" s="460"/>
      <c r="X565" s="460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0</v>
      </c>
      <c r="D566" s="46">
        <f>IFERROR(X53*1,"0")+IFERROR(X54*1,"0")+IFERROR(X55*1,"0")+IFERROR(X56*1,"0")</f>
        <v>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252.00000000000003</v>
      </c>
      <c r="F566" s="46">
        <f>IFERROR(X129*1,"0")+IFERROR(X130*1,"0")+IFERROR(X131*1,"0")+IFERROR(X132*1,"0")+IFERROR(X133*1,"0")</f>
        <v>0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205.8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2332.2000000000003</v>
      </c>
      <c r="J566" s="46">
        <f>IFERROR(X209*1,"0")+IFERROR(X210*1,"0")+IFERROR(X211*1,"0")+IFERROR(X212*1,"0")+IFERROR(X213*1,"0")+IFERROR(X214*1,"0")+IFERROR(X215*1,"0")+IFERROR(X219*1,"0")+IFERROR(X220*1,"0")+IFERROR(X221*1,"0")</f>
        <v>0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248.39999999999998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248.39999999999998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18.899999999999999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11712.4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156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420.00000000000006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617.4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1135.2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1056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40,00"/>
        <filter val="1 167,20"/>
        <filter val="10,50"/>
        <filter val="100,00"/>
        <filter val="104,86"/>
        <filter val="113,64"/>
        <filter val="115,38"/>
        <filter val="12,60"/>
        <filter val="120,00"/>
        <filter val="13,33"/>
        <filter val="15,20"/>
        <filter val="150,00"/>
        <filter val="150,86"/>
        <filter val="16,80"/>
        <filter val="18 044,10"/>
        <filter val="18 868,11"/>
        <filter val="18,90"/>
        <filter val="19 618,11"/>
        <filter val="19,20"/>
        <filter val="19,23"/>
        <filter val="192,59"/>
        <filter val="2 000,00"/>
        <filter val="2 143,93"/>
        <filter val="20,00"/>
        <filter val="200,00"/>
        <filter val="210,00"/>
        <filter val="220,00"/>
        <filter val="24,00"/>
        <filter val="240,00"/>
        <filter val="25,00"/>
        <filter val="250,00"/>
        <filter val="28,57"/>
        <filter val="288,00"/>
        <filter val="29,76"/>
        <filter val="3 000,00"/>
        <filter val="30"/>
        <filter val="30,00"/>
        <filter val="30,77"/>
        <filter val="300,00"/>
        <filter val="321,30"/>
        <filter val="35,71"/>
        <filter val="350,00"/>
        <filter val="36,00"/>
        <filter val="370,00"/>
        <filter val="40,00"/>
        <filter val="400,00"/>
        <filter val="41,67"/>
        <filter val="415,20"/>
        <filter val="47,62"/>
        <filter val="48,00"/>
        <filter val="5 000,00"/>
        <filter val="50,00"/>
        <filter val="51,28"/>
        <filter val="541,33"/>
        <filter val="56,82"/>
        <filter val="60,00"/>
        <filter val="600,00"/>
        <filter val="616,80"/>
        <filter val="8 040,00"/>
        <filter val="8,40"/>
        <filter val="9,00"/>
        <filter val="900,00"/>
        <filter val="96,00"/>
      </filters>
    </filterColumn>
  </autoFilter>
  <mergeCells count="1015"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P5:Q5"/>
    <mergeCell ref="O370:S370"/>
    <mergeCell ref="J9:L9"/>
    <mergeCell ref="D483:E483"/>
    <mergeCell ref="O435:S435"/>
    <mergeCell ref="O484:S484"/>
    <mergeCell ref="A205:N206"/>
    <mergeCell ref="O42:U42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407:S407"/>
    <mergeCell ref="D242:E242"/>
    <mergeCell ref="D120:E120"/>
    <mergeCell ref="F17:F18"/>
    <mergeCell ref="O504:S504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180:N181"/>
    <mergeCell ref="O143:S143"/>
    <mergeCell ref="D104:E104"/>
    <mergeCell ref="A44:Y44"/>
    <mergeCell ref="O423:S423"/>
    <mergeCell ref="A258:Y258"/>
    <mergeCell ref="D185:E185"/>
    <mergeCell ref="O32:S32"/>
    <mergeCell ref="O259:S259"/>
    <mergeCell ref="D121:E121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D275:E275"/>
    <mergeCell ref="D219:E219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A547:N548"/>
    <mergeCell ref="D535:E535"/>
    <mergeCell ref="D423:E423"/>
    <mergeCell ref="D174:E174"/>
    <mergeCell ref="O497:S497"/>
    <mergeCell ref="O263:S263"/>
    <mergeCell ref="O92:S92"/>
    <mergeCell ref="A182:Y182"/>
    <mergeCell ref="A505:N506"/>
    <mergeCell ref="D192:E192"/>
    <mergeCell ref="O88:U88"/>
    <mergeCell ref="O324:U324"/>
    <mergeCell ref="D515:E515"/>
    <mergeCell ref="D344:E344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O540:U540"/>
    <mergeCell ref="O526:S526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A556:N561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O236:S236"/>
    <mergeCell ref="A284:Y284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O409:U409"/>
    <mergeCell ref="O349:S349"/>
    <mergeCell ref="D473:E473"/>
    <mergeCell ref="D187:E187"/>
    <mergeCell ref="O28:S28"/>
    <mergeCell ref="D41:E41"/>
    <mergeCell ref="O330:S330"/>
    <mergeCell ref="O197:S197"/>
    <mergeCell ref="O495:S495"/>
    <mergeCell ref="O124:S124"/>
    <mergeCell ref="O422:S422"/>
    <mergeCell ref="A38:N39"/>
    <mergeCell ref="A222:N223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2024-06-27T10:02:17Z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