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6AF6AB-E77C-4786-8C0F-CE279D45FE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W244" i="1"/>
  <c r="BN243" i="1"/>
  <c r="BL243" i="1"/>
  <c r="Y243" i="1"/>
  <c r="Y244" i="1" s="1"/>
  <c r="X243" i="1"/>
  <c r="O243" i="1"/>
  <c r="W240" i="1"/>
  <c r="W239" i="1"/>
  <c r="BN238" i="1"/>
  <c r="BL238" i="1"/>
  <c r="Y238" i="1"/>
  <c r="Y239" i="1" s="1"/>
  <c r="X238" i="1"/>
  <c r="O238" i="1"/>
  <c r="W234" i="1"/>
  <c r="W233" i="1"/>
  <c r="BN232" i="1"/>
  <c r="BL232" i="1"/>
  <c r="Y232" i="1"/>
  <c r="Y233" i="1" s="1"/>
  <c r="X232" i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O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Y198" i="1" s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O155" i="1"/>
  <c r="BN154" i="1"/>
  <c r="BL154" i="1"/>
  <c r="Y154" i="1"/>
  <c r="X154" i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X143" i="1"/>
  <c r="BO143" i="1" s="1"/>
  <c r="BN142" i="1"/>
  <c r="BL142" i="1"/>
  <c r="Y142" i="1"/>
  <c r="Y144" i="1" s="1"/>
  <c r="X142" i="1"/>
  <c r="X145" i="1" s="1"/>
  <c r="O142" i="1"/>
  <c r="W138" i="1"/>
  <c r="W137" i="1"/>
  <c r="BN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O131" i="1"/>
  <c r="BN130" i="1"/>
  <c r="BL130" i="1"/>
  <c r="Y130" i="1"/>
  <c r="X130" i="1"/>
  <c r="BO130" i="1" s="1"/>
  <c r="O130" i="1"/>
  <c r="W127" i="1"/>
  <c r="W126" i="1"/>
  <c r="BN125" i="1"/>
  <c r="BL125" i="1"/>
  <c r="Y125" i="1"/>
  <c r="Y126" i="1" s="1"/>
  <c r="X125" i="1"/>
  <c r="X127" i="1" s="1"/>
  <c r="O125" i="1"/>
  <c r="W122" i="1"/>
  <c r="W121" i="1"/>
  <c r="BN120" i="1"/>
  <c r="BL120" i="1"/>
  <c r="Y120" i="1"/>
  <c r="X120" i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BN117" i="1"/>
  <c r="BL117" i="1"/>
  <c r="Y117" i="1"/>
  <c r="X117" i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O106" i="1"/>
  <c r="W103" i="1"/>
  <c r="W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Y102" i="1" s="1"/>
  <c r="X98" i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BN81" i="1"/>
  <c r="BL81" i="1"/>
  <c r="Y81" i="1"/>
  <c r="X81" i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X32" i="1" s="1"/>
  <c r="O28" i="1"/>
  <c r="W24" i="1"/>
  <c r="W297" i="1" s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298" i="1" l="1"/>
  <c r="W301" i="1"/>
  <c r="Y40" i="1"/>
  <c r="BM36" i="1"/>
  <c r="BM37" i="1"/>
  <c r="X40" i="1"/>
  <c r="BM39" i="1"/>
  <c r="X60" i="1"/>
  <c r="BM55" i="1"/>
  <c r="BM57" i="1"/>
  <c r="BM59" i="1"/>
  <c r="Y121" i="1"/>
  <c r="BM125" i="1"/>
  <c r="BO125" i="1"/>
  <c r="X126" i="1"/>
  <c r="Y132" i="1"/>
  <c r="BM130" i="1"/>
  <c r="X133" i="1"/>
  <c r="X199" i="1"/>
  <c r="BM196" i="1"/>
  <c r="Y216" i="1"/>
  <c r="BM212" i="1"/>
  <c r="X217" i="1"/>
  <c r="BM214" i="1"/>
  <c r="X87" i="1"/>
  <c r="BO81" i="1"/>
  <c r="BM81" i="1"/>
  <c r="BO83" i="1"/>
  <c r="BM83" i="1"/>
  <c r="BO85" i="1"/>
  <c r="BM85" i="1"/>
  <c r="BO99" i="1"/>
  <c r="BM99" i="1"/>
  <c r="BO101" i="1"/>
  <c r="BM101" i="1"/>
  <c r="BO118" i="1"/>
  <c r="BM118" i="1"/>
  <c r="BO120" i="1"/>
  <c r="BM120" i="1"/>
  <c r="X157" i="1"/>
  <c r="BO153" i="1"/>
  <c r="BM153" i="1"/>
  <c r="BO154" i="1"/>
  <c r="BM154" i="1"/>
  <c r="X175" i="1"/>
  <c r="X174" i="1"/>
  <c r="BO173" i="1"/>
  <c r="BM173" i="1"/>
  <c r="X185" i="1"/>
  <c r="X184" i="1"/>
  <c r="BO183" i="1"/>
  <c r="BM183" i="1"/>
  <c r="X240" i="1"/>
  <c r="X239" i="1"/>
  <c r="BO238" i="1"/>
  <c r="BM238" i="1"/>
  <c r="X258" i="1"/>
  <c r="X257" i="1"/>
  <c r="BO256" i="1"/>
  <c r="BM256" i="1"/>
  <c r="W299" i="1"/>
  <c r="W300" i="1" s="1"/>
  <c r="Y32" i="1"/>
  <c r="BO29" i="1"/>
  <c r="BM29" i="1"/>
  <c r="BO31" i="1"/>
  <c r="BM31" i="1"/>
  <c r="X50" i="1"/>
  <c r="BO44" i="1"/>
  <c r="BM44" i="1"/>
  <c r="BO46" i="1"/>
  <c r="BM46" i="1"/>
  <c r="BO48" i="1"/>
  <c r="BM48" i="1"/>
  <c r="X66" i="1"/>
  <c r="BO64" i="1"/>
  <c r="BM64" i="1"/>
  <c r="X180" i="1"/>
  <c r="X179" i="1"/>
  <c r="BO178" i="1"/>
  <c r="BM178" i="1"/>
  <c r="BO189" i="1"/>
  <c r="BM189" i="1"/>
  <c r="BO203" i="1"/>
  <c r="BM203" i="1"/>
  <c r="BO205" i="1"/>
  <c r="BM205" i="1"/>
  <c r="BO207" i="1"/>
  <c r="BM207" i="1"/>
  <c r="X234" i="1"/>
  <c r="X233" i="1"/>
  <c r="BO232" i="1"/>
  <c r="BM232" i="1"/>
  <c r="X245" i="1"/>
  <c r="X244" i="1"/>
  <c r="BO243" i="1"/>
  <c r="BM243" i="1"/>
  <c r="X270" i="1"/>
  <c r="BO265" i="1"/>
  <c r="BM265" i="1"/>
  <c r="BO268" i="1"/>
  <c r="BM268" i="1"/>
  <c r="X41" i="1"/>
  <c r="Y50" i="1"/>
  <c r="X51" i="1"/>
  <c r="Y60" i="1"/>
  <c r="Y66" i="1"/>
  <c r="X67" i="1"/>
  <c r="Y77" i="1"/>
  <c r="Y87" i="1"/>
  <c r="X88" i="1"/>
  <c r="X102" i="1"/>
  <c r="X108" i="1"/>
  <c r="X121" i="1"/>
  <c r="X132" i="1"/>
  <c r="Y157" i="1"/>
  <c r="X158" i="1"/>
  <c r="Y191" i="1"/>
  <c r="X192" i="1"/>
  <c r="Y269" i="1"/>
  <c r="Y295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X191" i="1"/>
  <c r="X198" i="1"/>
  <c r="BO195" i="1"/>
  <c r="BM195" i="1"/>
  <c r="BO197" i="1"/>
  <c r="BM197" i="1"/>
  <c r="Y208" i="1"/>
  <c r="X216" i="1"/>
  <c r="X221" i="1"/>
  <c r="BO220" i="1"/>
  <c r="BM220" i="1"/>
  <c r="Y227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7" i="1"/>
  <c r="C310" i="1"/>
  <c r="X301" i="1"/>
  <c r="X298" i="1"/>
  <c r="X300" i="1" s="1"/>
  <c r="X299" i="1"/>
  <c r="A310" i="1" l="1"/>
  <c r="B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<sst xmlns="http://schemas.openxmlformats.org/spreadsheetml/2006/main" count="1148" uniqueCount="440">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</sst>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99" t="s">
        <v>0</v>
      </c>
      <c r="E1" s="207"/>
      <c r="F1" s="207"/>
      <c r="G1" s="12" t="s">
        <v>1</v>
      </c>
      <c r="H1" s="299" t="s">
        <v>2</v>
      </c>
      <c r="I1" s="207"/>
      <c r="J1" s="207"/>
      <c r="K1" s="207"/>
      <c r="L1" s="207"/>
      <c r="M1" s="207"/>
      <c r="N1" s="207"/>
      <c r="O1" s="207"/>
      <c r="P1" s="207"/>
      <c r="Q1" s="206" t="s">
        <v>3</v>
      </c>
      <c r="R1" s="207"/>
      <c r="S1" s="2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343" t="s">
        <v>7</v>
      </c>
      <c r="B5" s="230"/>
      <c r="C5" s="226"/>
      <c r="D5" s="355"/>
      <c r="E5" s="356"/>
      <c r="F5" s="244" t="s">
        <v>8</v>
      </c>
      <c r="G5" s="226"/>
      <c r="H5" s="355" t="s">
        <v>439</v>
      </c>
      <c r="I5" s="382"/>
      <c r="J5" s="382"/>
      <c r="K5" s="382"/>
      <c r="L5" s="356"/>
      <c r="M5" s="61"/>
      <c r="O5" s="24" t="s">
        <v>9</v>
      </c>
      <c r="P5" s="252">
        <v>45474</v>
      </c>
      <c r="Q5" s="253"/>
      <c r="S5" s="300" t="s">
        <v>10</v>
      </c>
      <c r="T5" s="301"/>
      <c r="U5" s="303" t="s">
        <v>11</v>
      </c>
      <c r="V5" s="253"/>
      <c r="AA5" s="51"/>
      <c r="AB5" s="51"/>
      <c r="AC5" s="51"/>
    </row>
    <row r="6" spans="1:30" s="188" customFormat="1" ht="24" customHeight="1" x14ac:dyDescent="0.2">
      <c r="A6" s="343" t="s">
        <v>12</v>
      </c>
      <c r="B6" s="230"/>
      <c r="C6" s="226"/>
      <c r="D6" s="274" t="s">
        <v>13</v>
      </c>
      <c r="E6" s="275"/>
      <c r="F6" s="275"/>
      <c r="G6" s="275"/>
      <c r="H6" s="275"/>
      <c r="I6" s="275"/>
      <c r="J6" s="275"/>
      <c r="K6" s="275"/>
      <c r="L6" s="253"/>
      <c r="M6" s="62"/>
      <c r="O6" s="24" t="s">
        <v>14</v>
      </c>
      <c r="P6" s="395" t="str">
        <f>IF(P5=0," ",CHOOSE(WEEKDAY(P5,2),"Понедельник","Вторник","Среда","Четверг","Пятница","Суббота","Воскресенье"))</f>
        <v>Понедельник</v>
      </c>
      <c r="Q6" s="209"/>
      <c r="S6" s="372" t="s">
        <v>15</v>
      </c>
      <c r="T6" s="301"/>
      <c r="U6" s="266" t="s">
        <v>16</v>
      </c>
      <c r="V6" s="267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218"/>
      <c r="M7" s="63"/>
      <c r="O7" s="24"/>
      <c r="P7" s="42"/>
      <c r="Q7" s="42"/>
      <c r="S7" s="202"/>
      <c r="T7" s="301"/>
      <c r="U7" s="268"/>
      <c r="V7" s="269"/>
      <c r="AA7" s="51"/>
      <c r="AB7" s="51"/>
      <c r="AC7" s="51"/>
    </row>
    <row r="8" spans="1:30" s="188" customFormat="1" ht="25.5" customHeight="1" x14ac:dyDescent="0.2">
      <c r="A8" s="216" t="s">
        <v>17</v>
      </c>
      <c r="B8" s="204"/>
      <c r="C8" s="205"/>
      <c r="D8" s="359"/>
      <c r="E8" s="360"/>
      <c r="F8" s="360"/>
      <c r="G8" s="360"/>
      <c r="H8" s="360"/>
      <c r="I8" s="360"/>
      <c r="J8" s="360"/>
      <c r="K8" s="360"/>
      <c r="L8" s="361"/>
      <c r="M8" s="64"/>
      <c r="O8" s="24" t="s">
        <v>18</v>
      </c>
      <c r="P8" s="217">
        <v>0.33333333333333331</v>
      </c>
      <c r="Q8" s="218"/>
      <c r="S8" s="202"/>
      <c r="T8" s="301"/>
      <c r="U8" s="268"/>
      <c r="V8" s="269"/>
      <c r="AA8" s="51"/>
      <c r="AB8" s="51"/>
      <c r="AC8" s="51"/>
    </row>
    <row r="9" spans="1:30" s="188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83"/>
      <c r="E9" s="200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M9" s="186"/>
      <c r="O9" s="26" t="s">
        <v>19</v>
      </c>
      <c r="P9" s="344"/>
      <c r="Q9" s="215"/>
      <c r="S9" s="202"/>
      <c r="T9" s="301"/>
      <c r="U9" s="270"/>
      <c r="V9" s="271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83"/>
      <c r="E10" s="200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277" t="str">
        <f>IFERROR(VLOOKUP($D$10,Proxy,2,FALSE),"")</f>
        <v/>
      </c>
      <c r="I10" s="202"/>
      <c r="J10" s="202"/>
      <c r="K10" s="202"/>
      <c r="L10" s="202"/>
      <c r="M10" s="187"/>
      <c r="O10" s="26" t="s">
        <v>20</v>
      </c>
      <c r="P10" s="307"/>
      <c r="Q10" s="308"/>
      <c r="T10" s="24" t="s">
        <v>21</v>
      </c>
      <c r="U10" s="379" t="s">
        <v>22</v>
      </c>
      <c r="V10" s="267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62"/>
      <c r="Q11" s="253"/>
      <c r="T11" s="24" t="s">
        <v>25</v>
      </c>
      <c r="U11" s="214" t="s">
        <v>26</v>
      </c>
      <c r="V11" s="21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6" t="s">
        <v>27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26"/>
      <c r="M12" s="65"/>
      <c r="O12" s="24" t="s">
        <v>28</v>
      </c>
      <c r="P12" s="217"/>
      <c r="Q12" s="218"/>
      <c r="R12" s="23"/>
      <c r="T12" s="24"/>
      <c r="U12" s="207"/>
      <c r="V12" s="202"/>
      <c r="AA12" s="51"/>
      <c r="AB12" s="51"/>
      <c r="AC12" s="51"/>
    </row>
    <row r="13" spans="1:30" s="188" customFormat="1" ht="23.25" customHeight="1" x14ac:dyDescent="0.2">
      <c r="A13" s="246" t="s">
        <v>29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26"/>
      <c r="M13" s="65"/>
      <c r="N13" s="26"/>
      <c r="O13" s="26" t="s">
        <v>30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6" t="s">
        <v>31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229" t="s">
        <v>32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26"/>
      <c r="M15" s="66"/>
      <c r="O15" s="327" t="s">
        <v>33</v>
      </c>
      <c r="P15" s="207"/>
      <c r="Q15" s="207"/>
      <c r="R15" s="207"/>
      <c r="S15" s="2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28"/>
      <c r="P16" s="328"/>
      <c r="Q16" s="328"/>
      <c r="R16" s="328"/>
      <c r="S16" s="32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0" t="s">
        <v>34</v>
      </c>
      <c r="B17" s="210" t="s">
        <v>35</v>
      </c>
      <c r="C17" s="390" t="s">
        <v>36</v>
      </c>
      <c r="D17" s="210" t="s">
        <v>37</v>
      </c>
      <c r="E17" s="233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10" t="s">
        <v>47</v>
      </c>
      <c r="P17" s="388"/>
      <c r="Q17" s="388"/>
      <c r="R17" s="388"/>
      <c r="S17" s="233"/>
      <c r="T17" s="225" t="s">
        <v>48</v>
      </c>
      <c r="U17" s="226"/>
      <c r="V17" s="210" t="s">
        <v>49</v>
      </c>
      <c r="W17" s="210" t="s">
        <v>50</v>
      </c>
      <c r="X17" s="238" t="s">
        <v>51</v>
      </c>
      <c r="Y17" s="210" t="s">
        <v>52</v>
      </c>
      <c r="Z17" s="242" t="s">
        <v>53</v>
      </c>
      <c r="AA17" s="242" t="s">
        <v>54</v>
      </c>
      <c r="AB17" s="242" t="s">
        <v>55</v>
      </c>
      <c r="AC17" s="345"/>
      <c r="AD17" s="346"/>
      <c r="AE17" s="330"/>
      <c r="BB17" s="224" t="s">
        <v>56</v>
      </c>
    </row>
    <row r="18" spans="1:67" ht="14.25" customHeight="1" x14ac:dyDescent="0.2">
      <c r="A18" s="211"/>
      <c r="B18" s="211"/>
      <c r="C18" s="211"/>
      <c r="D18" s="234"/>
      <c r="E18" s="235"/>
      <c r="F18" s="211"/>
      <c r="G18" s="211"/>
      <c r="H18" s="211"/>
      <c r="I18" s="211"/>
      <c r="J18" s="211"/>
      <c r="K18" s="211"/>
      <c r="L18" s="211"/>
      <c r="M18" s="211"/>
      <c r="N18" s="211"/>
      <c r="O18" s="234"/>
      <c r="P18" s="389"/>
      <c r="Q18" s="389"/>
      <c r="R18" s="389"/>
      <c r="S18" s="235"/>
      <c r="T18" s="189" t="s">
        <v>57</v>
      </c>
      <c r="U18" s="189" t="s">
        <v>58</v>
      </c>
      <c r="V18" s="211"/>
      <c r="W18" s="211"/>
      <c r="X18" s="239"/>
      <c r="Y18" s="211"/>
      <c r="Z18" s="243"/>
      <c r="AA18" s="243"/>
      <c r="AB18" s="347"/>
      <c r="AC18" s="348"/>
      <c r="AD18" s="349"/>
      <c r="AE18" s="331"/>
      <c r="BB18" s="202"/>
    </row>
    <row r="19" spans="1:67" ht="27.75" hidden="1" customHeight="1" x14ac:dyDescent="0.2">
      <c r="A19" s="221" t="s">
        <v>59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48"/>
      <c r="AA19" s="48"/>
    </row>
    <row r="20" spans="1:67" ht="16.5" hidden="1" customHeight="1" x14ac:dyDescent="0.25">
      <c r="A20" s="201" t="s">
        <v>59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90"/>
      <c r="AA20" s="190"/>
    </row>
    <row r="21" spans="1:67" ht="14.25" hidden="1" customHeight="1" x14ac:dyDescent="0.25">
      <c r="A21" s="227" t="s">
        <v>60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8">
        <v>4607111035752</v>
      </c>
      <c r="E22" s="209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09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3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37"/>
      <c r="O23" s="203" t="s">
        <v>66</v>
      </c>
      <c r="P23" s="204"/>
      <c r="Q23" s="204"/>
      <c r="R23" s="204"/>
      <c r="S23" s="204"/>
      <c r="T23" s="204"/>
      <c r="U23" s="205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37"/>
      <c r="O24" s="203" t="s">
        <v>66</v>
      </c>
      <c r="P24" s="204"/>
      <c r="Q24" s="204"/>
      <c r="R24" s="204"/>
      <c r="S24" s="204"/>
      <c r="T24" s="204"/>
      <c r="U24" s="205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21" t="s">
        <v>68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48"/>
      <c r="AA25" s="48"/>
    </row>
    <row r="26" spans="1:67" ht="16.5" hidden="1" customHeight="1" x14ac:dyDescent="0.25">
      <c r="A26" s="201" t="s">
        <v>69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90"/>
      <c r="AA26" s="190"/>
    </row>
    <row r="27" spans="1:67" ht="14.25" hidden="1" customHeight="1" x14ac:dyDescent="0.25">
      <c r="A27" s="227" t="s">
        <v>70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91"/>
      <c r="AA27" s="191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8">
        <v>4607111036520</v>
      </c>
      <c r="E28" s="209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39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09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8">
        <v>4607111036605</v>
      </c>
      <c r="E29" s="209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09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8">
        <v>4607111036537</v>
      </c>
      <c r="E30" s="209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09"/>
      <c r="T30" s="34"/>
      <c r="U30" s="34"/>
      <c r="V30" s="35" t="s">
        <v>65</v>
      </c>
      <c r="W30" s="195">
        <v>267</v>
      </c>
      <c r="X30" s="196">
        <f>IFERROR(IF(W30="","",W30),"")</f>
        <v>267</v>
      </c>
      <c r="Y30" s="36">
        <f>IFERROR(IF(W30="","",W30*0.00936),"")</f>
        <v>2.49912</v>
      </c>
      <c r="Z30" s="56"/>
      <c r="AA30" s="57"/>
      <c r="AE30" s="67"/>
      <c r="BB30" s="71" t="s">
        <v>74</v>
      </c>
      <c r="BL30" s="67">
        <f>IFERROR(W30*I30,"0")</f>
        <v>513.12059999999997</v>
      </c>
      <c r="BM30" s="67">
        <f>IFERROR(X30*I30,"0")</f>
        <v>513.12059999999997</v>
      </c>
      <c r="BN30" s="67">
        <f>IFERROR(W30/J30,"0")</f>
        <v>2.1190476190476191</v>
      </c>
      <c r="BO30" s="67">
        <f>IFERROR(X30/J30,"0")</f>
        <v>2.1190476190476191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8">
        <v>4607111036599</v>
      </c>
      <c r="E31" s="209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09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37"/>
      <c r="O32" s="203" t="s">
        <v>66</v>
      </c>
      <c r="P32" s="204"/>
      <c r="Q32" s="204"/>
      <c r="R32" s="204"/>
      <c r="S32" s="204"/>
      <c r="T32" s="204"/>
      <c r="U32" s="205"/>
      <c r="V32" s="37" t="s">
        <v>65</v>
      </c>
      <c r="W32" s="197">
        <f>IFERROR(SUM(W28:W31),"0")</f>
        <v>267</v>
      </c>
      <c r="X32" s="197">
        <f>IFERROR(SUM(X28:X31),"0")</f>
        <v>267</v>
      </c>
      <c r="Y32" s="197">
        <f>IFERROR(IF(Y28="",0,Y28),"0")+IFERROR(IF(Y29="",0,Y29),"0")+IFERROR(IF(Y30="",0,Y30),"0")+IFERROR(IF(Y31="",0,Y31),"0")</f>
        <v>2.49912</v>
      </c>
      <c r="Z32" s="198"/>
      <c r="AA32" s="198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37"/>
      <c r="O33" s="203" t="s">
        <v>66</v>
      </c>
      <c r="P33" s="204"/>
      <c r="Q33" s="204"/>
      <c r="R33" s="204"/>
      <c r="S33" s="204"/>
      <c r="T33" s="204"/>
      <c r="U33" s="205"/>
      <c r="V33" s="37" t="s">
        <v>67</v>
      </c>
      <c r="W33" s="197">
        <f>IFERROR(SUMPRODUCT(W28:W31*H28:H31),"0")</f>
        <v>400.5</v>
      </c>
      <c r="X33" s="197">
        <f>IFERROR(SUMPRODUCT(X28:X31*H28:H31),"0")</f>
        <v>400.5</v>
      </c>
      <c r="Y33" s="37"/>
      <c r="Z33" s="198"/>
      <c r="AA33" s="198"/>
    </row>
    <row r="34" spans="1:67" ht="16.5" hidden="1" customHeight="1" x14ac:dyDescent="0.25">
      <c r="A34" s="201" t="s">
        <v>81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90"/>
      <c r="AA34" s="190"/>
    </row>
    <row r="35" spans="1:67" ht="14.25" hidden="1" customHeight="1" x14ac:dyDescent="0.25">
      <c r="A35" s="227" t="s">
        <v>60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8">
        <v>4607111036285</v>
      </c>
      <c r="E36" s="209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09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8">
        <v>4607111036308</v>
      </c>
      <c r="E37" s="209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0" t="s">
        <v>86</v>
      </c>
      <c r="P37" s="213"/>
      <c r="Q37" s="213"/>
      <c r="R37" s="213"/>
      <c r="S37" s="209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8">
        <v>4607111036315</v>
      </c>
      <c r="E38" s="209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09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8">
        <v>4607111036292</v>
      </c>
      <c r="E39" s="209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09"/>
      <c r="T39" s="34"/>
      <c r="U39" s="34"/>
      <c r="V39" s="35" t="s">
        <v>65</v>
      </c>
      <c r="W39" s="195">
        <v>110</v>
      </c>
      <c r="X39" s="196">
        <f>IFERROR(IF(W39="","",W39),"")</f>
        <v>110</v>
      </c>
      <c r="Y39" s="36">
        <f>IFERROR(IF(W39="","",W39*0.0155),"")</f>
        <v>1.7050000000000001</v>
      </c>
      <c r="Z39" s="56"/>
      <c r="AA39" s="57"/>
      <c r="AE39" s="67"/>
      <c r="BB39" s="76" t="s">
        <v>1</v>
      </c>
      <c r="BL39" s="67">
        <f>IFERROR(W39*I39,"0")</f>
        <v>689.69999999999993</v>
      </c>
      <c r="BM39" s="67">
        <f>IFERROR(X39*I39,"0")</f>
        <v>689.69999999999993</v>
      </c>
      <c r="BN39" s="67">
        <f>IFERROR(W39/J39,"0")</f>
        <v>1.3095238095238095</v>
      </c>
      <c r="BO39" s="67">
        <f>IFERROR(X39/J39,"0")</f>
        <v>1.3095238095238095</v>
      </c>
    </row>
    <row r="40" spans="1:67" x14ac:dyDescent="0.2">
      <c r="A40" s="236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37"/>
      <c r="O40" s="203" t="s">
        <v>66</v>
      </c>
      <c r="P40" s="204"/>
      <c r="Q40" s="204"/>
      <c r="R40" s="204"/>
      <c r="S40" s="204"/>
      <c r="T40" s="204"/>
      <c r="U40" s="205"/>
      <c r="V40" s="37" t="s">
        <v>65</v>
      </c>
      <c r="W40" s="197">
        <f>IFERROR(SUM(W36:W39),"0")</f>
        <v>110</v>
      </c>
      <c r="X40" s="197">
        <f>IFERROR(SUM(X36:X39),"0")</f>
        <v>110</v>
      </c>
      <c r="Y40" s="197">
        <f>IFERROR(IF(Y36="",0,Y36),"0")+IFERROR(IF(Y37="",0,Y37),"0")+IFERROR(IF(Y38="",0,Y38),"0")+IFERROR(IF(Y39="",0,Y39),"0")</f>
        <v>1.7050000000000001</v>
      </c>
      <c r="Z40" s="198"/>
      <c r="AA40" s="198"/>
    </row>
    <row r="41" spans="1:67" x14ac:dyDescent="0.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37"/>
      <c r="O41" s="203" t="s">
        <v>66</v>
      </c>
      <c r="P41" s="204"/>
      <c r="Q41" s="204"/>
      <c r="R41" s="204"/>
      <c r="S41" s="204"/>
      <c r="T41" s="204"/>
      <c r="U41" s="205"/>
      <c r="V41" s="37" t="s">
        <v>67</v>
      </c>
      <c r="W41" s="197">
        <f>IFERROR(SUMPRODUCT(W36:W39*H36:H39),"0")</f>
        <v>660</v>
      </c>
      <c r="X41" s="197">
        <f>IFERROR(SUMPRODUCT(X36:X39*H36:H39),"0")</f>
        <v>660</v>
      </c>
      <c r="Y41" s="37"/>
      <c r="Z41" s="198"/>
      <c r="AA41" s="198"/>
    </row>
    <row r="42" spans="1:67" ht="16.5" hidden="1" customHeight="1" x14ac:dyDescent="0.25">
      <c r="A42" s="201" t="s">
        <v>91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90"/>
      <c r="AA42" s="190"/>
    </row>
    <row r="43" spans="1:67" ht="14.25" hidden="1" customHeight="1" x14ac:dyDescent="0.25">
      <c r="A43" s="227" t="s">
        <v>92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8">
        <v>4607111038951</v>
      </c>
      <c r="E44" s="209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3"/>
      <c r="Q44" s="213"/>
      <c r="R44" s="213"/>
      <c r="S44" s="209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8">
        <v>4607111037596</v>
      </c>
      <c r="E45" s="209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3"/>
      <c r="Q45" s="213"/>
      <c r="R45" s="213"/>
      <c r="S45" s="209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8">
        <v>4607111038579</v>
      </c>
      <c r="E46" s="209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40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3"/>
      <c r="Q46" s="213"/>
      <c r="R46" s="213"/>
      <c r="S46" s="209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8">
        <v>4607111037053</v>
      </c>
      <c r="E47" s="209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09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8">
        <v>4607111037060</v>
      </c>
      <c r="E48" s="209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40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09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8">
        <v>4607111038968</v>
      </c>
      <c r="E49" s="209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5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3"/>
      <c r="Q49" s="213"/>
      <c r="R49" s="213"/>
      <c r="S49" s="209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36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37"/>
      <c r="O50" s="203" t="s">
        <v>66</v>
      </c>
      <c r="P50" s="204"/>
      <c r="Q50" s="204"/>
      <c r="R50" s="204"/>
      <c r="S50" s="204"/>
      <c r="T50" s="204"/>
      <c r="U50" s="205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37"/>
      <c r="O51" s="203" t="s">
        <v>66</v>
      </c>
      <c r="P51" s="204"/>
      <c r="Q51" s="204"/>
      <c r="R51" s="204"/>
      <c r="S51" s="204"/>
      <c r="T51" s="204"/>
      <c r="U51" s="205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201" t="s">
        <v>106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90"/>
      <c r="AA52" s="190"/>
    </row>
    <row r="53" spans="1:67" ht="14.25" hidden="1" customHeight="1" x14ac:dyDescent="0.25">
      <c r="A53" s="227" t="s">
        <v>60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8">
        <v>4607111037190</v>
      </c>
      <c r="E54" s="209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3"/>
      <c r="Q54" s="213"/>
      <c r="R54" s="213"/>
      <c r="S54" s="209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8">
        <v>4607111037183</v>
      </c>
      <c r="E55" s="209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3"/>
      <c r="Q55" s="213"/>
      <c r="R55" s="213"/>
      <c r="S55" s="209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8">
        <v>4607111037091</v>
      </c>
      <c r="E56" s="209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3"/>
      <c r="Q56" s="213"/>
      <c r="R56" s="213"/>
      <c r="S56" s="209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8">
        <v>4607111036902</v>
      </c>
      <c r="E57" s="209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3"/>
      <c r="Q57" s="213"/>
      <c r="R57" s="213"/>
      <c r="S57" s="209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8">
        <v>4607111036858</v>
      </c>
      <c r="E58" s="209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3"/>
      <c r="Q58" s="213"/>
      <c r="R58" s="213"/>
      <c r="S58" s="209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8">
        <v>4607111036889</v>
      </c>
      <c r="E59" s="209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4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3"/>
      <c r="Q59" s="213"/>
      <c r="R59" s="213"/>
      <c r="S59" s="209"/>
      <c r="T59" s="34"/>
      <c r="U59" s="34"/>
      <c r="V59" s="35" t="s">
        <v>65</v>
      </c>
      <c r="W59" s="195">
        <v>12</v>
      </c>
      <c r="X59" s="196">
        <f t="shared" si="6"/>
        <v>12</v>
      </c>
      <c r="Y59" s="36">
        <f t="shared" si="7"/>
        <v>0.186</v>
      </c>
      <c r="Z59" s="56"/>
      <c r="AA59" s="57"/>
      <c r="AE59" s="67"/>
      <c r="BB59" s="88" t="s">
        <v>1</v>
      </c>
      <c r="BL59" s="67">
        <f t="shared" si="8"/>
        <v>89.831999999999994</v>
      </c>
      <c r="BM59" s="67">
        <f t="shared" si="9"/>
        <v>89.831999999999994</v>
      </c>
      <c r="BN59" s="67">
        <f t="shared" si="10"/>
        <v>0.14285714285714285</v>
      </c>
      <c r="BO59" s="67">
        <f t="shared" si="11"/>
        <v>0.14285714285714285</v>
      </c>
    </row>
    <row r="60" spans="1:67" x14ac:dyDescent="0.2">
      <c r="A60" s="236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37"/>
      <c r="O60" s="203" t="s">
        <v>66</v>
      </c>
      <c r="P60" s="204"/>
      <c r="Q60" s="204"/>
      <c r="R60" s="204"/>
      <c r="S60" s="204"/>
      <c r="T60" s="204"/>
      <c r="U60" s="205"/>
      <c r="V60" s="37" t="s">
        <v>65</v>
      </c>
      <c r="W60" s="197">
        <f>IFERROR(SUM(W54:W59),"0")</f>
        <v>12</v>
      </c>
      <c r="X60" s="197">
        <f>IFERROR(SUM(X54:X59),"0")</f>
        <v>12</v>
      </c>
      <c r="Y60" s="197">
        <f>IFERROR(IF(Y54="",0,Y54),"0")+IFERROR(IF(Y55="",0,Y55),"0")+IFERROR(IF(Y56="",0,Y56),"0")+IFERROR(IF(Y57="",0,Y57),"0")+IFERROR(IF(Y58="",0,Y58),"0")+IFERROR(IF(Y59="",0,Y59),"0")</f>
        <v>0.186</v>
      </c>
      <c r="Z60" s="198"/>
      <c r="AA60" s="198"/>
    </row>
    <row r="61" spans="1:67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37"/>
      <c r="O61" s="203" t="s">
        <v>66</v>
      </c>
      <c r="P61" s="204"/>
      <c r="Q61" s="204"/>
      <c r="R61" s="204"/>
      <c r="S61" s="204"/>
      <c r="T61" s="204"/>
      <c r="U61" s="205"/>
      <c r="V61" s="37" t="s">
        <v>67</v>
      </c>
      <c r="W61" s="197">
        <f>IFERROR(SUMPRODUCT(W54:W59*H54:H59),"0")</f>
        <v>86.4</v>
      </c>
      <c r="X61" s="197">
        <f>IFERROR(SUMPRODUCT(X54:X59*H54:H59),"0")</f>
        <v>86.4</v>
      </c>
      <c r="Y61" s="37"/>
      <c r="Z61" s="198"/>
      <c r="AA61" s="198"/>
    </row>
    <row r="62" spans="1:67" ht="16.5" hidden="1" customHeight="1" x14ac:dyDescent="0.25">
      <c r="A62" s="201" t="s">
        <v>119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190"/>
      <c r="AA62" s="190"/>
    </row>
    <row r="63" spans="1:67" ht="14.25" hidden="1" customHeight="1" x14ac:dyDescent="0.25">
      <c r="A63" s="227" t="s">
        <v>60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8">
        <v>4607111037411</v>
      </c>
      <c r="E64" s="209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3"/>
      <c r="Q64" s="213"/>
      <c r="R64" s="213"/>
      <c r="S64" s="209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08">
        <v>4607111036728</v>
      </c>
      <c r="E65" s="209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3"/>
      <c r="Q65" s="213"/>
      <c r="R65" s="213"/>
      <c r="S65" s="209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36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37"/>
      <c r="O66" s="203" t="s">
        <v>66</v>
      </c>
      <c r="P66" s="204"/>
      <c r="Q66" s="204"/>
      <c r="R66" s="204"/>
      <c r="S66" s="204"/>
      <c r="T66" s="204"/>
      <c r="U66" s="205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hidden="1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37"/>
      <c r="O67" s="203" t="s">
        <v>66</v>
      </c>
      <c r="P67" s="204"/>
      <c r="Q67" s="204"/>
      <c r="R67" s="204"/>
      <c r="S67" s="204"/>
      <c r="T67" s="204"/>
      <c r="U67" s="205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hidden="1" customHeight="1" x14ac:dyDescent="0.25">
      <c r="A68" s="201" t="s">
        <v>125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190"/>
      <c r="AA68" s="190"/>
    </row>
    <row r="69" spans="1:67" ht="14.25" hidden="1" customHeight="1" x14ac:dyDescent="0.25">
      <c r="A69" s="227" t="s">
        <v>126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91"/>
      <c r="AA69" s="191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8">
        <v>4607111033659</v>
      </c>
      <c r="E70" s="209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3"/>
      <c r="Q70" s="213"/>
      <c r="R70" s="213"/>
      <c r="S70" s="209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36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37"/>
      <c r="O71" s="203" t="s">
        <v>66</v>
      </c>
      <c r="P71" s="204"/>
      <c r="Q71" s="204"/>
      <c r="R71" s="204"/>
      <c r="S71" s="204"/>
      <c r="T71" s="204"/>
      <c r="U71" s="205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37"/>
      <c r="O72" s="203" t="s">
        <v>66</v>
      </c>
      <c r="P72" s="204"/>
      <c r="Q72" s="204"/>
      <c r="R72" s="204"/>
      <c r="S72" s="204"/>
      <c r="T72" s="204"/>
      <c r="U72" s="205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201" t="s">
        <v>129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190"/>
      <c r="AA73" s="190"/>
    </row>
    <row r="74" spans="1:67" ht="14.25" hidden="1" customHeight="1" x14ac:dyDescent="0.25">
      <c r="A74" s="227" t="s">
        <v>130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8">
        <v>4607111034137</v>
      </c>
      <c r="E75" s="209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09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08">
        <v>4607111034120</v>
      </c>
      <c r="E76" s="209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0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09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36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37"/>
      <c r="O77" s="203" t="s">
        <v>66</v>
      </c>
      <c r="P77" s="204"/>
      <c r="Q77" s="204"/>
      <c r="R77" s="204"/>
      <c r="S77" s="204"/>
      <c r="T77" s="204"/>
      <c r="U77" s="205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hidden="1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37"/>
      <c r="O78" s="203" t="s">
        <v>66</v>
      </c>
      <c r="P78" s="204"/>
      <c r="Q78" s="204"/>
      <c r="R78" s="204"/>
      <c r="S78" s="204"/>
      <c r="T78" s="204"/>
      <c r="U78" s="205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hidden="1" customHeight="1" x14ac:dyDescent="0.25">
      <c r="A79" s="201" t="s">
        <v>135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190"/>
      <c r="AA79" s="190"/>
    </row>
    <row r="80" spans="1:67" ht="14.25" hidden="1" customHeight="1" x14ac:dyDescent="0.25">
      <c r="A80" s="227" t="s">
        <v>126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191"/>
      <c r="AA80" s="191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8">
        <v>4607111036407</v>
      </c>
      <c r="E81" s="209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09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8">
        <v>4607111033628</v>
      </c>
      <c r="E82" s="209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7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09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8">
        <v>4607111033451</v>
      </c>
      <c r="E83" s="209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09"/>
      <c r="T83" s="34"/>
      <c r="U83" s="34"/>
      <c r="V83" s="35" t="s">
        <v>65</v>
      </c>
      <c r="W83" s="195">
        <v>142</v>
      </c>
      <c r="X83" s="196">
        <f t="shared" si="12"/>
        <v>142</v>
      </c>
      <c r="Y83" s="36">
        <f t="shared" si="13"/>
        <v>2.5389599999999999</v>
      </c>
      <c r="Z83" s="56"/>
      <c r="AA83" s="57"/>
      <c r="AE83" s="67"/>
      <c r="BB83" s="96" t="s">
        <v>74</v>
      </c>
      <c r="BL83" s="67">
        <f t="shared" si="14"/>
        <v>611.11120000000005</v>
      </c>
      <c r="BM83" s="67">
        <f t="shared" si="15"/>
        <v>611.11120000000005</v>
      </c>
      <c r="BN83" s="67">
        <f t="shared" si="16"/>
        <v>2.0285714285714285</v>
      </c>
      <c r="BO83" s="67">
        <f t="shared" si="17"/>
        <v>2.0285714285714285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8">
        <v>4607111035141</v>
      </c>
      <c r="E84" s="209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09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8">
        <v>4607111035028</v>
      </c>
      <c r="E85" s="209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09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8">
        <v>4607111033444</v>
      </c>
      <c r="E86" s="209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7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09"/>
      <c r="T86" s="34"/>
      <c r="U86" s="34"/>
      <c r="V86" s="35" t="s">
        <v>65</v>
      </c>
      <c r="W86" s="195">
        <v>172</v>
      </c>
      <c r="X86" s="196">
        <f t="shared" si="12"/>
        <v>172</v>
      </c>
      <c r="Y86" s="36">
        <f t="shared" si="13"/>
        <v>3.0753599999999999</v>
      </c>
      <c r="Z86" s="56"/>
      <c r="AA86" s="57"/>
      <c r="AE86" s="67"/>
      <c r="BB86" s="99" t="s">
        <v>74</v>
      </c>
      <c r="BL86" s="67">
        <f t="shared" si="14"/>
        <v>740.2192</v>
      </c>
      <c r="BM86" s="67">
        <f t="shared" si="15"/>
        <v>740.2192</v>
      </c>
      <c r="BN86" s="67">
        <f t="shared" si="16"/>
        <v>2.4571428571428573</v>
      </c>
      <c r="BO86" s="67">
        <f t="shared" si="17"/>
        <v>2.4571428571428573</v>
      </c>
    </row>
    <row r="87" spans="1:67" x14ac:dyDescent="0.2">
      <c r="A87" s="236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37"/>
      <c r="O87" s="203" t="s">
        <v>66</v>
      </c>
      <c r="P87" s="204"/>
      <c r="Q87" s="204"/>
      <c r="R87" s="204"/>
      <c r="S87" s="204"/>
      <c r="T87" s="204"/>
      <c r="U87" s="205"/>
      <c r="V87" s="37" t="s">
        <v>65</v>
      </c>
      <c r="W87" s="197">
        <f>IFERROR(SUM(W81:W86),"0")</f>
        <v>314</v>
      </c>
      <c r="X87" s="197">
        <f>IFERROR(SUM(X81:X86),"0")</f>
        <v>314</v>
      </c>
      <c r="Y87" s="197">
        <f>IFERROR(IF(Y81="",0,Y81),"0")+IFERROR(IF(Y82="",0,Y82),"0")+IFERROR(IF(Y83="",0,Y83),"0")+IFERROR(IF(Y84="",0,Y84),"0")+IFERROR(IF(Y85="",0,Y85),"0")+IFERROR(IF(Y86="",0,Y86),"0")</f>
        <v>5.6143199999999993</v>
      </c>
      <c r="Z87" s="198"/>
      <c r="AA87" s="198"/>
    </row>
    <row r="88" spans="1:67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37"/>
      <c r="O88" s="203" t="s">
        <v>66</v>
      </c>
      <c r="P88" s="204"/>
      <c r="Q88" s="204"/>
      <c r="R88" s="204"/>
      <c r="S88" s="204"/>
      <c r="T88" s="204"/>
      <c r="U88" s="205"/>
      <c r="V88" s="37" t="s">
        <v>67</v>
      </c>
      <c r="W88" s="197">
        <f>IFERROR(SUMPRODUCT(W81:W86*H81:H86),"0")</f>
        <v>1130.4000000000001</v>
      </c>
      <c r="X88" s="197">
        <f>IFERROR(SUMPRODUCT(X81:X86*H81:H86),"0")</f>
        <v>1130.4000000000001</v>
      </c>
      <c r="Y88" s="37"/>
      <c r="Z88" s="198"/>
      <c r="AA88" s="198"/>
    </row>
    <row r="89" spans="1:67" ht="16.5" hidden="1" customHeight="1" x14ac:dyDescent="0.25">
      <c r="A89" s="201" t="s">
        <v>148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190"/>
      <c r="AA89" s="190"/>
    </row>
    <row r="90" spans="1:67" ht="14.25" hidden="1" customHeight="1" x14ac:dyDescent="0.25">
      <c r="A90" s="227" t="s">
        <v>148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8">
        <v>4607025784012</v>
      </c>
      <c r="E91" s="209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09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8">
        <v>4607025784319</v>
      </c>
      <c r="E92" s="209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09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8">
        <v>4607111035370</v>
      </c>
      <c r="E93" s="209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09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36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37"/>
      <c r="O94" s="203" t="s">
        <v>66</v>
      </c>
      <c r="P94" s="204"/>
      <c r="Q94" s="204"/>
      <c r="R94" s="204"/>
      <c r="S94" s="204"/>
      <c r="T94" s="204"/>
      <c r="U94" s="205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hidden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37"/>
      <c r="O95" s="203" t="s">
        <v>66</v>
      </c>
      <c r="P95" s="204"/>
      <c r="Q95" s="204"/>
      <c r="R95" s="204"/>
      <c r="S95" s="204"/>
      <c r="T95" s="204"/>
      <c r="U95" s="205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hidden="1" customHeight="1" x14ac:dyDescent="0.25">
      <c r="A96" s="201" t="s">
        <v>155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190"/>
      <c r="AA96" s="190"/>
    </row>
    <row r="97" spans="1:67" ht="14.25" hidden="1" customHeight="1" x14ac:dyDescent="0.25">
      <c r="A97" s="227" t="s">
        <v>60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8">
        <v>4607111033970</v>
      </c>
      <c r="E98" s="209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09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8">
        <v>4607111034144</v>
      </c>
      <c r="E99" s="209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09"/>
      <c r="T99" s="34"/>
      <c r="U99" s="34"/>
      <c r="V99" s="35" t="s">
        <v>65</v>
      </c>
      <c r="W99" s="195">
        <v>108</v>
      </c>
      <c r="X99" s="196">
        <f>IFERROR(IF(W99="","",W99),"")</f>
        <v>108</v>
      </c>
      <c r="Y99" s="36">
        <f>IFERROR(IF(W99="","",W99*0.0155),"")</f>
        <v>1.6739999999999999</v>
      </c>
      <c r="Z99" s="56"/>
      <c r="AA99" s="57"/>
      <c r="AE99" s="67"/>
      <c r="BB99" s="104" t="s">
        <v>1</v>
      </c>
      <c r="BL99" s="67">
        <f>IFERROR(W99*I99,"0")</f>
        <v>808.48799999999994</v>
      </c>
      <c r="BM99" s="67">
        <f>IFERROR(X99*I99,"0")</f>
        <v>808.48799999999994</v>
      </c>
      <c r="BN99" s="67">
        <f>IFERROR(W99/J99,"0")</f>
        <v>1.2857142857142858</v>
      </c>
      <c r="BO99" s="67">
        <f>IFERROR(X99/J99,"0")</f>
        <v>1.2857142857142858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8">
        <v>4607111033987</v>
      </c>
      <c r="E100" s="209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09"/>
      <c r="T100" s="34"/>
      <c r="U100" s="34"/>
      <c r="V100" s="35" t="s">
        <v>65</v>
      </c>
      <c r="W100" s="195">
        <v>48</v>
      </c>
      <c r="X100" s="196">
        <f>IFERROR(IF(W100="","",W100),"")</f>
        <v>48</v>
      </c>
      <c r="Y100" s="36">
        <f>IFERROR(IF(W100="","",W100*0.0155),"")</f>
        <v>0.74399999999999999</v>
      </c>
      <c r="Z100" s="56"/>
      <c r="AA100" s="57"/>
      <c r="AE100" s="67"/>
      <c r="BB100" s="105" t="s">
        <v>1</v>
      </c>
      <c r="BL100" s="67">
        <f>IFERROR(W100*I100,"0")</f>
        <v>345.58080000000001</v>
      </c>
      <c r="BM100" s="67">
        <f>IFERROR(X100*I100,"0")</f>
        <v>345.58080000000001</v>
      </c>
      <c r="BN100" s="67">
        <f>IFERROR(W100/J100,"0")</f>
        <v>0.5714285714285714</v>
      </c>
      <c r="BO100" s="67">
        <f>IFERROR(X100/J100,"0")</f>
        <v>0.5714285714285714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8">
        <v>4607111034151</v>
      </c>
      <c r="E101" s="209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09"/>
      <c r="T101" s="34"/>
      <c r="U101" s="34"/>
      <c r="V101" s="35" t="s">
        <v>65</v>
      </c>
      <c r="W101" s="195">
        <v>240</v>
      </c>
      <c r="X101" s="196">
        <f>IFERROR(IF(W101="","",W101),"")</f>
        <v>240</v>
      </c>
      <c r="Y101" s="36">
        <f>IFERROR(IF(W101="","",W101*0.0155),"")</f>
        <v>3.7199999999999998</v>
      </c>
      <c r="Z101" s="56"/>
      <c r="AA101" s="57"/>
      <c r="AE101" s="67"/>
      <c r="BB101" s="106" t="s">
        <v>1</v>
      </c>
      <c r="BL101" s="67">
        <f>IFERROR(W101*I101,"0")</f>
        <v>1796.6399999999999</v>
      </c>
      <c r="BM101" s="67">
        <f>IFERROR(X101*I101,"0")</f>
        <v>1796.6399999999999</v>
      </c>
      <c r="BN101" s="67">
        <f>IFERROR(W101/J101,"0")</f>
        <v>2.8571428571428572</v>
      </c>
      <c r="BO101" s="67">
        <f>IFERROR(X101/J101,"0")</f>
        <v>2.8571428571428572</v>
      </c>
    </row>
    <row r="102" spans="1:67" x14ac:dyDescent="0.2">
      <c r="A102" s="236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37"/>
      <c r="O102" s="203" t="s">
        <v>66</v>
      </c>
      <c r="P102" s="204"/>
      <c r="Q102" s="204"/>
      <c r="R102" s="204"/>
      <c r="S102" s="204"/>
      <c r="T102" s="204"/>
      <c r="U102" s="205"/>
      <c r="V102" s="37" t="s">
        <v>65</v>
      </c>
      <c r="W102" s="197">
        <f>IFERROR(SUM(W98:W101),"0")</f>
        <v>408</v>
      </c>
      <c r="X102" s="197">
        <f>IFERROR(SUM(X98:X101),"0")</f>
        <v>408</v>
      </c>
      <c r="Y102" s="197">
        <f>IFERROR(IF(Y98="",0,Y98),"0")+IFERROR(IF(Y99="",0,Y99),"0")+IFERROR(IF(Y100="",0,Y100),"0")+IFERROR(IF(Y101="",0,Y101),"0")</f>
        <v>6.3239999999999998</v>
      </c>
      <c r="Z102" s="198"/>
      <c r="AA102" s="198"/>
    </row>
    <row r="103" spans="1:67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37"/>
      <c r="O103" s="203" t="s">
        <v>66</v>
      </c>
      <c r="P103" s="204"/>
      <c r="Q103" s="204"/>
      <c r="R103" s="204"/>
      <c r="S103" s="204"/>
      <c r="T103" s="204"/>
      <c r="U103" s="205"/>
      <c r="V103" s="37" t="s">
        <v>67</v>
      </c>
      <c r="W103" s="197">
        <f>IFERROR(SUMPRODUCT(W98:W101*H98:H101),"0")</f>
        <v>2918.4</v>
      </c>
      <c r="X103" s="197">
        <f>IFERROR(SUMPRODUCT(X98:X101*H98:H101),"0")</f>
        <v>2918.4</v>
      </c>
      <c r="Y103" s="37"/>
      <c r="Z103" s="198"/>
      <c r="AA103" s="198"/>
    </row>
    <row r="104" spans="1:67" ht="16.5" hidden="1" customHeight="1" x14ac:dyDescent="0.25">
      <c r="A104" s="201" t="s">
        <v>164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190"/>
      <c r="AA104" s="190"/>
    </row>
    <row r="105" spans="1:67" ht="14.25" hidden="1" customHeight="1" x14ac:dyDescent="0.25">
      <c r="A105" s="227" t="s">
        <v>126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8">
        <v>4607111034014</v>
      </c>
      <c r="E106" s="209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35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13"/>
      <c r="Q106" s="213"/>
      <c r="R106" s="213"/>
      <c r="S106" s="209"/>
      <c r="T106" s="34"/>
      <c r="U106" s="34"/>
      <c r="V106" s="35" t="s">
        <v>65</v>
      </c>
      <c r="W106" s="195">
        <v>140</v>
      </c>
      <c r="X106" s="196">
        <f>IFERROR(IF(W106="","",W106),"")</f>
        <v>140</v>
      </c>
      <c r="Y106" s="36">
        <f>IFERROR(IF(W106="","",W106*0.01788),"")</f>
        <v>2.5032000000000001</v>
      </c>
      <c r="Z106" s="56"/>
      <c r="AA106" s="57"/>
      <c r="AE106" s="67"/>
      <c r="BB106" s="107" t="s">
        <v>74</v>
      </c>
      <c r="BL106" s="67">
        <f>IFERROR(W106*I106,"0")</f>
        <v>518.50400000000002</v>
      </c>
      <c r="BM106" s="67">
        <f>IFERROR(X106*I106,"0")</f>
        <v>518.50400000000002</v>
      </c>
      <c r="BN106" s="67">
        <f>IFERROR(W106/J106,"0")</f>
        <v>2</v>
      </c>
      <c r="BO106" s="67">
        <f>IFERROR(X106/J106,"0")</f>
        <v>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8">
        <v>4607111033994</v>
      </c>
      <c r="E107" s="209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5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3"/>
      <c r="Q107" s="213"/>
      <c r="R107" s="213"/>
      <c r="S107" s="209"/>
      <c r="T107" s="34"/>
      <c r="U107" s="34"/>
      <c r="V107" s="35" t="s">
        <v>65</v>
      </c>
      <c r="W107" s="195">
        <v>185</v>
      </c>
      <c r="X107" s="196">
        <f>IFERROR(IF(W107="","",W107),"")</f>
        <v>185</v>
      </c>
      <c r="Y107" s="36">
        <f>IFERROR(IF(W107="","",W107*0.01788),"")</f>
        <v>3.3077999999999999</v>
      </c>
      <c r="Z107" s="56"/>
      <c r="AA107" s="57"/>
      <c r="AE107" s="67"/>
      <c r="BB107" s="108" t="s">
        <v>74</v>
      </c>
      <c r="BL107" s="67">
        <f>IFERROR(W107*I107,"0")</f>
        <v>685.16599999999994</v>
      </c>
      <c r="BM107" s="67">
        <f>IFERROR(X107*I107,"0")</f>
        <v>685.16599999999994</v>
      </c>
      <c r="BN107" s="67">
        <f>IFERROR(W107/J107,"0")</f>
        <v>2.6428571428571428</v>
      </c>
      <c r="BO107" s="67">
        <f>IFERROR(X107/J107,"0")</f>
        <v>2.6428571428571428</v>
      </c>
    </row>
    <row r="108" spans="1:67" x14ac:dyDescent="0.2">
      <c r="A108" s="236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37"/>
      <c r="O108" s="203" t="s">
        <v>66</v>
      </c>
      <c r="P108" s="204"/>
      <c r="Q108" s="204"/>
      <c r="R108" s="204"/>
      <c r="S108" s="204"/>
      <c r="T108" s="204"/>
      <c r="U108" s="205"/>
      <c r="V108" s="37" t="s">
        <v>65</v>
      </c>
      <c r="W108" s="197">
        <f>IFERROR(SUM(W106:W107),"0")</f>
        <v>325</v>
      </c>
      <c r="X108" s="197">
        <f>IFERROR(SUM(X106:X107),"0")</f>
        <v>325</v>
      </c>
      <c r="Y108" s="197">
        <f>IFERROR(IF(Y106="",0,Y106),"0")+IFERROR(IF(Y107="",0,Y107),"0")</f>
        <v>5.8109999999999999</v>
      </c>
      <c r="Z108" s="198"/>
      <c r="AA108" s="198"/>
    </row>
    <row r="109" spans="1:67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37"/>
      <c r="O109" s="203" t="s">
        <v>66</v>
      </c>
      <c r="P109" s="204"/>
      <c r="Q109" s="204"/>
      <c r="R109" s="204"/>
      <c r="S109" s="204"/>
      <c r="T109" s="204"/>
      <c r="U109" s="205"/>
      <c r="V109" s="37" t="s">
        <v>67</v>
      </c>
      <c r="W109" s="197">
        <f>IFERROR(SUMPRODUCT(W106:W107*H106:H107),"0")</f>
        <v>975</v>
      </c>
      <c r="X109" s="197">
        <f>IFERROR(SUMPRODUCT(X106:X107*H106:H107),"0")</f>
        <v>975</v>
      </c>
      <c r="Y109" s="37"/>
      <c r="Z109" s="198"/>
      <c r="AA109" s="198"/>
    </row>
    <row r="110" spans="1:67" ht="16.5" hidden="1" customHeight="1" x14ac:dyDescent="0.25">
      <c r="A110" s="201" t="s">
        <v>169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190"/>
      <c r="AA110" s="190"/>
    </row>
    <row r="111" spans="1:67" ht="14.25" hidden="1" customHeight="1" x14ac:dyDescent="0.25">
      <c r="A111" s="227" t="s">
        <v>126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8">
        <v>4607111034199</v>
      </c>
      <c r="E112" s="209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24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13"/>
      <c r="Q112" s="213"/>
      <c r="R112" s="213"/>
      <c r="S112" s="209"/>
      <c r="T112" s="34"/>
      <c r="U112" s="34"/>
      <c r="V112" s="35" t="s">
        <v>65</v>
      </c>
      <c r="W112" s="195">
        <v>194</v>
      </c>
      <c r="X112" s="196">
        <f>IFERROR(IF(W112="","",W112),"")</f>
        <v>194</v>
      </c>
      <c r="Y112" s="36">
        <f>IFERROR(IF(W112="","",W112*0.01788),"")</f>
        <v>3.4687199999999998</v>
      </c>
      <c r="Z112" s="56"/>
      <c r="AA112" s="57"/>
      <c r="AE112" s="67"/>
      <c r="BB112" s="109" t="s">
        <v>74</v>
      </c>
      <c r="BL112" s="67">
        <f>IFERROR(W112*I112,"0")</f>
        <v>718.49839999999995</v>
      </c>
      <c r="BM112" s="67">
        <f>IFERROR(X112*I112,"0")</f>
        <v>718.49839999999995</v>
      </c>
      <c r="BN112" s="67">
        <f>IFERROR(W112/J112,"0")</f>
        <v>2.7714285714285714</v>
      </c>
      <c r="BO112" s="67">
        <f>IFERROR(X112/J112,"0")</f>
        <v>2.7714285714285714</v>
      </c>
    </row>
    <row r="113" spans="1:67" x14ac:dyDescent="0.2">
      <c r="A113" s="236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37"/>
      <c r="O113" s="203" t="s">
        <v>66</v>
      </c>
      <c r="P113" s="204"/>
      <c r="Q113" s="204"/>
      <c r="R113" s="204"/>
      <c r="S113" s="204"/>
      <c r="T113" s="204"/>
      <c r="U113" s="205"/>
      <c r="V113" s="37" t="s">
        <v>65</v>
      </c>
      <c r="W113" s="197">
        <f>IFERROR(SUM(W112:W112),"0")</f>
        <v>194</v>
      </c>
      <c r="X113" s="197">
        <f>IFERROR(SUM(X112:X112),"0")</f>
        <v>194</v>
      </c>
      <c r="Y113" s="197">
        <f>IFERROR(IF(Y112="",0,Y112),"0")</f>
        <v>3.4687199999999998</v>
      </c>
      <c r="Z113" s="198"/>
      <c r="AA113" s="198"/>
    </row>
    <row r="114" spans="1:67" x14ac:dyDescent="0.2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37"/>
      <c r="O114" s="203" t="s">
        <v>66</v>
      </c>
      <c r="P114" s="204"/>
      <c r="Q114" s="204"/>
      <c r="R114" s="204"/>
      <c r="S114" s="204"/>
      <c r="T114" s="204"/>
      <c r="U114" s="205"/>
      <c r="V114" s="37" t="s">
        <v>67</v>
      </c>
      <c r="W114" s="197">
        <f>IFERROR(SUMPRODUCT(W112:W112*H112:H112),"0")</f>
        <v>582</v>
      </c>
      <c r="X114" s="197">
        <f>IFERROR(SUMPRODUCT(X112:X112*H112:H112),"0")</f>
        <v>582</v>
      </c>
      <c r="Y114" s="37"/>
      <c r="Z114" s="198"/>
      <c r="AA114" s="198"/>
    </row>
    <row r="115" spans="1:67" ht="16.5" hidden="1" customHeight="1" x14ac:dyDescent="0.25">
      <c r="A115" s="201" t="s">
        <v>172</v>
      </c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190"/>
      <c r="AA115" s="190"/>
    </row>
    <row r="116" spans="1:67" ht="14.25" hidden="1" customHeight="1" x14ac:dyDescent="0.25">
      <c r="A116" s="227" t="s">
        <v>126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8">
        <v>4607111034670</v>
      </c>
      <c r="E117" s="209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26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13"/>
      <c r="Q117" s="213"/>
      <c r="R117" s="213"/>
      <c r="S117" s="209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8">
        <v>4607111034687</v>
      </c>
      <c r="E118" s="209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6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13"/>
      <c r="Q118" s="213"/>
      <c r="R118" s="213"/>
      <c r="S118" s="209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08">
        <v>4607111034380</v>
      </c>
      <c r="E119" s="209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13"/>
      <c r="Q119" s="213"/>
      <c r="R119" s="213"/>
      <c r="S119" s="209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4301135180</v>
      </c>
      <c r="D120" s="208">
        <v>4607111034397</v>
      </c>
      <c r="E120" s="209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5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13"/>
      <c r="Q120" s="213"/>
      <c r="R120" s="213"/>
      <c r="S120" s="209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idden="1" x14ac:dyDescent="0.2">
      <c r="A121" s="236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37"/>
      <c r="O121" s="203" t="s">
        <v>66</v>
      </c>
      <c r="P121" s="204"/>
      <c r="Q121" s="204"/>
      <c r="R121" s="204"/>
      <c r="S121" s="204"/>
      <c r="T121" s="204"/>
      <c r="U121" s="205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hidden="1" x14ac:dyDescent="0.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37"/>
      <c r="O122" s="203" t="s">
        <v>66</v>
      </c>
      <c r="P122" s="204"/>
      <c r="Q122" s="204"/>
      <c r="R122" s="204"/>
      <c r="S122" s="204"/>
      <c r="T122" s="204"/>
      <c r="U122" s="205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hidden="1" customHeight="1" x14ac:dyDescent="0.25">
      <c r="A123" s="201" t="s">
        <v>182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190"/>
      <c r="AA123" s="190"/>
    </row>
    <row r="124" spans="1:67" ht="14.25" hidden="1" customHeight="1" x14ac:dyDescent="0.25">
      <c r="A124" s="227" t="s">
        <v>126</v>
      </c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191"/>
      <c r="AA124" s="191"/>
    </row>
    <row r="125" spans="1:67" ht="27" hidden="1" customHeight="1" x14ac:dyDescent="0.25">
      <c r="A125" s="54" t="s">
        <v>183</v>
      </c>
      <c r="B125" s="54" t="s">
        <v>184</v>
      </c>
      <c r="C125" s="31">
        <v>4301135134</v>
      </c>
      <c r="D125" s="208">
        <v>4607111035806</v>
      </c>
      <c r="E125" s="209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24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13"/>
      <c r="Q125" s="213"/>
      <c r="R125" s="213"/>
      <c r="S125" s="209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hidden="1" x14ac:dyDescent="0.2">
      <c r="A126" s="236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37"/>
      <c r="O126" s="203" t="s">
        <v>66</v>
      </c>
      <c r="P126" s="204"/>
      <c r="Q126" s="204"/>
      <c r="R126" s="204"/>
      <c r="S126" s="204"/>
      <c r="T126" s="204"/>
      <c r="U126" s="205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hidden="1" x14ac:dyDescent="0.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37"/>
      <c r="O127" s="203" t="s">
        <v>66</v>
      </c>
      <c r="P127" s="204"/>
      <c r="Q127" s="204"/>
      <c r="R127" s="204"/>
      <c r="S127" s="204"/>
      <c r="T127" s="204"/>
      <c r="U127" s="205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hidden="1" customHeight="1" x14ac:dyDescent="0.25">
      <c r="A128" s="201" t="s">
        <v>185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190"/>
      <c r="AA128" s="190"/>
    </row>
    <row r="129" spans="1:67" ht="14.25" hidden="1" customHeight="1" x14ac:dyDescent="0.25">
      <c r="A129" s="227" t="s">
        <v>186</v>
      </c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8">
        <v>4607111035639</v>
      </c>
      <c r="E130" s="209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26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13"/>
      <c r="Q130" s="213"/>
      <c r="R130" s="213"/>
      <c r="S130" s="209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8">
        <v>4607111035646</v>
      </c>
      <c r="E131" s="209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4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13"/>
      <c r="Q131" s="213"/>
      <c r="R131" s="213"/>
      <c r="S131" s="209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36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37"/>
      <c r="O132" s="203" t="s">
        <v>66</v>
      </c>
      <c r="P132" s="204"/>
      <c r="Q132" s="204"/>
      <c r="R132" s="204"/>
      <c r="S132" s="204"/>
      <c r="T132" s="204"/>
      <c r="U132" s="205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37"/>
      <c r="O133" s="203" t="s">
        <v>66</v>
      </c>
      <c r="P133" s="204"/>
      <c r="Q133" s="204"/>
      <c r="R133" s="204"/>
      <c r="S133" s="204"/>
      <c r="T133" s="204"/>
      <c r="U133" s="205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201" t="s">
        <v>193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190"/>
      <c r="AA134" s="190"/>
    </row>
    <row r="135" spans="1:67" ht="14.25" hidden="1" customHeight="1" x14ac:dyDescent="0.25">
      <c r="A135" s="227" t="s">
        <v>126</v>
      </c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8">
        <v>4607111036568</v>
      </c>
      <c r="E136" s="209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36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13"/>
      <c r="Q136" s="213"/>
      <c r="R136" s="213"/>
      <c r="S136" s="209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36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37"/>
      <c r="O137" s="203" t="s">
        <v>66</v>
      </c>
      <c r="P137" s="204"/>
      <c r="Q137" s="204"/>
      <c r="R137" s="204"/>
      <c r="S137" s="204"/>
      <c r="T137" s="204"/>
      <c r="U137" s="205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37"/>
      <c r="O138" s="203" t="s">
        <v>66</v>
      </c>
      <c r="P138" s="204"/>
      <c r="Q138" s="204"/>
      <c r="R138" s="204"/>
      <c r="S138" s="204"/>
      <c r="T138" s="204"/>
      <c r="U138" s="205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21" t="s">
        <v>196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48"/>
      <c r="AA139" s="48"/>
    </row>
    <row r="140" spans="1:67" ht="16.5" hidden="1" customHeight="1" x14ac:dyDescent="0.25">
      <c r="A140" s="201" t="s">
        <v>197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190"/>
      <c r="AA140" s="190"/>
    </row>
    <row r="141" spans="1:67" ht="14.25" hidden="1" customHeight="1" x14ac:dyDescent="0.25">
      <c r="A141" s="227" t="s">
        <v>126</v>
      </c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8">
        <v>4607111036841</v>
      </c>
      <c r="E142" s="209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37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13"/>
      <c r="Q142" s="213"/>
      <c r="R142" s="213"/>
      <c r="S142" s="209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8">
        <v>4607111039057</v>
      </c>
      <c r="E143" s="209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286" t="s">
        <v>202</v>
      </c>
      <c r="P143" s="213"/>
      <c r="Q143" s="213"/>
      <c r="R143" s="213"/>
      <c r="S143" s="209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36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37"/>
      <c r="O144" s="203" t="s">
        <v>66</v>
      </c>
      <c r="P144" s="204"/>
      <c r="Q144" s="204"/>
      <c r="R144" s="204"/>
      <c r="S144" s="204"/>
      <c r="T144" s="204"/>
      <c r="U144" s="205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37"/>
      <c r="O145" s="203" t="s">
        <v>66</v>
      </c>
      <c r="P145" s="204"/>
      <c r="Q145" s="204"/>
      <c r="R145" s="204"/>
      <c r="S145" s="204"/>
      <c r="T145" s="204"/>
      <c r="U145" s="205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201" t="s">
        <v>203</v>
      </c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190"/>
      <c r="AA146" s="190"/>
    </row>
    <row r="147" spans="1:67" ht="14.25" hidden="1" customHeight="1" x14ac:dyDescent="0.25">
      <c r="A147" s="227" t="s">
        <v>186</v>
      </c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8">
        <v>4607111037701</v>
      </c>
      <c r="E148" s="209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29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13"/>
      <c r="Q148" s="213"/>
      <c r="R148" s="213"/>
      <c r="S148" s="209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36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37"/>
      <c r="O149" s="203" t="s">
        <v>66</v>
      </c>
      <c r="P149" s="204"/>
      <c r="Q149" s="204"/>
      <c r="R149" s="204"/>
      <c r="S149" s="204"/>
      <c r="T149" s="204"/>
      <c r="U149" s="205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37"/>
      <c r="O150" s="203" t="s">
        <v>66</v>
      </c>
      <c r="P150" s="204"/>
      <c r="Q150" s="204"/>
      <c r="R150" s="204"/>
      <c r="S150" s="204"/>
      <c r="T150" s="204"/>
      <c r="U150" s="205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201" t="s">
        <v>206</v>
      </c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190"/>
      <c r="AA151" s="190"/>
    </row>
    <row r="152" spans="1:67" ht="14.25" hidden="1" customHeight="1" x14ac:dyDescent="0.25">
      <c r="A152" s="227" t="s">
        <v>60</v>
      </c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8">
        <v>4607111036384</v>
      </c>
      <c r="E153" s="209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71" t="s">
        <v>209</v>
      </c>
      <c r="P153" s="213"/>
      <c r="Q153" s="213"/>
      <c r="R153" s="213"/>
      <c r="S153" s="209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8">
        <v>4640242180250</v>
      </c>
      <c r="E154" s="209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403" t="s">
        <v>212</v>
      </c>
      <c r="P154" s="213"/>
      <c r="Q154" s="213"/>
      <c r="R154" s="213"/>
      <c r="S154" s="209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8">
        <v>4607111036216</v>
      </c>
      <c r="E155" s="209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6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13"/>
      <c r="Q155" s="213"/>
      <c r="R155" s="213"/>
      <c r="S155" s="209"/>
      <c r="T155" s="34"/>
      <c r="U155" s="34"/>
      <c r="V155" s="35" t="s">
        <v>65</v>
      </c>
      <c r="W155" s="195">
        <v>96</v>
      </c>
      <c r="X155" s="196">
        <f>IFERROR(IF(W155="","",W155),"")</f>
        <v>96</v>
      </c>
      <c r="Y155" s="36">
        <f>IFERROR(IF(W155="","",W155*0.00866),"")</f>
        <v>0.83135999999999988</v>
      </c>
      <c r="Z155" s="56"/>
      <c r="AA155" s="57"/>
      <c r="AE155" s="67"/>
      <c r="BB155" s="123" t="s">
        <v>1</v>
      </c>
      <c r="BL155" s="67">
        <f>IFERROR(W155*I155,"0")</f>
        <v>505.536</v>
      </c>
      <c r="BM155" s="67">
        <f>IFERROR(X155*I155,"0")</f>
        <v>505.536</v>
      </c>
      <c r="BN155" s="67">
        <f>IFERROR(W155/J155,"0")</f>
        <v>0.66666666666666663</v>
      </c>
      <c r="BO155" s="67">
        <f>IFERROR(X155/J155,"0")</f>
        <v>0.66666666666666663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8">
        <v>4607111036278</v>
      </c>
      <c r="E156" s="209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282" t="s">
        <v>217</v>
      </c>
      <c r="P156" s="213"/>
      <c r="Q156" s="213"/>
      <c r="R156" s="213"/>
      <c r="S156" s="209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36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37"/>
      <c r="O157" s="203" t="s">
        <v>66</v>
      </c>
      <c r="P157" s="204"/>
      <c r="Q157" s="204"/>
      <c r="R157" s="204"/>
      <c r="S157" s="204"/>
      <c r="T157" s="204"/>
      <c r="U157" s="205"/>
      <c r="V157" s="37" t="s">
        <v>65</v>
      </c>
      <c r="W157" s="197">
        <f>IFERROR(SUM(W153:W156),"0")</f>
        <v>96</v>
      </c>
      <c r="X157" s="197">
        <f>IFERROR(SUM(X153:X156),"0")</f>
        <v>96</v>
      </c>
      <c r="Y157" s="197">
        <f>IFERROR(IF(Y153="",0,Y153),"0")+IFERROR(IF(Y154="",0,Y154),"0")+IFERROR(IF(Y155="",0,Y155),"0")+IFERROR(IF(Y156="",0,Y156),"0")</f>
        <v>0.83135999999999988</v>
      </c>
      <c r="Z157" s="198"/>
      <c r="AA157" s="198"/>
    </row>
    <row r="158" spans="1:67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37"/>
      <c r="O158" s="203" t="s">
        <v>66</v>
      </c>
      <c r="P158" s="204"/>
      <c r="Q158" s="204"/>
      <c r="R158" s="204"/>
      <c r="S158" s="204"/>
      <c r="T158" s="204"/>
      <c r="U158" s="205"/>
      <c r="V158" s="37" t="s">
        <v>67</v>
      </c>
      <c r="W158" s="197">
        <f>IFERROR(SUMPRODUCT(W153:W156*H153:H156),"0")</f>
        <v>480</v>
      </c>
      <c r="X158" s="197">
        <f>IFERROR(SUMPRODUCT(X153:X156*H153:H156),"0")</f>
        <v>480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8">
        <v>4607111036827</v>
      </c>
      <c r="E160" s="209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13"/>
      <c r="Q160" s="213"/>
      <c r="R160" s="213"/>
      <c r="S160" s="209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8">
        <v>4607111036834</v>
      </c>
      <c r="E161" s="209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13"/>
      <c r="Q161" s="213"/>
      <c r="R161" s="213"/>
      <c r="S161" s="209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36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37"/>
      <c r="O162" s="203" t="s">
        <v>66</v>
      </c>
      <c r="P162" s="204"/>
      <c r="Q162" s="204"/>
      <c r="R162" s="204"/>
      <c r="S162" s="204"/>
      <c r="T162" s="204"/>
      <c r="U162" s="205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37"/>
      <c r="O163" s="203" t="s">
        <v>66</v>
      </c>
      <c r="P163" s="204"/>
      <c r="Q163" s="204"/>
      <c r="R163" s="204"/>
      <c r="S163" s="204"/>
      <c r="T163" s="204"/>
      <c r="U163" s="205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21" t="s">
        <v>223</v>
      </c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48"/>
      <c r="AA164" s="48"/>
    </row>
    <row r="165" spans="1:67" ht="16.5" hidden="1" customHeight="1" x14ac:dyDescent="0.25">
      <c r="A165" s="201" t="s">
        <v>224</v>
      </c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190"/>
      <c r="AA165" s="190"/>
    </row>
    <row r="166" spans="1:67" ht="14.25" hidden="1" customHeight="1" x14ac:dyDescent="0.25">
      <c r="A166" s="227" t="s">
        <v>70</v>
      </c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8">
        <v>4607111035721</v>
      </c>
      <c r="E167" s="209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7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13"/>
      <c r="Q167" s="213"/>
      <c r="R167" s="213"/>
      <c r="S167" s="209"/>
      <c r="T167" s="34"/>
      <c r="U167" s="34"/>
      <c r="V167" s="35" t="s">
        <v>65</v>
      </c>
      <c r="W167" s="195">
        <v>154</v>
      </c>
      <c r="X167" s="196">
        <f>IFERROR(IF(W167="","",W167),"")</f>
        <v>154</v>
      </c>
      <c r="Y167" s="36">
        <f>IFERROR(IF(W167="","",W167*0.01788),"")</f>
        <v>2.75352</v>
      </c>
      <c r="Z167" s="56"/>
      <c r="AA167" s="57"/>
      <c r="AE167" s="67"/>
      <c r="BB167" s="127" t="s">
        <v>74</v>
      </c>
      <c r="BL167" s="67">
        <f>IFERROR(W167*I167,"0")</f>
        <v>521.75199999999995</v>
      </c>
      <c r="BM167" s="67">
        <f>IFERROR(X167*I167,"0")</f>
        <v>521.75199999999995</v>
      </c>
      <c r="BN167" s="67">
        <f>IFERROR(W167/J167,"0")</f>
        <v>2.2000000000000002</v>
      </c>
      <c r="BO167" s="67">
        <f>IFERROR(X167/J167,"0")</f>
        <v>2.2000000000000002</v>
      </c>
    </row>
    <row r="168" spans="1:67" ht="27" hidden="1" customHeight="1" x14ac:dyDescent="0.25">
      <c r="A168" s="54" t="s">
        <v>227</v>
      </c>
      <c r="B168" s="54" t="s">
        <v>228</v>
      </c>
      <c r="C168" s="31">
        <v>4301132100</v>
      </c>
      <c r="D168" s="208">
        <v>4607111035691</v>
      </c>
      <c r="E168" s="209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6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13"/>
      <c r="Q168" s="213"/>
      <c r="R168" s="213"/>
      <c r="S168" s="209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36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37"/>
      <c r="O169" s="203" t="s">
        <v>66</v>
      </c>
      <c r="P169" s="204"/>
      <c r="Q169" s="204"/>
      <c r="R169" s="204"/>
      <c r="S169" s="204"/>
      <c r="T169" s="204"/>
      <c r="U169" s="205"/>
      <c r="V169" s="37" t="s">
        <v>65</v>
      </c>
      <c r="W169" s="197">
        <f>IFERROR(SUM(W167:W168),"0")</f>
        <v>154</v>
      </c>
      <c r="X169" s="197">
        <f>IFERROR(SUM(X167:X168),"0")</f>
        <v>154</v>
      </c>
      <c r="Y169" s="197">
        <f>IFERROR(IF(Y167="",0,Y167),"0")+IFERROR(IF(Y168="",0,Y168),"0")</f>
        <v>2.75352</v>
      </c>
      <c r="Z169" s="198"/>
      <c r="AA169" s="198"/>
    </row>
    <row r="170" spans="1:67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37"/>
      <c r="O170" s="203" t="s">
        <v>66</v>
      </c>
      <c r="P170" s="204"/>
      <c r="Q170" s="204"/>
      <c r="R170" s="204"/>
      <c r="S170" s="204"/>
      <c r="T170" s="204"/>
      <c r="U170" s="205"/>
      <c r="V170" s="37" t="s">
        <v>67</v>
      </c>
      <c r="W170" s="197">
        <f>IFERROR(SUMPRODUCT(W167:W168*H167:H168),"0")</f>
        <v>462</v>
      </c>
      <c r="X170" s="197">
        <f>IFERROR(SUMPRODUCT(X167:X168*H167:H168),"0")</f>
        <v>462</v>
      </c>
      <c r="Y170" s="37"/>
      <c r="Z170" s="198"/>
      <c r="AA170" s="198"/>
    </row>
    <row r="171" spans="1:67" ht="16.5" hidden="1" customHeight="1" x14ac:dyDescent="0.25">
      <c r="A171" s="201" t="s">
        <v>229</v>
      </c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190"/>
      <c r="AA171" s="190"/>
    </row>
    <row r="172" spans="1:67" ht="14.25" hidden="1" customHeight="1" x14ac:dyDescent="0.25">
      <c r="A172" s="227" t="s">
        <v>229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8">
        <v>4607111035783</v>
      </c>
      <c r="E173" s="209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3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13"/>
      <c r="Q173" s="213"/>
      <c r="R173" s="213"/>
      <c r="S173" s="209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36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37"/>
      <c r="O174" s="203" t="s">
        <v>66</v>
      </c>
      <c r="P174" s="204"/>
      <c r="Q174" s="204"/>
      <c r="R174" s="204"/>
      <c r="S174" s="204"/>
      <c r="T174" s="204"/>
      <c r="U174" s="205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37"/>
      <c r="O175" s="203" t="s">
        <v>66</v>
      </c>
      <c r="P175" s="204"/>
      <c r="Q175" s="204"/>
      <c r="R175" s="204"/>
      <c r="S175" s="204"/>
      <c r="T175" s="204"/>
      <c r="U175" s="205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201" t="s">
        <v>223</v>
      </c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190"/>
      <c r="AA176" s="190"/>
    </row>
    <row r="177" spans="1:67" ht="14.25" hidden="1" customHeight="1" x14ac:dyDescent="0.25">
      <c r="A177" s="227" t="s">
        <v>232</v>
      </c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8">
        <v>4680115881204</v>
      </c>
      <c r="E178" s="209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24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13"/>
      <c r="Q178" s="213"/>
      <c r="R178" s="213"/>
      <c r="S178" s="209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36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37"/>
      <c r="O179" s="203" t="s">
        <v>66</v>
      </c>
      <c r="P179" s="204"/>
      <c r="Q179" s="204"/>
      <c r="R179" s="204"/>
      <c r="S179" s="204"/>
      <c r="T179" s="204"/>
      <c r="U179" s="205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37"/>
      <c r="O180" s="203" t="s">
        <v>66</v>
      </c>
      <c r="P180" s="204"/>
      <c r="Q180" s="204"/>
      <c r="R180" s="204"/>
      <c r="S180" s="204"/>
      <c r="T180" s="204"/>
      <c r="U180" s="205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201" t="s">
        <v>237</v>
      </c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190"/>
      <c r="AA181" s="190"/>
    </row>
    <row r="182" spans="1:67" ht="14.25" hidden="1" customHeight="1" x14ac:dyDescent="0.25">
      <c r="A182" s="227" t="s">
        <v>70</v>
      </c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8">
        <v>4607111038487</v>
      </c>
      <c r="E183" s="209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2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13"/>
      <c r="Q183" s="213"/>
      <c r="R183" s="213"/>
      <c r="S183" s="209"/>
      <c r="T183" s="34"/>
      <c r="U183" s="34"/>
      <c r="V183" s="35" t="s">
        <v>65</v>
      </c>
      <c r="W183" s="195">
        <v>152</v>
      </c>
      <c r="X183" s="196">
        <f>IFERROR(IF(W183="","",W183),"")</f>
        <v>152</v>
      </c>
      <c r="Y183" s="36">
        <f>IFERROR(IF(W183="","",W183*0.01788),"")</f>
        <v>2.7177600000000002</v>
      </c>
      <c r="Z183" s="56"/>
      <c r="AA183" s="57"/>
      <c r="AE183" s="67"/>
      <c r="BB183" s="131" t="s">
        <v>74</v>
      </c>
      <c r="BL183" s="67">
        <f>IFERROR(W183*I183,"0")</f>
        <v>567.87200000000007</v>
      </c>
      <c r="BM183" s="67">
        <f>IFERROR(X183*I183,"0")</f>
        <v>567.87200000000007</v>
      </c>
      <c r="BN183" s="67">
        <f>IFERROR(W183/J183,"0")</f>
        <v>2.1714285714285713</v>
      </c>
      <c r="BO183" s="67">
        <f>IFERROR(X183/J183,"0")</f>
        <v>2.1714285714285713</v>
      </c>
    </row>
    <row r="184" spans="1:67" x14ac:dyDescent="0.2">
      <c r="A184" s="236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37"/>
      <c r="O184" s="203" t="s">
        <v>66</v>
      </c>
      <c r="P184" s="204"/>
      <c r="Q184" s="204"/>
      <c r="R184" s="204"/>
      <c r="S184" s="204"/>
      <c r="T184" s="204"/>
      <c r="U184" s="205"/>
      <c r="V184" s="37" t="s">
        <v>65</v>
      </c>
      <c r="W184" s="197">
        <f>IFERROR(SUM(W183:W183),"0")</f>
        <v>152</v>
      </c>
      <c r="X184" s="197">
        <f>IFERROR(SUM(X183:X183),"0")</f>
        <v>152</v>
      </c>
      <c r="Y184" s="197">
        <f>IFERROR(IF(Y183="",0,Y183),"0")</f>
        <v>2.7177600000000002</v>
      </c>
      <c r="Z184" s="198"/>
      <c r="AA184" s="198"/>
    </row>
    <row r="185" spans="1:67" x14ac:dyDescent="0.2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37"/>
      <c r="O185" s="203" t="s">
        <v>66</v>
      </c>
      <c r="P185" s="204"/>
      <c r="Q185" s="204"/>
      <c r="R185" s="204"/>
      <c r="S185" s="204"/>
      <c r="T185" s="204"/>
      <c r="U185" s="205"/>
      <c r="V185" s="37" t="s">
        <v>67</v>
      </c>
      <c r="W185" s="197">
        <f>IFERROR(SUMPRODUCT(W183:W183*H183:H183),"0")</f>
        <v>456</v>
      </c>
      <c r="X185" s="197">
        <f>IFERROR(SUMPRODUCT(X183:X183*H183:H183),"0")</f>
        <v>456</v>
      </c>
      <c r="Y185" s="37"/>
      <c r="Z185" s="198"/>
      <c r="AA185" s="198"/>
    </row>
    <row r="186" spans="1:67" ht="27.75" hidden="1" customHeight="1" x14ac:dyDescent="0.2">
      <c r="A186" s="221" t="s">
        <v>240</v>
      </c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48"/>
      <c r="AA186" s="48"/>
    </row>
    <row r="187" spans="1:67" ht="16.5" hidden="1" customHeight="1" x14ac:dyDescent="0.25">
      <c r="A187" s="201" t="s">
        <v>241</v>
      </c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190"/>
      <c r="AA187" s="190"/>
    </row>
    <row r="188" spans="1:67" ht="14.25" hidden="1" customHeight="1" x14ac:dyDescent="0.25">
      <c r="A188" s="227" t="s">
        <v>60</v>
      </c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8">
        <v>4607111036957</v>
      </c>
      <c r="E189" s="209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26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13"/>
      <c r="Q189" s="213"/>
      <c r="R189" s="213"/>
      <c r="S189" s="209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8">
        <v>4607111037213</v>
      </c>
      <c r="E190" s="209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6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13"/>
      <c r="Q190" s="213"/>
      <c r="R190" s="213"/>
      <c r="S190" s="209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36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37"/>
      <c r="O191" s="203" t="s">
        <v>66</v>
      </c>
      <c r="P191" s="204"/>
      <c r="Q191" s="204"/>
      <c r="R191" s="204"/>
      <c r="S191" s="204"/>
      <c r="T191" s="204"/>
      <c r="U191" s="205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37"/>
      <c r="O192" s="203" t="s">
        <v>66</v>
      </c>
      <c r="P192" s="204"/>
      <c r="Q192" s="204"/>
      <c r="R192" s="204"/>
      <c r="S192" s="204"/>
      <c r="T192" s="204"/>
      <c r="U192" s="205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201" t="s">
        <v>246</v>
      </c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190"/>
      <c r="AA193" s="190"/>
    </row>
    <row r="194" spans="1:67" ht="14.25" hidden="1" customHeight="1" x14ac:dyDescent="0.25">
      <c r="A194" s="227" t="s">
        <v>60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8">
        <v>4607111037022</v>
      </c>
      <c r="E195" s="209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3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13"/>
      <c r="Q195" s="213"/>
      <c r="R195" s="213"/>
      <c r="S195" s="209"/>
      <c r="T195" s="34"/>
      <c r="U195" s="34"/>
      <c r="V195" s="35" t="s">
        <v>65</v>
      </c>
      <c r="W195" s="195">
        <v>78</v>
      </c>
      <c r="X195" s="196">
        <f>IFERROR(IF(W195="","",W195),"")</f>
        <v>78</v>
      </c>
      <c r="Y195" s="36">
        <f>IFERROR(IF(W195="","",W195*0.0155),"")</f>
        <v>1.2090000000000001</v>
      </c>
      <c r="Z195" s="56"/>
      <c r="AA195" s="57"/>
      <c r="AE195" s="67"/>
      <c r="BB195" s="134" t="s">
        <v>1</v>
      </c>
      <c r="BL195" s="67">
        <f>IFERROR(W195*I195,"0")</f>
        <v>457.86</v>
      </c>
      <c r="BM195" s="67">
        <f>IFERROR(X195*I195,"0")</f>
        <v>457.86</v>
      </c>
      <c r="BN195" s="67">
        <f>IFERROR(W195/J195,"0")</f>
        <v>0.9285714285714286</v>
      </c>
      <c r="BO195" s="67">
        <f>IFERROR(X195/J195,"0")</f>
        <v>0.9285714285714286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8">
        <v>4607111038494</v>
      </c>
      <c r="E196" s="209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13"/>
      <c r="Q196" s="213"/>
      <c r="R196" s="213"/>
      <c r="S196" s="209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8">
        <v>4607111038135</v>
      </c>
      <c r="E197" s="209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13"/>
      <c r="Q197" s="213"/>
      <c r="R197" s="213"/>
      <c r="S197" s="209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36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37"/>
      <c r="O198" s="203" t="s">
        <v>66</v>
      </c>
      <c r="P198" s="204"/>
      <c r="Q198" s="204"/>
      <c r="R198" s="204"/>
      <c r="S198" s="204"/>
      <c r="T198" s="204"/>
      <c r="U198" s="205"/>
      <c r="V198" s="37" t="s">
        <v>65</v>
      </c>
      <c r="W198" s="197">
        <f>IFERROR(SUM(W195:W197),"0")</f>
        <v>78</v>
      </c>
      <c r="X198" s="197">
        <f>IFERROR(SUM(X195:X197),"0")</f>
        <v>78</v>
      </c>
      <c r="Y198" s="197">
        <f>IFERROR(IF(Y195="",0,Y195),"0")+IFERROR(IF(Y196="",0,Y196),"0")+IFERROR(IF(Y197="",0,Y197),"0")</f>
        <v>1.2090000000000001</v>
      </c>
      <c r="Z198" s="198"/>
      <c r="AA198" s="198"/>
    </row>
    <row r="199" spans="1:67" x14ac:dyDescent="0.2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37"/>
      <c r="O199" s="203" t="s">
        <v>66</v>
      </c>
      <c r="P199" s="204"/>
      <c r="Q199" s="204"/>
      <c r="R199" s="204"/>
      <c r="S199" s="204"/>
      <c r="T199" s="204"/>
      <c r="U199" s="205"/>
      <c r="V199" s="37" t="s">
        <v>67</v>
      </c>
      <c r="W199" s="197">
        <f>IFERROR(SUMPRODUCT(W195:W197*H195:H197),"0")</f>
        <v>436.79999999999995</v>
      </c>
      <c r="X199" s="197">
        <f>IFERROR(SUMPRODUCT(X195:X197*H195:H197),"0")</f>
        <v>436.79999999999995</v>
      </c>
      <c r="Y199" s="37"/>
      <c r="Z199" s="198"/>
      <c r="AA199" s="198"/>
    </row>
    <row r="200" spans="1:67" ht="16.5" hidden="1" customHeight="1" x14ac:dyDescent="0.25">
      <c r="A200" s="201" t="s">
        <v>253</v>
      </c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190"/>
      <c r="AA200" s="190"/>
    </row>
    <row r="201" spans="1:67" ht="14.25" hidden="1" customHeight="1" x14ac:dyDescent="0.25">
      <c r="A201" s="227" t="s">
        <v>60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8">
        <v>4607111038654</v>
      </c>
      <c r="E202" s="209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13"/>
      <c r="Q202" s="213"/>
      <c r="R202" s="213"/>
      <c r="S202" s="209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8">
        <v>4607111038586</v>
      </c>
      <c r="E203" s="209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13"/>
      <c r="Q203" s="213"/>
      <c r="R203" s="213"/>
      <c r="S203" s="209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8">
        <v>4607111038609</v>
      </c>
      <c r="E204" s="209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13"/>
      <c r="Q204" s="213"/>
      <c r="R204" s="213"/>
      <c r="S204" s="209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8">
        <v>4607111038630</v>
      </c>
      <c r="E205" s="209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2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13"/>
      <c r="Q205" s="213"/>
      <c r="R205" s="213"/>
      <c r="S205" s="209"/>
      <c r="T205" s="34"/>
      <c r="U205" s="34"/>
      <c r="V205" s="35" t="s">
        <v>65</v>
      </c>
      <c r="W205" s="195">
        <v>12</v>
      </c>
      <c r="X205" s="196">
        <f t="shared" si="18"/>
        <v>12</v>
      </c>
      <c r="Y205" s="36">
        <f t="shared" si="19"/>
        <v>0.186</v>
      </c>
      <c r="Z205" s="56"/>
      <c r="AA205" s="57"/>
      <c r="AE205" s="67"/>
      <c r="BB205" s="140" t="s">
        <v>1</v>
      </c>
      <c r="BL205" s="67">
        <f t="shared" si="20"/>
        <v>70.44</v>
      </c>
      <c r="BM205" s="67">
        <f t="shared" si="21"/>
        <v>70.44</v>
      </c>
      <c r="BN205" s="67">
        <f t="shared" si="22"/>
        <v>0.14285714285714285</v>
      </c>
      <c r="BO205" s="67">
        <f t="shared" si="23"/>
        <v>0.14285714285714285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8">
        <v>4607111038616</v>
      </c>
      <c r="E206" s="209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13"/>
      <c r="Q206" s="213"/>
      <c r="R206" s="213"/>
      <c r="S206" s="209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8">
        <v>4607111038623</v>
      </c>
      <c r="E207" s="209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13"/>
      <c r="Q207" s="213"/>
      <c r="R207" s="213"/>
      <c r="S207" s="209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36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37"/>
      <c r="O208" s="203" t="s">
        <v>66</v>
      </c>
      <c r="P208" s="204"/>
      <c r="Q208" s="204"/>
      <c r="R208" s="204"/>
      <c r="S208" s="204"/>
      <c r="T208" s="204"/>
      <c r="U208" s="205"/>
      <c r="V208" s="37" t="s">
        <v>65</v>
      </c>
      <c r="W208" s="197">
        <f>IFERROR(SUM(W202:W207),"0")</f>
        <v>12</v>
      </c>
      <c r="X208" s="197">
        <f>IFERROR(SUM(X202:X207),"0")</f>
        <v>12</v>
      </c>
      <c r="Y208" s="197">
        <f>IFERROR(IF(Y202="",0,Y202),"0")+IFERROR(IF(Y203="",0,Y203),"0")+IFERROR(IF(Y204="",0,Y204),"0")+IFERROR(IF(Y205="",0,Y205),"0")+IFERROR(IF(Y206="",0,Y206),"0")+IFERROR(IF(Y207="",0,Y207),"0")</f>
        <v>0.186</v>
      </c>
      <c r="Z208" s="198"/>
      <c r="AA208" s="198"/>
    </row>
    <row r="209" spans="1:67" x14ac:dyDescent="0.2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37"/>
      <c r="O209" s="203" t="s">
        <v>66</v>
      </c>
      <c r="P209" s="204"/>
      <c r="Q209" s="204"/>
      <c r="R209" s="204"/>
      <c r="S209" s="204"/>
      <c r="T209" s="204"/>
      <c r="U209" s="205"/>
      <c r="V209" s="37" t="s">
        <v>67</v>
      </c>
      <c r="W209" s="197">
        <f>IFERROR(SUMPRODUCT(W202:W207*H202:H207),"0")</f>
        <v>67.199999999999989</v>
      </c>
      <c r="X209" s="197">
        <f>IFERROR(SUMPRODUCT(X202:X207*H202:H207),"0")</f>
        <v>67.199999999999989</v>
      </c>
      <c r="Y209" s="37"/>
      <c r="Z209" s="198"/>
      <c r="AA209" s="198"/>
    </row>
    <row r="210" spans="1:67" ht="16.5" hidden="1" customHeight="1" x14ac:dyDescent="0.25">
      <c r="A210" s="201" t="s">
        <v>266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190"/>
      <c r="AA210" s="190"/>
    </row>
    <row r="211" spans="1:67" ht="14.25" hidden="1" customHeight="1" x14ac:dyDescent="0.25">
      <c r="A211" s="227" t="s">
        <v>60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8">
        <v>4607111035882</v>
      </c>
      <c r="E212" s="209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13"/>
      <c r="Q212" s="213"/>
      <c r="R212" s="213"/>
      <c r="S212" s="209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8">
        <v>4607111035905</v>
      </c>
      <c r="E213" s="209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3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13"/>
      <c r="Q213" s="213"/>
      <c r="R213" s="213"/>
      <c r="S213" s="209"/>
      <c r="T213" s="34"/>
      <c r="U213" s="34"/>
      <c r="V213" s="35" t="s">
        <v>65</v>
      </c>
      <c r="W213" s="195">
        <v>32</v>
      </c>
      <c r="X213" s="196">
        <f>IFERROR(IF(W213="","",W213),"")</f>
        <v>32</v>
      </c>
      <c r="Y213" s="36">
        <f>IFERROR(IF(W213="","",W213*0.0155),"")</f>
        <v>0.496</v>
      </c>
      <c r="Z213" s="56"/>
      <c r="AA213" s="57"/>
      <c r="AE213" s="67"/>
      <c r="BB213" s="144" t="s">
        <v>1</v>
      </c>
      <c r="BL213" s="67">
        <f>IFERROR(W213*I213,"0")</f>
        <v>239.04</v>
      </c>
      <c r="BM213" s="67">
        <f>IFERROR(X213*I213,"0")</f>
        <v>239.04</v>
      </c>
      <c r="BN213" s="67">
        <f>IFERROR(W213/J213,"0")</f>
        <v>0.38095238095238093</v>
      </c>
      <c r="BO213" s="67">
        <f>IFERROR(X213/J213,"0")</f>
        <v>0.38095238095238093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8">
        <v>4607111035912</v>
      </c>
      <c r="E214" s="209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13"/>
      <c r="Q214" s="213"/>
      <c r="R214" s="213"/>
      <c r="S214" s="209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8">
        <v>4607111035929</v>
      </c>
      <c r="E215" s="209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13"/>
      <c r="Q215" s="213"/>
      <c r="R215" s="213"/>
      <c r="S215" s="209"/>
      <c r="T215" s="34"/>
      <c r="U215" s="34"/>
      <c r="V215" s="35" t="s">
        <v>65</v>
      </c>
      <c r="W215" s="195">
        <v>63</v>
      </c>
      <c r="X215" s="196">
        <f>IFERROR(IF(W215="","",W215),"")</f>
        <v>63</v>
      </c>
      <c r="Y215" s="36">
        <f>IFERROR(IF(W215="","",W215*0.0155),"")</f>
        <v>0.97650000000000003</v>
      </c>
      <c r="Z215" s="56"/>
      <c r="AA215" s="57"/>
      <c r="AE215" s="67"/>
      <c r="BB215" s="146" t="s">
        <v>1</v>
      </c>
      <c r="BL215" s="67">
        <f>IFERROR(W215*I215,"0")</f>
        <v>470.60999999999996</v>
      </c>
      <c r="BM215" s="67">
        <f>IFERROR(X215*I215,"0")</f>
        <v>470.60999999999996</v>
      </c>
      <c r="BN215" s="67">
        <f>IFERROR(W215/J215,"0")</f>
        <v>0.75</v>
      </c>
      <c r="BO215" s="67">
        <f>IFERROR(X215/J215,"0")</f>
        <v>0.75</v>
      </c>
    </row>
    <row r="216" spans="1:67" x14ac:dyDescent="0.2">
      <c r="A216" s="236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37"/>
      <c r="O216" s="203" t="s">
        <v>66</v>
      </c>
      <c r="P216" s="204"/>
      <c r="Q216" s="204"/>
      <c r="R216" s="204"/>
      <c r="S216" s="204"/>
      <c r="T216" s="204"/>
      <c r="U216" s="205"/>
      <c r="V216" s="37" t="s">
        <v>65</v>
      </c>
      <c r="W216" s="197">
        <f>IFERROR(SUM(W212:W215),"0")</f>
        <v>95</v>
      </c>
      <c r="X216" s="197">
        <f>IFERROR(SUM(X212:X215),"0")</f>
        <v>95</v>
      </c>
      <c r="Y216" s="197">
        <f>IFERROR(IF(Y212="",0,Y212),"0")+IFERROR(IF(Y213="",0,Y213),"0")+IFERROR(IF(Y214="",0,Y214),"0")+IFERROR(IF(Y215="",0,Y215),"0")</f>
        <v>1.4725000000000001</v>
      </c>
      <c r="Z216" s="198"/>
      <c r="AA216" s="198"/>
    </row>
    <row r="217" spans="1:67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37"/>
      <c r="O217" s="203" t="s">
        <v>66</v>
      </c>
      <c r="P217" s="204"/>
      <c r="Q217" s="204"/>
      <c r="R217" s="204"/>
      <c r="S217" s="204"/>
      <c r="T217" s="204"/>
      <c r="U217" s="205"/>
      <c r="V217" s="37" t="s">
        <v>67</v>
      </c>
      <c r="W217" s="197">
        <f>IFERROR(SUMPRODUCT(W212:W215*H212:H215),"0")</f>
        <v>684</v>
      </c>
      <c r="X217" s="197">
        <f>IFERROR(SUMPRODUCT(X212:X215*H212:H215),"0")</f>
        <v>684</v>
      </c>
      <c r="Y217" s="37"/>
      <c r="Z217" s="198"/>
      <c r="AA217" s="198"/>
    </row>
    <row r="218" spans="1:67" ht="16.5" hidden="1" customHeight="1" x14ac:dyDescent="0.25">
      <c r="A218" s="201" t="s">
        <v>275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190"/>
      <c r="AA218" s="190"/>
    </row>
    <row r="219" spans="1:67" ht="14.25" hidden="1" customHeight="1" x14ac:dyDescent="0.25">
      <c r="A219" s="227" t="s">
        <v>232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8">
        <v>4680115881334</v>
      </c>
      <c r="E220" s="209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13"/>
      <c r="Q220" s="213"/>
      <c r="R220" s="213"/>
      <c r="S220" s="209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36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37"/>
      <c r="O221" s="203" t="s">
        <v>66</v>
      </c>
      <c r="P221" s="204"/>
      <c r="Q221" s="204"/>
      <c r="R221" s="204"/>
      <c r="S221" s="204"/>
      <c r="T221" s="204"/>
      <c r="U221" s="205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37"/>
      <c r="O222" s="203" t="s">
        <v>66</v>
      </c>
      <c r="P222" s="204"/>
      <c r="Q222" s="204"/>
      <c r="R222" s="204"/>
      <c r="S222" s="204"/>
      <c r="T222" s="204"/>
      <c r="U222" s="205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201" t="s">
        <v>278</v>
      </c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190"/>
      <c r="AA223" s="190"/>
    </row>
    <row r="224" spans="1:67" ht="14.25" hidden="1" customHeight="1" x14ac:dyDescent="0.25">
      <c r="A224" s="227" t="s">
        <v>60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8">
        <v>4607111035332</v>
      </c>
      <c r="E225" s="209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27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13"/>
      <c r="Q225" s="213"/>
      <c r="R225" s="213"/>
      <c r="S225" s="209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8">
        <v>4607111038708</v>
      </c>
      <c r="E226" s="209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13"/>
      <c r="Q226" s="213"/>
      <c r="R226" s="213"/>
      <c r="S226" s="209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36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37"/>
      <c r="O227" s="203" t="s">
        <v>66</v>
      </c>
      <c r="P227" s="204"/>
      <c r="Q227" s="204"/>
      <c r="R227" s="204"/>
      <c r="S227" s="204"/>
      <c r="T227" s="204"/>
      <c r="U227" s="205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37"/>
      <c r="O228" s="203" t="s">
        <v>66</v>
      </c>
      <c r="P228" s="204"/>
      <c r="Q228" s="204"/>
      <c r="R228" s="204"/>
      <c r="S228" s="204"/>
      <c r="T228" s="204"/>
      <c r="U228" s="205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21" t="s">
        <v>283</v>
      </c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48"/>
      <c r="AA229" s="48"/>
    </row>
    <row r="230" spans="1:67" ht="16.5" hidden="1" customHeight="1" x14ac:dyDescent="0.25">
      <c r="A230" s="201" t="s">
        <v>284</v>
      </c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190"/>
      <c r="AA230" s="190"/>
    </row>
    <row r="231" spans="1:67" ht="14.25" hidden="1" customHeight="1" x14ac:dyDescent="0.25">
      <c r="A231" s="227" t="s">
        <v>60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8">
        <v>4607111036162</v>
      </c>
      <c r="E232" s="209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3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13"/>
      <c r="Q232" s="213"/>
      <c r="R232" s="213"/>
      <c r="S232" s="209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36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37"/>
      <c r="O233" s="203" t="s">
        <v>66</v>
      </c>
      <c r="P233" s="204"/>
      <c r="Q233" s="204"/>
      <c r="R233" s="204"/>
      <c r="S233" s="204"/>
      <c r="T233" s="204"/>
      <c r="U233" s="205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37"/>
      <c r="O234" s="203" t="s">
        <v>66</v>
      </c>
      <c r="P234" s="204"/>
      <c r="Q234" s="204"/>
      <c r="R234" s="204"/>
      <c r="S234" s="204"/>
      <c r="T234" s="204"/>
      <c r="U234" s="205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21" t="s">
        <v>287</v>
      </c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48"/>
      <c r="AA235" s="48"/>
    </row>
    <row r="236" spans="1:67" ht="16.5" hidden="1" customHeight="1" x14ac:dyDescent="0.25">
      <c r="A236" s="201" t="s">
        <v>288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90"/>
      <c r="AA236" s="190"/>
    </row>
    <row r="237" spans="1:67" ht="14.25" hidden="1" customHeight="1" x14ac:dyDescent="0.25">
      <c r="A237" s="227" t="s">
        <v>60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8">
        <v>4607111035899</v>
      </c>
      <c r="E238" s="209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26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13"/>
      <c r="Q238" s="213"/>
      <c r="R238" s="213"/>
      <c r="S238" s="209"/>
      <c r="T238" s="34"/>
      <c r="U238" s="34"/>
      <c r="V238" s="35" t="s">
        <v>65</v>
      </c>
      <c r="W238" s="195">
        <v>162</v>
      </c>
      <c r="X238" s="196">
        <f>IFERROR(IF(W238="","",W238),"")</f>
        <v>162</v>
      </c>
      <c r="Y238" s="36">
        <f>IFERROR(IF(W238="","",W238*0.0155),"")</f>
        <v>2.5110000000000001</v>
      </c>
      <c r="Z238" s="56"/>
      <c r="AA238" s="57"/>
      <c r="AE238" s="67"/>
      <c r="BB238" s="151" t="s">
        <v>1</v>
      </c>
      <c r="BL238" s="67">
        <f>IFERROR(W238*I238,"0")</f>
        <v>852.44399999999996</v>
      </c>
      <c r="BM238" s="67">
        <f>IFERROR(X238*I238,"0")</f>
        <v>852.44399999999996</v>
      </c>
      <c r="BN238" s="67">
        <f>IFERROR(W238/J238,"0")</f>
        <v>1.9285714285714286</v>
      </c>
      <c r="BO238" s="67">
        <f>IFERROR(X238/J238,"0")</f>
        <v>1.9285714285714286</v>
      </c>
    </row>
    <row r="239" spans="1:67" x14ac:dyDescent="0.2">
      <c r="A239" s="236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37"/>
      <c r="O239" s="203" t="s">
        <v>66</v>
      </c>
      <c r="P239" s="204"/>
      <c r="Q239" s="204"/>
      <c r="R239" s="204"/>
      <c r="S239" s="204"/>
      <c r="T239" s="204"/>
      <c r="U239" s="205"/>
      <c r="V239" s="37" t="s">
        <v>65</v>
      </c>
      <c r="W239" s="197">
        <f>IFERROR(SUM(W238:W238),"0")</f>
        <v>162</v>
      </c>
      <c r="X239" s="197">
        <f>IFERROR(SUM(X238:X238),"0")</f>
        <v>162</v>
      </c>
      <c r="Y239" s="197">
        <f>IFERROR(IF(Y238="",0,Y238),"0")</f>
        <v>2.5110000000000001</v>
      </c>
      <c r="Z239" s="198"/>
      <c r="AA239" s="198"/>
    </row>
    <row r="240" spans="1:67" x14ac:dyDescent="0.2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37"/>
      <c r="O240" s="203" t="s">
        <v>66</v>
      </c>
      <c r="P240" s="204"/>
      <c r="Q240" s="204"/>
      <c r="R240" s="204"/>
      <c r="S240" s="204"/>
      <c r="T240" s="204"/>
      <c r="U240" s="205"/>
      <c r="V240" s="37" t="s">
        <v>67</v>
      </c>
      <c r="W240" s="197">
        <f>IFERROR(SUMPRODUCT(W238:W238*H238:H238),"0")</f>
        <v>810</v>
      </c>
      <c r="X240" s="197">
        <f>IFERROR(SUMPRODUCT(X238:X238*H238:H238),"0")</f>
        <v>810</v>
      </c>
      <c r="Y240" s="37"/>
      <c r="Z240" s="198"/>
      <c r="AA240" s="198"/>
    </row>
    <row r="241" spans="1:67" ht="16.5" hidden="1" customHeight="1" x14ac:dyDescent="0.25">
      <c r="A241" s="201" t="s">
        <v>291</v>
      </c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190"/>
      <c r="AA241" s="190"/>
    </row>
    <row r="242" spans="1:67" ht="14.25" hidden="1" customHeight="1" x14ac:dyDescent="0.25">
      <c r="A242" s="227" t="s">
        <v>60</v>
      </c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8">
        <v>4607111036711</v>
      </c>
      <c r="E243" s="209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13"/>
      <c r="Q243" s="213"/>
      <c r="R243" s="213"/>
      <c r="S243" s="209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36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37"/>
      <c r="O244" s="203" t="s">
        <v>66</v>
      </c>
      <c r="P244" s="204"/>
      <c r="Q244" s="204"/>
      <c r="R244" s="204"/>
      <c r="S244" s="204"/>
      <c r="T244" s="204"/>
      <c r="U244" s="205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37"/>
      <c r="O245" s="203" t="s">
        <v>66</v>
      </c>
      <c r="P245" s="204"/>
      <c r="Q245" s="204"/>
      <c r="R245" s="204"/>
      <c r="S245" s="204"/>
      <c r="T245" s="204"/>
      <c r="U245" s="205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21" t="s">
        <v>294</v>
      </c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48"/>
      <c r="AA246" s="48"/>
    </row>
    <row r="247" spans="1:67" ht="16.5" hidden="1" customHeight="1" x14ac:dyDescent="0.25">
      <c r="A247" s="201" t="s">
        <v>295</v>
      </c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190"/>
      <c r="AA247" s="190"/>
    </row>
    <row r="248" spans="1:67" ht="14.25" hidden="1" customHeight="1" x14ac:dyDescent="0.25">
      <c r="A248" s="227" t="s">
        <v>60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8">
        <v>4640242181264</v>
      </c>
      <c r="E249" s="209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250" t="s">
        <v>298</v>
      </c>
      <c r="P249" s="213"/>
      <c r="Q249" s="213"/>
      <c r="R249" s="213"/>
      <c r="S249" s="209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8">
        <v>4640242181325</v>
      </c>
      <c r="E250" s="209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92" t="s">
        <v>301</v>
      </c>
      <c r="P250" s="213"/>
      <c r="Q250" s="213"/>
      <c r="R250" s="213"/>
      <c r="S250" s="209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8">
        <v>4640242180670</v>
      </c>
      <c r="E251" s="209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63" t="s">
        <v>304</v>
      </c>
      <c r="P251" s="213"/>
      <c r="Q251" s="213"/>
      <c r="R251" s="213"/>
      <c r="S251" s="209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36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37"/>
      <c r="O252" s="203" t="s">
        <v>66</v>
      </c>
      <c r="P252" s="204"/>
      <c r="Q252" s="204"/>
      <c r="R252" s="204"/>
      <c r="S252" s="204"/>
      <c r="T252" s="204"/>
      <c r="U252" s="205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37"/>
      <c r="O253" s="203" t="s">
        <v>66</v>
      </c>
      <c r="P253" s="204"/>
      <c r="Q253" s="204"/>
      <c r="R253" s="204"/>
      <c r="S253" s="204"/>
      <c r="T253" s="204"/>
      <c r="U253" s="205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201" t="s">
        <v>305</v>
      </c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190"/>
      <c r="AA254" s="190"/>
    </row>
    <row r="255" spans="1:67" ht="14.25" hidden="1" customHeight="1" x14ac:dyDescent="0.25">
      <c r="A255" s="227" t="s">
        <v>130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8">
        <v>4640242180427</v>
      </c>
      <c r="E256" s="209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12" t="s">
        <v>308</v>
      </c>
      <c r="P256" s="213"/>
      <c r="Q256" s="213"/>
      <c r="R256" s="213"/>
      <c r="S256" s="209"/>
      <c r="T256" s="34"/>
      <c r="U256" s="34"/>
      <c r="V256" s="35" t="s">
        <v>65</v>
      </c>
      <c r="W256" s="195">
        <v>414</v>
      </c>
      <c r="X256" s="196">
        <f>IFERROR(IF(W256="","",W256),"")</f>
        <v>414</v>
      </c>
      <c r="Y256" s="36">
        <f>IFERROR(IF(W256="","",W256*0.00502),"")</f>
        <v>2.0782799999999999</v>
      </c>
      <c r="Z256" s="56"/>
      <c r="AA256" s="57"/>
      <c r="AE256" s="67"/>
      <c r="BB256" s="156" t="s">
        <v>74</v>
      </c>
      <c r="BL256" s="67">
        <f>IFERROR(W256*I256,"0")</f>
        <v>792.81000000000006</v>
      </c>
      <c r="BM256" s="67">
        <f>IFERROR(X256*I256,"0")</f>
        <v>792.81000000000006</v>
      </c>
      <c r="BN256" s="67">
        <f>IFERROR(W256/J256,"0")</f>
        <v>1.7692307692307692</v>
      </c>
      <c r="BO256" s="67">
        <f>IFERROR(X256/J256,"0")</f>
        <v>1.7692307692307692</v>
      </c>
    </row>
    <row r="257" spans="1:67" x14ac:dyDescent="0.2">
      <c r="A257" s="236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37"/>
      <c r="O257" s="203" t="s">
        <v>66</v>
      </c>
      <c r="P257" s="204"/>
      <c r="Q257" s="204"/>
      <c r="R257" s="204"/>
      <c r="S257" s="204"/>
      <c r="T257" s="204"/>
      <c r="U257" s="205"/>
      <c r="V257" s="37" t="s">
        <v>65</v>
      </c>
      <c r="W257" s="197">
        <f>IFERROR(SUM(W256:W256),"0")</f>
        <v>414</v>
      </c>
      <c r="X257" s="197">
        <f>IFERROR(SUM(X256:X256),"0")</f>
        <v>414</v>
      </c>
      <c r="Y257" s="197">
        <f>IFERROR(IF(Y256="",0,Y256),"0")</f>
        <v>2.0782799999999999</v>
      </c>
      <c r="Z257" s="198"/>
      <c r="AA257" s="198"/>
    </row>
    <row r="258" spans="1:67" x14ac:dyDescent="0.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37"/>
      <c r="O258" s="203" t="s">
        <v>66</v>
      </c>
      <c r="P258" s="204"/>
      <c r="Q258" s="204"/>
      <c r="R258" s="204"/>
      <c r="S258" s="204"/>
      <c r="T258" s="204"/>
      <c r="U258" s="205"/>
      <c r="V258" s="37" t="s">
        <v>67</v>
      </c>
      <c r="W258" s="197">
        <f>IFERROR(SUMPRODUCT(W256:W256*H256:H256),"0")</f>
        <v>745.2</v>
      </c>
      <c r="X258" s="197">
        <f>IFERROR(SUMPRODUCT(X256:X256*H256:H256),"0")</f>
        <v>745.2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8">
        <v>4640242180397</v>
      </c>
      <c r="E260" s="209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26" t="s">
        <v>311</v>
      </c>
      <c r="P260" s="213"/>
      <c r="Q260" s="213"/>
      <c r="R260" s="213"/>
      <c r="S260" s="209"/>
      <c r="T260" s="34"/>
      <c r="U260" s="34"/>
      <c r="V260" s="35" t="s">
        <v>65</v>
      </c>
      <c r="W260" s="195">
        <v>106</v>
      </c>
      <c r="X260" s="196">
        <f>IFERROR(IF(W260="","",W260),"")</f>
        <v>106</v>
      </c>
      <c r="Y260" s="36">
        <f>IFERROR(IF(W260="","",W260*0.0155),"")</f>
        <v>1.643</v>
      </c>
      <c r="Z260" s="56"/>
      <c r="AA260" s="57"/>
      <c r="AE260" s="67"/>
      <c r="BB260" s="157" t="s">
        <v>74</v>
      </c>
      <c r="BL260" s="67">
        <f>IFERROR(W260*I260,"0")</f>
        <v>663.56</v>
      </c>
      <c r="BM260" s="67">
        <f>IFERROR(X260*I260,"0")</f>
        <v>663.56</v>
      </c>
      <c r="BN260" s="67">
        <f>IFERROR(W260/J260,"0")</f>
        <v>1.2619047619047619</v>
      </c>
      <c r="BO260" s="67">
        <f>IFERROR(X260/J260,"0")</f>
        <v>1.2619047619047619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8">
        <v>4640242181219</v>
      </c>
      <c r="E261" s="209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7" t="s">
        <v>314</v>
      </c>
      <c r="P261" s="213"/>
      <c r="Q261" s="213"/>
      <c r="R261" s="213"/>
      <c r="S261" s="209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6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37"/>
      <c r="O262" s="203" t="s">
        <v>66</v>
      </c>
      <c r="P262" s="204"/>
      <c r="Q262" s="204"/>
      <c r="R262" s="204"/>
      <c r="S262" s="204"/>
      <c r="T262" s="204"/>
      <c r="U262" s="205"/>
      <c r="V262" s="37" t="s">
        <v>65</v>
      </c>
      <c r="W262" s="197">
        <f>IFERROR(SUM(W260:W261),"0")</f>
        <v>106</v>
      </c>
      <c r="X262" s="197">
        <f>IFERROR(SUM(X260:X261),"0")</f>
        <v>106</v>
      </c>
      <c r="Y262" s="197">
        <f>IFERROR(IF(Y260="",0,Y260),"0")+IFERROR(IF(Y261="",0,Y261),"0")</f>
        <v>1.643</v>
      </c>
      <c r="Z262" s="198"/>
      <c r="AA262" s="198"/>
    </row>
    <row r="263" spans="1:67" x14ac:dyDescent="0.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37"/>
      <c r="O263" s="203" t="s">
        <v>66</v>
      </c>
      <c r="P263" s="204"/>
      <c r="Q263" s="204"/>
      <c r="R263" s="204"/>
      <c r="S263" s="204"/>
      <c r="T263" s="204"/>
      <c r="U263" s="205"/>
      <c r="V263" s="37" t="s">
        <v>67</v>
      </c>
      <c r="W263" s="197">
        <f>IFERROR(SUMPRODUCT(W260:W261*H260:H261),"0")</f>
        <v>636</v>
      </c>
      <c r="X263" s="197">
        <f>IFERROR(SUMPRODUCT(X260:X261*H260:H261),"0")</f>
        <v>636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8">
        <v>4640242180304</v>
      </c>
      <c r="E265" s="209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397" t="s">
        <v>317</v>
      </c>
      <c r="P265" s="213"/>
      <c r="Q265" s="213"/>
      <c r="R265" s="213"/>
      <c r="S265" s="209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8">
        <v>4640242180298</v>
      </c>
      <c r="E266" s="209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13"/>
      <c r="Q266" s="213"/>
      <c r="R266" s="213"/>
      <c r="S266" s="209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8">
        <v>4640242180236</v>
      </c>
      <c r="E267" s="209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05" t="s">
        <v>322</v>
      </c>
      <c r="P267" s="213"/>
      <c r="Q267" s="213"/>
      <c r="R267" s="213"/>
      <c r="S267" s="209"/>
      <c r="T267" s="34"/>
      <c r="U267" s="34"/>
      <c r="V267" s="35" t="s">
        <v>65</v>
      </c>
      <c r="W267" s="195">
        <v>180</v>
      </c>
      <c r="X267" s="196">
        <f>IFERROR(IF(W267="","",W267),"")</f>
        <v>180</v>
      </c>
      <c r="Y267" s="36">
        <f>IFERROR(IF(W267="","",W267*0.0155),"")</f>
        <v>2.79</v>
      </c>
      <c r="Z267" s="56"/>
      <c r="AA267" s="57"/>
      <c r="AE267" s="67"/>
      <c r="BB267" s="161" t="s">
        <v>74</v>
      </c>
      <c r="BL267" s="67">
        <f>IFERROR(W267*I267,"0")</f>
        <v>942.30000000000007</v>
      </c>
      <c r="BM267" s="67">
        <f>IFERROR(X267*I267,"0")</f>
        <v>942.30000000000007</v>
      </c>
      <c r="BN267" s="67">
        <f>IFERROR(W267/J267,"0")</f>
        <v>2.1428571428571428</v>
      </c>
      <c r="BO267" s="67">
        <f>IFERROR(X267/J267,"0")</f>
        <v>2.1428571428571428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8">
        <v>4640242180410</v>
      </c>
      <c r="E268" s="209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13"/>
      <c r="Q268" s="213"/>
      <c r="R268" s="213"/>
      <c r="S268" s="209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36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37"/>
      <c r="O269" s="203" t="s">
        <v>66</v>
      </c>
      <c r="P269" s="204"/>
      <c r="Q269" s="204"/>
      <c r="R269" s="204"/>
      <c r="S269" s="204"/>
      <c r="T269" s="204"/>
      <c r="U269" s="205"/>
      <c r="V269" s="37" t="s">
        <v>65</v>
      </c>
      <c r="W269" s="197">
        <f>IFERROR(SUM(W265:W268),"0")</f>
        <v>180</v>
      </c>
      <c r="X269" s="197">
        <f>IFERROR(SUM(X265:X268),"0")</f>
        <v>180</v>
      </c>
      <c r="Y269" s="197">
        <f>IFERROR(IF(Y265="",0,Y265),"0")+IFERROR(IF(Y266="",0,Y266),"0")+IFERROR(IF(Y267="",0,Y267),"0")+IFERROR(IF(Y268="",0,Y268),"0")</f>
        <v>2.79</v>
      </c>
      <c r="Z269" s="198"/>
      <c r="AA269" s="198"/>
    </row>
    <row r="270" spans="1:67" x14ac:dyDescent="0.2">
      <c r="A270" s="202"/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37"/>
      <c r="O270" s="203" t="s">
        <v>66</v>
      </c>
      <c r="P270" s="204"/>
      <c r="Q270" s="204"/>
      <c r="R270" s="204"/>
      <c r="S270" s="204"/>
      <c r="T270" s="204"/>
      <c r="U270" s="205"/>
      <c r="V270" s="37" t="s">
        <v>67</v>
      </c>
      <c r="W270" s="197">
        <f>IFERROR(SUMPRODUCT(W265:W268*H265:H268),"0")</f>
        <v>900</v>
      </c>
      <c r="X270" s="197">
        <f>IFERROR(SUMPRODUCT(X265:X268*H265:H268),"0")</f>
        <v>900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8">
        <v>4640242181592</v>
      </c>
      <c r="E272" s="209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24" t="s">
        <v>327</v>
      </c>
      <c r="P272" s="213"/>
      <c r="Q272" s="213"/>
      <c r="R272" s="213"/>
      <c r="S272" s="209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8">
        <v>4640242180373</v>
      </c>
      <c r="E273" s="209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7" t="s">
        <v>331</v>
      </c>
      <c r="P273" s="213"/>
      <c r="Q273" s="213"/>
      <c r="R273" s="213"/>
      <c r="S273" s="209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8">
        <v>4640242180366</v>
      </c>
      <c r="E274" s="209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25" t="s">
        <v>334</v>
      </c>
      <c r="P274" s="213"/>
      <c r="Q274" s="213"/>
      <c r="R274" s="213"/>
      <c r="S274" s="209"/>
      <c r="T274" s="34"/>
      <c r="U274" s="34"/>
      <c r="V274" s="35" t="s">
        <v>65</v>
      </c>
      <c r="W274" s="195">
        <v>11</v>
      </c>
      <c r="X274" s="196">
        <f t="shared" si="24"/>
        <v>11</v>
      </c>
      <c r="Y274" s="36">
        <f t="shared" si="25"/>
        <v>0.10296</v>
      </c>
      <c r="Z274" s="56"/>
      <c r="AA274" s="57"/>
      <c r="AE274" s="67"/>
      <c r="BB274" s="165" t="s">
        <v>74</v>
      </c>
      <c r="BL274" s="67">
        <f t="shared" si="26"/>
        <v>42.811999999999998</v>
      </c>
      <c r="BM274" s="67">
        <f t="shared" si="27"/>
        <v>42.811999999999998</v>
      </c>
      <c r="BN274" s="67">
        <f t="shared" si="28"/>
        <v>8.7301587301587297E-2</v>
      </c>
      <c r="BO274" s="67">
        <f t="shared" si="29"/>
        <v>8.7301587301587297E-2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8">
        <v>4640242180335</v>
      </c>
      <c r="E275" s="209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12" t="s">
        <v>337</v>
      </c>
      <c r="P275" s="213"/>
      <c r="Q275" s="213"/>
      <c r="R275" s="213"/>
      <c r="S275" s="209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8">
        <v>4640242180342</v>
      </c>
      <c r="E276" s="209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13"/>
      <c r="Q276" s="213"/>
      <c r="R276" s="213"/>
      <c r="S276" s="209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8">
        <v>4640242180359</v>
      </c>
      <c r="E277" s="209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0" t="s">
        <v>342</v>
      </c>
      <c r="P277" s="213"/>
      <c r="Q277" s="213"/>
      <c r="R277" s="213"/>
      <c r="S277" s="209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8">
        <v>4640242180328</v>
      </c>
      <c r="E278" s="209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72" t="s">
        <v>345</v>
      </c>
      <c r="P278" s="213"/>
      <c r="Q278" s="213"/>
      <c r="R278" s="213"/>
      <c r="S278" s="209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08">
        <v>4640242180311</v>
      </c>
      <c r="E279" s="209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18" t="s">
        <v>348</v>
      </c>
      <c r="P279" s="213"/>
      <c r="Q279" s="213"/>
      <c r="R279" s="213"/>
      <c r="S279" s="209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8">
        <v>4640242180380</v>
      </c>
      <c r="E280" s="209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294" t="s">
        <v>351</v>
      </c>
      <c r="P280" s="213"/>
      <c r="Q280" s="213"/>
      <c r="R280" s="213"/>
      <c r="S280" s="209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8">
        <v>4640242180380</v>
      </c>
      <c r="E281" s="209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11" t="s">
        <v>354</v>
      </c>
      <c r="P281" s="213"/>
      <c r="Q281" s="213"/>
      <c r="R281" s="213"/>
      <c r="S281" s="209"/>
      <c r="T281" s="34"/>
      <c r="U281" s="34"/>
      <c r="V281" s="35" t="s">
        <v>65</v>
      </c>
      <c r="W281" s="195">
        <v>70</v>
      </c>
      <c r="X281" s="196">
        <f t="shared" si="24"/>
        <v>70</v>
      </c>
      <c r="Y281" s="36">
        <f>IFERROR(IF(W281="","",W281*0.00936),"")</f>
        <v>0.6552</v>
      </c>
      <c r="Z281" s="56"/>
      <c r="AA281" s="57"/>
      <c r="AE281" s="67"/>
      <c r="BB281" s="172" t="s">
        <v>74</v>
      </c>
      <c r="BL281" s="67">
        <f t="shared" si="26"/>
        <v>272.44</v>
      </c>
      <c r="BM281" s="67">
        <f t="shared" si="27"/>
        <v>272.44</v>
      </c>
      <c r="BN281" s="67">
        <f t="shared" si="28"/>
        <v>0.55555555555555558</v>
      </c>
      <c r="BO281" s="67">
        <f t="shared" si="29"/>
        <v>0.55555555555555558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8">
        <v>4640242180403</v>
      </c>
      <c r="E282" s="209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37" t="s">
        <v>357</v>
      </c>
      <c r="P282" s="213"/>
      <c r="Q282" s="213"/>
      <c r="R282" s="213"/>
      <c r="S282" s="209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8">
        <v>4640242181240</v>
      </c>
      <c r="E283" s="209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288" t="s">
        <v>360</v>
      </c>
      <c r="P283" s="213"/>
      <c r="Q283" s="213"/>
      <c r="R283" s="213"/>
      <c r="S283" s="209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8">
        <v>4640242181318</v>
      </c>
      <c r="E284" s="209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50" t="s">
        <v>363</v>
      </c>
      <c r="P284" s="213"/>
      <c r="Q284" s="213"/>
      <c r="R284" s="213"/>
      <c r="S284" s="209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8">
        <v>4640242181578</v>
      </c>
      <c r="E285" s="209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80" t="s">
        <v>366</v>
      </c>
      <c r="P285" s="213"/>
      <c r="Q285" s="213"/>
      <c r="R285" s="213"/>
      <c r="S285" s="209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8">
        <v>4640242181394</v>
      </c>
      <c r="E286" s="209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52" t="s">
        <v>369</v>
      </c>
      <c r="P286" s="213"/>
      <c r="Q286" s="213"/>
      <c r="R286" s="213"/>
      <c r="S286" s="209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8">
        <v>4640242181332</v>
      </c>
      <c r="E287" s="209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41" t="s">
        <v>372</v>
      </c>
      <c r="P287" s="213"/>
      <c r="Q287" s="213"/>
      <c r="R287" s="213"/>
      <c r="S287" s="209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8">
        <v>4640242181349</v>
      </c>
      <c r="E288" s="209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90" t="s">
        <v>375</v>
      </c>
      <c r="P288" s="213"/>
      <c r="Q288" s="213"/>
      <c r="R288" s="213"/>
      <c r="S288" s="209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8">
        <v>4640242181370</v>
      </c>
      <c r="E289" s="209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35" t="s">
        <v>378</v>
      </c>
      <c r="P289" s="213"/>
      <c r="Q289" s="213"/>
      <c r="R289" s="213"/>
      <c r="S289" s="209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8">
        <v>4607111037480</v>
      </c>
      <c r="E290" s="209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6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13"/>
      <c r="Q290" s="213"/>
      <c r="R290" s="213"/>
      <c r="S290" s="209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8">
        <v>4607111037480</v>
      </c>
      <c r="E291" s="209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">
        <v>382</v>
      </c>
      <c r="P291" s="213"/>
      <c r="Q291" s="213"/>
      <c r="R291" s="213"/>
      <c r="S291" s="209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8">
        <v>4607111037473</v>
      </c>
      <c r="E292" s="209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3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13"/>
      <c r="Q292" s="213"/>
      <c r="R292" s="213"/>
      <c r="S292" s="209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8">
        <v>4607111037473</v>
      </c>
      <c r="E293" s="209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84" t="s">
        <v>386</v>
      </c>
      <c r="P293" s="213"/>
      <c r="Q293" s="213"/>
      <c r="R293" s="213"/>
      <c r="S293" s="209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8">
        <v>4640242180663</v>
      </c>
      <c r="E294" s="209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23" t="s">
        <v>389</v>
      </c>
      <c r="P294" s="213"/>
      <c r="Q294" s="213"/>
      <c r="R294" s="213"/>
      <c r="S294" s="209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36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7"/>
      <c r="O295" s="203" t="s">
        <v>66</v>
      </c>
      <c r="P295" s="204"/>
      <c r="Q295" s="204"/>
      <c r="R295" s="204"/>
      <c r="S295" s="204"/>
      <c r="T295" s="204"/>
      <c r="U295" s="205"/>
      <c r="V295" s="37" t="s">
        <v>65</v>
      </c>
      <c r="W295" s="197">
        <f>IFERROR(SUM(W272:W294),"0")</f>
        <v>81</v>
      </c>
      <c r="X295" s="197">
        <f>IFERROR(SUM(X272:X294),"0")</f>
        <v>81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0.75815999999999995</v>
      </c>
      <c r="Z295" s="198"/>
      <c r="AA295" s="198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7"/>
      <c r="O296" s="203" t="s">
        <v>66</v>
      </c>
      <c r="P296" s="204"/>
      <c r="Q296" s="204"/>
      <c r="R296" s="204"/>
      <c r="S296" s="204"/>
      <c r="T296" s="204"/>
      <c r="U296" s="205"/>
      <c r="V296" s="37" t="s">
        <v>67</v>
      </c>
      <c r="W296" s="197">
        <f>IFERROR(SUMPRODUCT(W272:W294*H272:H294),"0")</f>
        <v>299.7</v>
      </c>
      <c r="X296" s="197">
        <f>IFERROR(SUMPRODUCT(X272:X294*H272:H294),"0")</f>
        <v>299.7</v>
      </c>
      <c r="Y296" s="37"/>
      <c r="Z296" s="198"/>
      <c r="AA296" s="198"/>
    </row>
    <row r="297" spans="1:67" ht="15" customHeight="1" x14ac:dyDescent="0.2">
      <c r="A297" s="33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301"/>
      <c r="O297" s="281" t="s">
        <v>390</v>
      </c>
      <c r="P297" s="230"/>
      <c r="Q297" s="230"/>
      <c r="R297" s="230"/>
      <c r="S297" s="230"/>
      <c r="T297" s="230"/>
      <c r="U297" s="22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12729.600000000002</v>
      </c>
      <c r="X297" s="197">
        <f>IFERROR(X24+X33+X41+X51+X61+X67+X72+X78+X88+X95+X103+X109+X114+X122+X127+X133+X138+X145+X150+X158+X163+X170+X175+X180+X185+X192+X199+X209+X217+X222+X228+X234+X240+X245+X253+X258+X263+X270+X296,"0")</f>
        <v>12729.600000000002</v>
      </c>
      <c r="Y297" s="37"/>
      <c r="Z297" s="198"/>
      <c r="AA297" s="198"/>
    </row>
    <row r="298" spans="1:67" x14ac:dyDescent="0.2">
      <c r="A298" s="202"/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301"/>
      <c r="O298" s="281" t="s">
        <v>391</v>
      </c>
      <c r="P298" s="230"/>
      <c r="Q298" s="230"/>
      <c r="R298" s="230"/>
      <c r="S298" s="230"/>
      <c r="T298" s="230"/>
      <c r="U298" s="226"/>
      <c r="V298" s="37" t="s">
        <v>67</v>
      </c>
      <c r="W298" s="197">
        <f>IFERROR(SUM(BL22:BL294),"0")</f>
        <v>14002.731400000001</v>
      </c>
      <c r="X298" s="197">
        <f>IFERROR(SUM(BM22:BM294),"0")</f>
        <v>14002.731400000001</v>
      </c>
      <c r="Y298" s="37"/>
      <c r="Z298" s="198"/>
      <c r="AA298" s="198"/>
    </row>
    <row r="299" spans="1:67" x14ac:dyDescent="0.2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301"/>
      <c r="O299" s="281" t="s">
        <v>392</v>
      </c>
      <c r="P299" s="230"/>
      <c r="Q299" s="230"/>
      <c r="R299" s="230"/>
      <c r="S299" s="230"/>
      <c r="T299" s="230"/>
      <c r="U299" s="226"/>
      <c r="V299" s="37" t="s">
        <v>393</v>
      </c>
      <c r="W299" s="38">
        <f>ROUNDUP(SUM(BN22:BN294),0)</f>
        <v>36</v>
      </c>
      <c r="X299" s="38">
        <f>ROUNDUP(SUM(BO22:BO294),0)</f>
        <v>36</v>
      </c>
      <c r="Y299" s="37"/>
      <c r="Z299" s="198"/>
      <c r="AA299" s="198"/>
    </row>
    <row r="300" spans="1:67" x14ac:dyDescent="0.2">
      <c r="A300" s="202"/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301"/>
      <c r="O300" s="281" t="s">
        <v>394</v>
      </c>
      <c r="P300" s="230"/>
      <c r="Q300" s="230"/>
      <c r="R300" s="230"/>
      <c r="S300" s="230"/>
      <c r="T300" s="230"/>
      <c r="U300" s="226"/>
      <c r="V300" s="37" t="s">
        <v>67</v>
      </c>
      <c r="W300" s="197">
        <f>GrossWeightTotal+PalletQtyTotal*25</f>
        <v>14902.731400000001</v>
      </c>
      <c r="X300" s="197">
        <f>GrossWeightTotalR+PalletQtyTotalR*25</f>
        <v>14902.731400000001</v>
      </c>
      <c r="Y300" s="37"/>
      <c r="Z300" s="198"/>
      <c r="AA300" s="198"/>
    </row>
    <row r="301" spans="1:67" x14ac:dyDescent="0.2">
      <c r="A301" s="202"/>
      <c r="B301" s="202"/>
      <c r="C301" s="202"/>
      <c r="D301" s="202"/>
      <c r="E301" s="202"/>
      <c r="F301" s="202"/>
      <c r="G301" s="202"/>
      <c r="H301" s="202"/>
      <c r="I301" s="202"/>
      <c r="J301" s="202"/>
      <c r="K301" s="202"/>
      <c r="L301" s="202"/>
      <c r="M301" s="202"/>
      <c r="N301" s="301"/>
      <c r="O301" s="281" t="s">
        <v>395</v>
      </c>
      <c r="P301" s="230"/>
      <c r="Q301" s="230"/>
      <c r="R301" s="230"/>
      <c r="S301" s="230"/>
      <c r="T301" s="230"/>
      <c r="U301" s="22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3160</v>
      </c>
      <c r="X301" s="197">
        <f>IFERROR(X23+X32+X40+X50+X60+X66+X71+X77+X87+X94+X102+X108+X113+X121+X126+X132+X137+X144+X149+X157+X162+X169+X174+X179+X184+X191+X198+X208+X216+X221+X227+X233+X239+X244+X252+X257+X262+X269+X295,"0")</f>
        <v>3160</v>
      </c>
      <c r="Y301" s="37"/>
      <c r="Z301" s="198"/>
      <c r="AA301" s="198"/>
    </row>
    <row r="302" spans="1:67" ht="14.25" hidden="1" customHeight="1" x14ac:dyDescent="0.2">
      <c r="A302" s="202"/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301"/>
      <c r="O302" s="281" t="s">
        <v>396</v>
      </c>
      <c r="P302" s="230"/>
      <c r="Q302" s="230"/>
      <c r="R302" s="230"/>
      <c r="S302" s="230"/>
      <c r="T302" s="230"/>
      <c r="U302" s="22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44.55874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1" t="s">
        <v>68</v>
      </c>
      <c r="D304" s="256"/>
      <c r="E304" s="256"/>
      <c r="F304" s="256"/>
      <c r="G304" s="256"/>
      <c r="H304" s="256"/>
      <c r="I304" s="256"/>
      <c r="J304" s="256"/>
      <c r="K304" s="256"/>
      <c r="L304" s="256"/>
      <c r="M304" s="256"/>
      <c r="N304" s="256"/>
      <c r="O304" s="256"/>
      <c r="P304" s="256"/>
      <c r="Q304" s="256"/>
      <c r="R304" s="256"/>
      <c r="S304" s="257"/>
      <c r="T304" s="231" t="s">
        <v>196</v>
      </c>
      <c r="U304" s="256"/>
      <c r="V304" s="257"/>
      <c r="W304" s="231" t="s">
        <v>223</v>
      </c>
      <c r="X304" s="256"/>
      <c r="Y304" s="256"/>
      <c r="Z304" s="257"/>
      <c r="AA304" s="231" t="s">
        <v>240</v>
      </c>
      <c r="AB304" s="256"/>
      <c r="AC304" s="256"/>
      <c r="AD304" s="256"/>
      <c r="AE304" s="256"/>
      <c r="AF304" s="257"/>
      <c r="AG304" s="192" t="s">
        <v>283</v>
      </c>
      <c r="AH304" s="231" t="s">
        <v>287</v>
      </c>
      <c r="AI304" s="257"/>
      <c r="AJ304" s="231" t="s">
        <v>294</v>
      </c>
      <c r="AK304" s="257"/>
    </row>
    <row r="305" spans="1:37" ht="14.25" customHeight="1" thickTop="1" x14ac:dyDescent="0.2">
      <c r="A305" s="297" t="s">
        <v>399</v>
      </c>
      <c r="B305" s="231" t="s">
        <v>59</v>
      </c>
      <c r="C305" s="231" t="s">
        <v>69</v>
      </c>
      <c r="D305" s="231" t="s">
        <v>81</v>
      </c>
      <c r="E305" s="231" t="s">
        <v>91</v>
      </c>
      <c r="F305" s="231" t="s">
        <v>106</v>
      </c>
      <c r="G305" s="231" t="s">
        <v>119</v>
      </c>
      <c r="H305" s="231" t="s">
        <v>125</v>
      </c>
      <c r="I305" s="231" t="s">
        <v>129</v>
      </c>
      <c r="J305" s="231" t="s">
        <v>135</v>
      </c>
      <c r="K305" s="231" t="s">
        <v>148</v>
      </c>
      <c r="L305" s="231" t="s">
        <v>155</v>
      </c>
      <c r="M305" s="193"/>
      <c r="N305" s="231" t="s">
        <v>164</v>
      </c>
      <c r="O305" s="231" t="s">
        <v>169</v>
      </c>
      <c r="P305" s="231" t="s">
        <v>172</v>
      </c>
      <c r="Q305" s="231" t="s">
        <v>182</v>
      </c>
      <c r="R305" s="231" t="s">
        <v>185</v>
      </c>
      <c r="S305" s="231" t="s">
        <v>193</v>
      </c>
      <c r="T305" s="231" t="s">
        <v>197</v>
      </c>
      <c r="U305" s="231" t="s">
        <v>203</v>
      </c>
      <c r="V305" s="231" t="s">
        <v>206</v>
      </c>
      <c r="W305" s="231" t="s">
        <v>224</v>
      </c>
      <c r="X305" s="231" t="s">
        <v>229</v>
      </c>
      <c r="Y305" s="231" t="s">
        <v>223</v>
      </c>
      <c r="Z305" s="231" t="s">
        <v>237</v>
      </c>
      <c r="AA305" s="231" t="s">
        <v>241</v>
      </c>
      <c r="AB305" s="231" t="s">
        <v>246</v>
      </c>
      <c r="AC305" s="231" t="s">
        <v>253</v>
      </c>
      <c r="AD305" s="231" t="s">
        <v>266</v>
      </c>
      <c r="AE305" s="231" t="s">
        <v>275</v>
      </c>
      <c r="AF305" s="231" t="s">
        <v>278</v>
      </c>
      <c r="AG305" s="231" t="s">
        <v>284</v>
      </c>
      <c r="AH305" s="231" t="s">
        <v>288</v>
      </c>
      <c r="AI305" s="231" t="s">
        <v>291</v>
      </c>
      <c r="AJ305" s="231" t="s">
        <v>295</v>
      </c>
      <c r="AK305" s="231" t="s">
        <v>305</v>
      </c>
    </row>
    <row r="306" spans="1:37" ht="13.5" customHeight="1" thickBot="1" x14ac:dyDescent="0.25">
      <c r="A306" s="298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193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400.5</v>
      </c>
      <c r="D307" s="46">
        <f>IFERROR(W36*H36,"0")+IFERROR(W37*H37,"0")+IFERROR(W38*H38,"0")+IFERROR(W39*H39,"0")</f>
        <v>660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86.4</v>
      </c>
      <c r="G307" s="46">
        <f>IFERROR(W64*H64,"0")+IFERROR(W65*H65,"0")</f>
        <v>0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1130.4000000000001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2918.4</v>
      </c>
      <c r="M307" s="193"/>
      <c r="N307" s="46">
        <f>IFERROR(W106*H106,"0")+IFERROR(W107*H107,"0")</f>
        <v>975</v>
      </c>
      <c r="O307" s="46">
        <f>IFERROR(W112*H112,"0")</f>
        <v>582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480</v>
      </c>
      <c r="W307" s="46">
        <f>IFERROR(W167*H167,"0")+IFERROR(W168*H168,"0")</f>
        <v>462</v>
      </c>
      <c r="X307" s="46">
        <f>IFERROR(W173*H173,"0")</f>
        <v>0</v>
      </c>
      <c r="Y307" s="46">
        <f>IFERROR(W178*H178,"0")</f>
        <v>0</v>
      </c>
      <c r="Z307" s="46">
        <f>IFERROR(W183*H183,"0")</f>
        <v>456</v>
      </c>
      <c r="AA307" s="46">
        <f>IFERROR(W189*H189,"0")+IFERROR(W190*H190,"0")</f>
        <v>0</v>
      </c>
      <c r="AB307" s="46">
        <f>IFERROR(W195*H195,"0")+IFERROR(W196*H196,"0")+IFERROR(W197*H197,"0")</f>
        <v>436.79999999999995</v>
      </c>
      <c r="AC307" s="46">
        <f>IFERROR(W202*H202,"0")+IFERROR(W203*H203,"0")+IFERROR(W204*H204,"0")+IFERROR(W205*H205,"0")+IFERROR(W206*H206,"0")+IFERROR(W207*H207,"0")</f>
        <v>67.199999999999989</v>
      </c>
      <c r="AD307" s="46">
        <f>IFERROR(W212*H212,"0")+IFERROR(W213*H213,"0")+IFERROR(W214*H214,"0")+IFERROR(W215*H215,"0")</f>
        <v>684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810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2580.8999999999996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6142.8</v>
      </c>
      <c r="B310" s="60">
        <f>SUMPRODUCT(--(BB:BB="ПГП"),--(V:V="кор"),H:H,X:X)+SUMPRODUCT(--(BB:BB="ПГП"),--(V:V="кг"),X:X)</f>
        <v>6586.8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30,40"/>
        <filter val="106,00"/>
        <filter val="108,00"/>
        <filter val="11,00"/>
        <filter val="110,00"/>
        <filter val="12 729,60"/>
        <filter val="12,00"/>
        <filter val="14 002,73"/>
        <filter val="14 902,73"/>
        <filter val="140,00"/>
        <filter val="142,00"/>
        <filter val="152,00"/>
        <filter val="154,00"/>
        <filter val="162,00"/>
        <filter val="172,00"/>
        <filter val="180,00"/>
        <filter val="185,00"/>
        <filter val="194,00"/>
        <filter val="2 918,40"/>
        <filter val="240,00"/>
        <filter val="267,00"/>
        <filter val="299,70"/>
        <filter val="3 160,00"/>
        <filter val="314,00"/>
        <filter val="32,00"/>
        <filter val="325,00"/>
        <filter val="36"/>
        <filter val="400,50"/>
        <filter val="408,00"/>
        <filter val="414,00"/>
        <filter val="436,80"/>
        <filter val="456,00"/>
        <filter val="462,00"/>
        <filter val="48,00"/>
        <filter val="480,00"/>
        <filter val="582,00"/>
        <filter val="63,00"/>
        <filter val="636,00"/>
        <filter val="660,00"/>
        <filter val="67,20"/>
        <filter val="684,00"/>
        <filter val="70,00"/>
        <filter val="745,20"/>
        <filter val="78,00"/>
        <filter val="81,00"/>
        <filter val="810,00"/>
        <filter val="86,40"/>
        <filter val="900,00"/>
        <filter val="95,00"/>
        <filter val="96,00"/>
        <filter val="975,00"/>
      </filters>
    </filterColumn>
  </autoFilter>
  <mergeCells count="550"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O46:S46"/>
    <mergeCell ref="D39:E39"/>
    <mergeCell ref="O48:S48"/>
    <mergeCell ref="O51:U51"/>
    <mergeCell ref="O59:S5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20:S220"/>
    <mergeCell ref="A129:Y129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93:S293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Q305:Q306"/>
    <mergeCell ref="D232:E232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O179:U179"/>
    <mergeCell ref="A102:N103"/>
    <mergeCell ref="D161:E161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O185:U185"/>
    <mergeCell ref="A96:Y96"/>
    <mergeCell ref="O209:U209"/>
    <mergeCell ref="W305:W306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