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E2C292-6C07-493A-A340-71F0549A85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X277" i="1" s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X271" i="1" s="1"/>
  <c r="O261" i="1"/>
  <c r="BO260" i="1"/>
  <c r="BN260" i="1"/>
  <c r="BM260" i="1"/>
  <c r="BL260" i="1"/>
  <c r="Y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L568" i="1" s="1"/>
  <c r="W234" i="1"/>
  <c r="W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K568" i="1" s="1"/>
  <c r="O227" i="1"/>
  <c r="W224" i="1"/>
  <c r="W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X182" i="1" s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8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44" i="1" l="1"/>
  <c r="BM144" i="1"/>
  <c r="BO145" i="1"/>
  <c r="BM145" i="1"/>
  <c r="Y145" i="1"/>
  <c r="BO175" i="1"/>
  <c r="BM175" i="1"/>
  <c r="Y175" i="1"/>
  <c r="BO212" i="1"/>
  <c r="BM212" i="1"/>
  <c r="Y212" i="1"/>
  <c r="BO242" i="1"/>
  <c r="BM242" i="1"/>
  <c r="Y242" i="1"/>
  <c r="BO264" i="1"/>
  <c r="BM264" i="1"/>
  <c r="Y264" i="1"/>
  <c r="BO295" i="1"/>
  <c r="BM295" i="1"/>
  <c r="Y295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0" i="1"/>
  <c r="BM400" i="1"/>
  <c r="Y400" i="1"/>
  <c r="BO429" i="1"/>
  <c r="BM429" i="1"/>
  <c r="Y429" i="1"/>
  <c r="BO481" i="1"/>
  <c r="BM481" i="1"/>
  <c r="Y481" i="1"/>
  <c r="B568" i="1"/>
  <c r="W560" i="1"/>
  <c r="Y31" i="1"/>
  <c r="BM31" i="1"/>
  <c r="E568" i="1"/>
  <c r="Y68" i="1"/>
  <c r="BM68" i="1"/>
  <c r="Y76" i="1"/>
  <c r="BM76" i="1"/>
  <c r="Y88" i="1"/>
  <c r="BM88" i="1"/>
  <c r="X100" i="1"/>
  <c r="Y98" i="1"/>
  <c r="BM98" i="1"/>
  <c r="X117" i="1"/>
  <c r="Y108" i="1"/>
  <c r="BM108" i="1"/>
  <c r="Y113" i="1"/>
  <c r="BM113" i="1"/>
  <c r="Y125" i="1"/>
  <c r="BM125" i="1"/>
  <c r="X135" i="1"/>
  <c r="Y140" i="1"/>
  <c r="BM140" i="1"/>
  <c r="Y141" i="1"/>
  <c r="BM141" i="1"/>
  <c r="Y144" i="1"/>
  <c r="BO156" i="1"/>
  <c r="BM156" i="1"/>
  <c r="Y156" i="1"/>
  <c r="BO184" i="1"/>
  <c r="BM184" i="1"/>
  <c r="Y184" i="1"/>
  <c r="BO230" i="1"/>
  <c r="BM230" i="1"/>
  <c r="Y230" i="1"/>
  <c r="BO254" i="1"/>
  <c r="BM254" i="1"/>
  <c r="Y254" i="1"/>
  <c r="BO282" i="1"/>
  <c r="BM282" i="1"/>
  <c r="Y282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08" i="1"/>
  <c r="BM408" i="1"/>
  <c r="Y408" i="1"/>
  <c r="BO443" i="1"/>
  <c r="BM443" i="1"/>
  <c r="Y443" i="1"/>
  <c r="BO497" i="1"/>
  <c r="BM497" i="1"/>
  <c r="Y497" i="1"/>
  <c r="X159" i="1"/>
  <c r="BO297" i="1"/>
  <c r="BM297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W559" i="1"/>
  <c r="W561" i="1" s="1"/>
  <c r="Y23" i="1"/>
  <c r="BM23" i="1"/>
  <c r="W558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Y102" i="1"/>
  <c r="BM102" i="1"/>
  <c r="BO102" i="1"/>
  <c r="Y106" i="1"/>
  <c r="BM106" i="1"/>
  <c r="Y110" i="1"/>
  <c r="BM110" i="1"/>
  <c r="Y111" i="1"/>
  <c r="BM111" i="1"/>
  <c r="Y115" i="1"/>
  <c r="BM115" i="1"/>
  <c r="X127" i="1"/>
  <c r="Y123" i="1"/>
  <c r="BM123" i="1"/>
  <c r="Y130" i="1"/>
  <c r="BM130" i="1"/>
  <c r="BO130" i="1"/>
  <c r="Y134" i="1"/>
  <c r="BM134" i="1"/>
  <c r="X146" i="1"/>
  <c r="Y150" i="1"/>
  <c r="BM150" i="1"/>
  <c r="BO150" i="1"/>
  <c r="Y154" i="1"/>
  <c r="BM154" i="1"/>
  <c r="Y158" i="1"/>
  <c r="BM158" i="1"/>
  <c r="I568" i="1"/>
  <c r="Y169" i="1"/>
  <c r="BM169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X224" i="1"/>
  <c r="Y228" i="1"/>
  <c r="BM228" i="1"/>
  <c r="Y232" i="1"/>
  <c r="BM232" i="1"/>
  <c r="Y240" i="1"/>
  <c r="BM240" i="1"/>
  <c r="Y244" i="1"/>
  <c r="BM244" i="1"/>
  <c r="Y248" i="1"/>
  <c r="BM248" i="1"/>
  <c r="X257" i="1"/>
  <c r="Y256" i="1"/>
  <c r="BM256" i="1"/>
  <c r="X270" i="1"/>
  <c r="Y262" i="1"/>
  <c r="BM262" i="1"/>
  <c r="Y266" i="1"/>
  <c r="BM266" i="1"/>
  <c r="Y276" i="1"/>
  <c r="BM276" i="1"/>
  <c r="Y286" i="1"/>
  <c r="BM286" i="1"/>
  <c r="X289" i="1"/>
  <c r="Y293" i="1"/>
  <c r="BM293" i="1"/>
  <c r="BO293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17" i="1"/>
  <c r="X410" i="1"/>
  <c r="W568" i="1"/>
  <c r="H9" i="1"/>
  <c r="A10" i="1"/>
  <c r="X24" i="1"/>
  <c r="X34" i="1"/>
  <c r="X50" i="1"/>
  <c r="X58" i="1"/>
  <c r="X83" i="1"/>
  <c r="X89" i="1"/>
  <c r="X99" i="1"/>
  <c r="X118" i="1"/>
  <c r="X126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F9" i="1"/>
  <c r="J9" i="1"/>
  <c r="Y22" i="1"/>
  <c r="Y24" i="1" s="1"/>
  <c r="BM22" i="1"/>
  <c r="BO22" i="1"/>
  <c r="W562" i="1"/>
  <c r="X25" i="1"/>
  <c r="Y28" i="1"/>
  <c r="BM28" i="1"/>
  <c r="Y30" i="1"/>
  <c r="BM30" i="1"/>
  <c r="Y32" i="1"/>
  <c r="BM32" i="1"/>
  <c r="C568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3" i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BM131" i="1"/>
  <c r="Y133" i="1"/>
  <c r="BM133" i="1"/>
  <c r="X136" i="1"/>
  <c r="G568" i="1"/>
  <c r="Y142" i="1"/>
  <c r="BM142" i="1"/>
  <c r="Y143" i="1"/>
  <c r="BM143" i="1"/>
  <c r="X147" i="1"/>
  <c r="H568" i="1"/>
  <c r="X160" i="1"/>
  <c r="Y151" i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165" i="1"/>
  <c r="J568" i="1"/>
  <c r="X218" i="1"/>
  <c r="Y220" i="1"/>
  <c r="Y223" i="1" s="1"/>
  <c r="BM220" i="1"/>
  <c r="BO220" i="1"/>
  <c r="Y222" i="1"/>
  <c r="BM222" i="1"/>
  <c r="X223" i="1"/>
  <c r="Y227" i="1"/>
  <c r="Y233" i="1" s="1"/>
  <c r="BM227" i="1"/>
  <c r="BO227" i="1"/>
  <c r="Y229" i="1"/>
  <c r="BM229" i="1"/>
  <c r="Y231" i="1"/>
  <c r="BM231" i="1"/>
  <c r="X234" i="1"/>
  <c r="Y237" i="1"/>
  <c r="Y250" i="1" s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X250" i="1"/>
  <c r="Y253" i="1"/>
  <c r="Y257" i="1" s="1"/>
  <c r="BM253" i="1"/>
  <c r="BO253" i="1"/>
  <c r="Y255" i="1"/>
  <c r="BM255" i="1"/>
  <c r="X258" i="1"/>
  <c r="Y261" i="1"/>
  <c r="Y270" i="1" s="1"/>
  <c r="BM261" i="1"/>
  <c r="BO261" i="1"/>
  <c r="Y263" i="1"/>
  <c r="BM263" i="1"/>
  <c r="Y265" i="1"/>
  <c r="BM265" i="1"/>
  <c r="Y267" i="1"/>
  <c r="BM267" i="1"/>
  <c r="Y269" i="1"/>
  <c r="BM269" i="1"/>
  <c r="X278" i="1"/>
  <c r="Y274" i="1"/>
  <c r="BM274" i="1"/>
  <c r="BO274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233" i="1"/>
  <c r="X251" i="1"/>
  <c r="Y277" i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BO334" i="1"/>
  <c r="BM334" i="1"/>
  <c r="Y334" i="1"/>
  <c r="BO336" i="1"/>
  <c r="BM336" i="1"/>
  <c r="Y336" i="1"/>
  <c r="X339" i="1"/>
  <c r="BO343" i="1"/>
  <c r="BM343" i="1"/>
  <c r="Y343" i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Y425" i="1" s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01" i="1" l="1"/>
  <c r="Y431" i="1"/>
  <c r="Y346" i="1"/>
  <c r="Y316" i="1"/>
  <c r="Y358" i="1"/>
  <c r="Y487" i="1"/>
  <c r="Y353" i="1"/>
  <c r="Y159" i="1"/>
  <c r="Y89" i="1"/>
  <c r="Y57" i="1"/>
  <c r="Y34" i="1"/>
  <c r="Y199" i="1"/>
  <c r="Y409" i="1"/>
  <c r="Y339" i="1"/>
  <c r="Y146" i="1"/>
  <c r="Y135" i="1"/>
  <c r="Y117" i="1"/>
  <c r="Y99" i="1"/>
  <c r="Y217" i="1"/>
  <c r="Y181" i="1"/>
  <c r="Y533" i="1"/>
  <c r="Y460" i="1"/>
  <c r="Y366" i="1"/>
  <c r="Y82" i="1"/>
  <c r="X559" i="1"/>
  <c r="X562" i="1"/>
  <c r="Y549" i="1"/>
  <c r="Y507" i="1"/>
  <c r="Y440" i="1"/>
  <c r="Y381" i="1"/>
  <c r="Y126" i="1"/>
  <c r="X558" i="1"/>
  <c r="X560" i="1"/>
  <c r="Y563" i="1" l="1"/>
  <c r="X561" i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<sst xmlns="http://schemas.openxmlformats.org/spreadsheetml/2006/main" count="2476" uniqueCount="838">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</sst>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837</v>
      </c>
      <c r="I5" s="446"/>
      <c r="J5" s="446"/>
      <c r="K5" s="446"/>
      <c r="L5" s="447"/>
      <c r="M5" s="58"/>
      <c r="O5" s="24" t="s">
        <v>10</v>
      </c>
      <c r="P5" s="783">
        <v>45474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Понедельник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5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0.45833333333333331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300</v>
      </c>
      <c r="X47" s="391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313.33333333333331</v>
      </c>
      <c r="BM47" s="64">
        <f>IFERROR(X47*I47/H47,"0")</f>
        <v>315.83999999999997</v>
      </c>
      <c r="BN47" s="64">
        <f>IFERROR(1/J47*(W47/H47),"0")</f>
        <v>0.49603174603174593</v>
      </c>
      <c r="BO47" s="64">
        <f>IFERROR(1/J47*(X47/H47),"0")</f>
        <v>0.5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27.777777777777775</v>
      </c>
      <c r="X49" s="392">
        <f>IFERROR(X47/H47,"0")+IFERROR(X48/H48,"0")</f>
        <v>28</v>
      </c>
      <c r="Y49" s="392">
        <f>IFERROR(IF(Y47="",0,Y47),"0")+IFERROR(IF(Y48="",0,Y48),"0")</f>
        <v>0.60899999999999999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300</v>
      </c>
      <c r="X50" s="392">
        <f>IFERROR(SUM(X47:X48),"0")</f>
        <v>302.40000000000003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200</v>
      </c>
      <c r="X53" s="391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300</v>
      </c>
      <c r="X55" s="391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85.18518518518519</v>
      </c>
      <c r="X57" s="392">
        <f>IFERROR(X53/H53,"0")+IFERROR(X54/H54,"0")+IFERROR(X55/H55,"0")+IFERROR(X56/H56,"0")</f>
        <v>86</v>
      </c>
      <c r="Y57" s="392">
        <f>IFERROR(IF(Y53="",0,Y53),"0")+IFERROR(IF(Y54="",0,Y54),"0")+IFERROR(IF(Y55="",0,Y55),"0")+IFERROR(IF(Y56="",0,Y56),"0")</f>
        <v>1.04104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500</v>
      </c>
      <c r="X58" s="392">
        <f>IFERROR(SUM(X53:X56),"0")</f>
        <v>506.70000000000005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500</v>
      </c>
      <c r="X62" s="391">
        <f t="shared" si="6"/>
        <v>507.6</v>
      </c>
      <c r="Y62" s="36">
        <f t="shared" si="7"/>
        <v>1.0222499999999999</v>
      </c>
      <c r="Z62" s="56"/>
      <c r="AA62" s="57"/>
      <c r="AE62" s="64"/>
      <c r="BB62" s="83" t="s">
        <v>1</v>
      </c>
      <c r="BL62" s="64">
        <f t="shared" si="8"/>
        <v>522.22222222222217</v>
      </c>
      <c r="BM62" s="64">
        <f t="shared" si="9"/>
        <v>530.16</v>
      </c>
      <c r="BN62" s="64">
        <f t="shared" si="10"/>
        <v>0.82671957671957652</v>
      </c>
      <c r="BO62" s="64">
        <f t="shared" si="11"/>
        <v>0.83928571428571419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800</v>
      </c>
      <c r="X65" s="391">
        <f t="shared" si="6"/>
        <v>810</v>
      </c>
      <c r="Y65" s="36">
        <f t="shared" si="7"/>
        <v>1.6312499999999999</v>
      </c>
      <c r="Z65" s="56"/>
      <c r="AA65" s="57"/>
      <c r="AE65" s="64"/>
      <c r="BB65" s="86" t="s">
        <v>1</v>
      </c>
      <c r="BL65" s="64">
        <f t="shared" si="8"/>
        <v>835.55555555555554</v>
      </c>
      <c r="BM65" s="64">
        <f t="shared" si="9"/>
        <v>845.99999999999989</v>
      </c>
      <c r="BN65" s="64">
        <f t="shared" si="10"/>
        <v>1.3227513227513228</v>
      </c>
      <c r="BO65" s="64">
        <f t="shared" si="11"/>
        <v>1.3392857142857142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120.37037037037037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122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2.6534999999999997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1300</v>
      </c>
      <c r="X83" s="392">
        <f>IFERROR(SUM(X61:X81),"0")</f>
        <v>1317.6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100</v>
      </c>
      <c r="X85" s="391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9.2592592592592595</v>
      </c>
      <c r="X89" s="392">
        <f>IFERROR(X85/H85,"0")+IFERROR(X86/H86,"0")+IFERROR(X87/H87,"0")+IFERROR(X88/H88,"0")</f>
        <v>10</v>
      </c>
      <c r="Y89" s="392">
        <f>IFERROR(IF(Y85="",0,Y85),"0")+IFERROR(IF(Y86="",0,Y86),"0")+IFERROR(IF(Y87="",0,Y87),"0")+IFERROR(IF(Y88="",0,Y88),"0")</f>
        <v>0.21749999999999997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100</v>
      </c>
      <c r="X90" s="392">
        <f>IFERROR(SUM(X85:X88),"0")</f>
        <v>108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50</v>
      </c>
      <c r="X98" s="391">
        <f t="shared" si="13"/>
        <v>50.4</v>
      </c>
      <c r="Y98" s="36">
        <f>IFERROR(IF(X98=0,"",ROUNDUP(X98/H98,0)*0.00753),"")</f>
        <v>0.13553999999999999</v>
      </c>
      <c r="Z98" s="56"/>
      <c r="AA98" s="57"/>
      <c r="AE98" s="64"/>
      <c r="BB98" s="113" t="s">
        <v>1</v>
      </c>
      <c r="BL98" s="64">
        <f t="shared" si="14"/>
        <v>55.142857142857146</v>
      </c>
      <c r="BM98" s="64">
        <f t="shared" si="15"/>
        <v>55.584000000000003</v>
      </c>
      <c r="BN98" s="64">
        <f t="shared" si="16"/>
        <v>0.11446886446886446</v>
      </c>
      <c r="BO98" s="64">
        <f t="shared" si="17"/>
        <v>0.11538461538461538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17.857142857142858</v>
      </c>
      <c r="X99" s="392">
        <f>IFERROR(X92/H92,"0")+IFERROR(X93/H93,"0")+IFERROR(X94/H94,"0")+IFERROR(X95/H95,"0")+IFERROR(X96/H96,"0")+IFERROR(X97/H97,"0")+IFERROR(X98/H98,"0")</f>
        <v>18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0.13553999999999999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50</v>
      </c>
      <c r="X100" s="392">
        <f>IFERROR(SUM(X92:X98),"0")</f>
        <v>50.4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400</v>
      </c>
      <c r="X103" s="391">
        <f t="shared" si="18"/>
        <v>403.20000000000005</v>
      </c>
      <c r="Y103" s="36">
        <f>IFERROR(IF(X103=0,"",ROUNDUP(X103/H103,0)*0.02175),"")</f>
        <v>1.044</v>
      </c>
      <c r="Z103" s="56"/>
      <c r="AA103" s="57"/>
      <c r="AE103" s="64"/>
      <c r="BB103" s="115" t="s">
        <v>1</v>
      </c>
      <c r="BL103" s="64">
        <f t="shared" si="19"/>
        <v>426.85714285714289</v>
      </c>
      <c r="BM103" s="64">
        <f t="shared" si="20"/>
        <v>430.27200000000005</v>
      </c>
      <c r="BN103" s="64">
        <f t="shared" si="21"/>
        <v>0.85034013605442171</v>
      </c>
      <c r="BO103" s="64">
        <f t="shared" si="22"/>
        <v>0.8571428571428571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200</v>
      </c>
      <c r="X108" s="391">
        <f t="shared" si="18"/>
        <v>202.5</v>
      </c>
      <c r="Y108" s="36">
        <f>IFERROR(IF(X108=0,"",ROUNDUP(X108/H108,0)*0.00753),"")</f>
        <v>0.56474999999999997</v>
      </c>
      <c r="Z108" s="56"/>
      <c r="AA108" s="57"/>
      <c r="AE108" s="64"/>
      <c r="BB108" s="120" t="s">
        <v>1</v>
      </c>
      <c r="BL108" s="64">
        <f t="shared" si="19"/>
        <v>220.14814814814812</v>
      </c>
      <c r="BM108" s="64">
        <f t="shared" si="20"/>
        <v>222.9</v>
      </c>
      <c r="BN108" s="64">
        <f t="shared" si="21"/>
        <v>0.47483380816714149</v>
      </c>
      <c r="BO108" s="64">
        <f t="shared" si="22"/>
        <v>0.48076923076923073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50</v>
      </c>
      <c r="X110" s="391">
        <f t="shared" si="18"/>
        <v>51.48</v>
      </c>
      <c r="Y110" s="36">
        <f>IFERROR(IF(X110=0,"",ROUNDUP(X110/H110,0)*0.00753),"")</f>
        <v>0.19578000000000001</v>
      </c>
      <c r="Z110" s="56"/>
      <c r="AA110" s="57"/>
      <c r="AE110" s="64"/>
      <c r="BB110" s="122" t="s">
        <v>1</v>
      </c>
      <c r="BL110" s="64">
        <f t="shared" si="19"/>
        <v>57.020202020202021</v>
      </c>
      <c r="BM110" s="64">
        <f t="shared" si="20"/>
        <v>58.707999999999998</v>
      </c>
      <c r="BN110" s="64">
        <f t="shared" si="21"/>
        <v>0.16187516187516188</v>
      </c>
      <c r="BO110" s="64">
        <f t="shared" si="22"/>
        <v>0.16666666666666666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146.94564694564696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149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1.8045300000000002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650</v>
      </c>
      <c r="X118" s="392">
        <f>IFERROR(SUM(X102:X116),"0")</f>
        <v>657.18000000000006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50</v>
      </c>
      <c r="X120" s="391">
        <f t="shared" ref="X120:X125" si="23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64"/>
      <c r="BB120" s="129" t="s">
        <v>1</v>
      </c>
      <c r="BL120" s="64">
        <f t="shared" ref="BL120:BL125" si="24">IFERROR(W120*I120/H120,"0")</f>
        <v>53.945783132530124</v>
      </c>
      <c r="BM120" s="64">
        <f t="shared" ref="BM120:BM125" si="25">IFERROR(X120*I120/H120,"0")</f>
        <v>57.311999999999998</v>
      </c>
      <c r="BN120" s="64">
        <f t="shared" ref="BN120:BN125" si="26">IFERROR(1/J120*(W120/H120),"0")</f>
        <v>0.12550200803212852</v>
      </c>
      <c r="BO120" s="64">
        <f t="shared" ref="BO120:BO125" si="27">IFERROR(1/J120*(X120/H120),"0")</f>
        <v>0.13333333333333333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15.060240963855422</v>
      </c>
      <c r="X126" s="392">
        <f>IFERROR(X120/H120,"0")+IFERROR(X121/H121,"0")+IFERROR(X122/H122,"0")+IFERROR(X123/H123,"0")+IFERROR(X124/H124,"0")+IFERROR(X125/H125,"0")</f>
        <v>16</v>
      </c>
      <c r="Y126" s="392">
        <f>IFERROR(IF(Y120="",0,Y120),"0")+IFERROR(IF(Y121="",0,Y121),"0")+IFERROR(IF(Y122="",0,Y122),"0")+IFERROR(IF(Y123="",0,Y123),"0")+IFERROR(IF(Y124="",0,Y124),"0")+IFERROR(IF(Y125="",0,Y125),"0")</f>
        <v>0.14992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50</v>
      </c>
      <c r="X127" s="392">
        <f>IFERROR(SUM(X120:X125),"0")</f>
        <v>53.12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1000</v>
      </c>
      <c r="X130" s="391">
        <f>IFERROR(IF(W130="",0,CEILING((W130/$H130),1)*$H130),"")</f>
        <v>1004.4</v>
      </c>
      <c r="Y130" s="36">
        <f>IFERROR(IF(X130=0,"",ROUNDUP(X130/H130,0)*0.02175),"")</f>
        <v>2.6969999999999996</v>
      </c>
      <c r="Z130" s="56"/>
      <c r="AA130" s="57"/>
      <c r="AE130" s="64"/>
      <c r="BB130" s="135" t="s">
        <v>1</v>
      </c>
      <c r="BL130" s="64">
        <f>IFERROR(W130*I130/H130,"0")</f>
        <v>1068.8888888888889</v>
      </c>
      <c r="BM130" s="64">
        <f>IFERROR(X130*I130/H130,"0")</f>
        <v>1073.5920000000001</v>
      </c>
      <c r="BN130" s="64">
        <f>IFERROR(1/J130*(W130/H130),"0")</f>
        <v>2.2045855379188715</v>
      </c>
      <c r="BO130" s="64">
        <f>IFERROR(1/J130*(X130/H130),"0")</f>
        <v>2.214285714285714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300</v>
      </c>
      <c r="X133" s="391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234.5679012345679</v>
      </c>
      <c r="X135" s="392">
        <f>IFERROR(X130/H130,"0")+IFERROR(X131/H131,"0")+IFERROR(X132/H132,"0")+IFERROR(X133/H133,"0")+IFERROR(X134/H134,"0")</f>
        <v>236</v>
      </c>
      <c r="Y135" s="392">
        <f>IFERROR(IF(Y130="",0,Y130),"0")+IFERROR(IF(Y131="",0,Y131),"0")+IFERROR(IF(Y132="",0,Y132),"0")+IFERROR(IF(Y133="",0,Y133),"0")+IFERROR(IF(Y134="",0,Y134),"0")</f>
        <v>3.5403599999999997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1300</v>
      </c>
      <c r="X136" s="392">
        <f>IFERROR(SUM(X130:X134),"0")</f>
        <v>1306.8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200</v>
      </c>
      <c r="X152" s="391">
        <f t="shared" si="34"/>
        <v>201.60000000000002</v>
      </c>
      <c r="Y152" s="36">
        <f>IFERROR(IF(X152=0,"",ROUNDUP(X152/H152,0)*0.00753),"")</f>
        <v>0.36143999999999998</v>
      </c>
      <c r="Z152" s="56"/>
      <c r="AA152" s="57"/>
      <c r="AE152" s="64"/>
      <c r="BB152" s="148" t="s">
        <v>1</v>
      </c>
      <c r="BL152" s="64">
        <f t="shared" si="35"/>
        <v>209.52380952380955</v>
      </c>
      <c r="BM152" s="64">
        <f t="shared" si="36"/>
        <v>211.20000000000005</v>
      </c>
      <c r="BN152" s="64">
        <f t="shared" si="37"/>
        <v>0.30525030525030528</v>
      </c>
      <c r="BO152" s="64">
        <f t="shared" si="38"/>
        <v>0.30769230769230771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47.61904761904762</v>
      </c>
      <c r="X159" s="392">
        <f>IFERROR(X150/H150,"0")+IFERROR(X151/H151,"0")+IFERROR(X152/H152,"0")+IFERROR(X153/H153,"0")+IFERROR(X154/H154,"0")+IFERROR(X155/H155,"0")+IFERROR(X156/H156,"0")+IFERROR(X157/H157,"0")+IFERROR(X158/H158,"0")</f>
        <v>48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0.36143999999999998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200</v>
      </c>
      <c r="X160" s="392">
        <f>IFERROR(SUM(X150:X158),"0")</f>
        <v>201.60000000000002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200</v>
      </c>
      <c r="X173" s="391">
        <f t="shared" ref="X173:X180" si="39"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207.77777777777777</v>
      </c>
      <c r="BM173" s="64">
        <f t="shared" ref="BM173:BM180" si="41">IFERROR(X173*I173/H173,"0")</f>
        <v>213.18000000000004</v>
      </c>
      <c r="BN173" s="64">
        <f t="shared" ref="BN173:BN180" si="42">IFERROR(1/J173*(W173/H173),"0")</f>
        <v>0.30864197530864196</v>
      </c>
      <c r="BO173" s="64">
        <f t="shared" ref="BO173:BO180" si="43">IFERROR(1/J173*(X173/H173),"0")</f>
        <v>0.31666666666666665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200</v>
      </c>
      <c r="X174" s="391">
        <f t="shared" si="39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40"/>
        <v>207.77777777777777</v>
      </c>
      <c r="BM174" s="64">
        <f t="shared" si="41"/>
        <v>213.18000000000004</v>
      </c>
      <c r="BN174" s="64">
        <f t="shared" si="42"/>
        <v>0.30864197530864196</v>
      </c>
      <c r="BO174" s="64">
        <f t="shared" si="43"/>
        <v>0.31666666666666665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200</v>
      </c>
      <c r="X176" s="391">
        <f t="shared" si="39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40"/>
        <v>207.77777777777777</v>
      </c>
      <c r="BM176" s="64">
        <f t="shared" si="41"/>
        <v>213.18000000000004</v>
      </c>
      <c r="BN176" s="64">
        <f t="shared" si="42"/>
        <v>0.30864197530864196</v>
      </c>
      <c r="BO176" s="64">
        <f t="shared" si="43"/>
        <v>0.31666666666666665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148.14814814814815</v>
      </c>
      <c r="X181" s="392">
        <f>IFERROR(X173/H173,"0")+IFERROR(X174/H174,"0")+IFERROR(X175/H175,"0")+IFERROR(X176/H176,"0")+IFERROR(X177/H177,"0")+IFERROR(X178/H178,"0")+IFERROR(X179/H179,"0")+IFERROR(X180/H180,"0")</f>
        <v>152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1.42424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800</v>
      </c>
      <c r="X182" s="392">
        <f>IFERROR(SUM(X173:X180),"0")</f>
        <v>820.80000000000007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150</v>
      </c>
      <c r="X187" s="391">
        <f t="shared" si="44"/>
        <v>156</v>
      </c>
      <c r="Y187" s="36">
        <f>IFERROR(IF(X187=0,"",ROUNDUP(X187/H187,0)*0.02175),"")</f>
        <v>0.43499999999999994</v>
      </c>
      <c r="Z187" s="56"/>
      <c r="AA187" s="57"/>
      <c r="AE187" s="64"/>
      <c r="BB187" s="170" t="s">
        <v>1</v>
      </c>
      <c r="BL187" s="64">
        <f t="shared" si="45"/>
        <v>160.84615384615387</v>
      </c>
      <c r="BM187" s="64">
        <f t="shared" si="46"/>
        <v>167.28000000000003</v>
      </c>
      <c r="BN187" s="64">
        <f t="shared" si="47"/>
        <v>0.34340659340659335</v>
      </c>
      <c r="BO187" s="64">
        <f t="shared" si="48"/>
        <v>0.3571428571428571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300</v>
      </c>
      <c r="X189" s="391">
        <f t="shared" si="44"/>
        <v>304.5</v>
      </c>
      <c r="Y189" s="36">
        <f>IFERROR(IF(X189=0,"",ROUNDUP(X189/H189,0)*0.02175),"")</f>
        <v>0.76124999999999998</v>
      </c>
      <c r="Z189" s="56"/>
      <c r="AA189" s="57"/>
      <c r="AE189" s="64"/>
      <c r="BB189" s="172" t="s">
        <v>1</v>
      </c>
      <c r="BL189" s="64">
        <f t="shared" si="45"/>
        <v>319.44827586206895</v>
      </c>
      <c r="BM189" s="64">
        <f t="shared" si="46"/>
        <v>324.24</v>
      </c>
      <c r="BN189" s="64">
        <f t="shared" si="47"/>
        <v>0.61576354679802958</v>
      </c>
      <c r="BO189" s="64">
        <f t="shared" si="48"/>
        <v>0.625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100</v>
      </c>
      <c r="X190" s="391">
        <f t="shared" si="44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5"/>
        <v>111.33333333333333</v>
      </c>
      <c r="BM190" s="64">
        <f t="shared" si="46"/>
        <v>112.224</v>
      </c>
      <c r="BN190" s="64">
        <f t="shared" si="47"/>
        <v>0.26709401709401709</v>
      </c>
      <c r="BO190" s="64">
        <f t="shared" si="48"/>
        <v>0.26923076923076922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150</v>
      </c>
      <c r="X192" s="391">
        <f t="shared" si="44"/>
        <v>151.19999999999999</v>
      </c>
      <c r="Y192" s="36">
        <f>IFERROR(IF(X192=0,"",ROUNDUP(X192/H192,0)*0.00753),"")</f>
        <v>0.47439000000000003</v>
      </c>
      <c r="Z192" s="56"/>
      <c r="AA192" s="57"/>
      <c r="AE192" s="64"/>
      <c r="BB192" s="175" t="s">
        <v>1</v>
      </c>
      <c r="BL192" s="64">
        <f t="shared" si="45"/>
        <v>162.5</v>
      </c>
      <c r="BM192" s="64">
        <f t="shared" si="46"/>
        <v>163.80000000000001</v>
      </c>
      <c r="BN192" s="64">
        <f t="shared" si="47"/>
        <v>0.40064102564102561</v>
      </c>
      <c r="BO192" s="64">
        <f t="shared" si="48"/>
        <v>0.40384615384615385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300</v>
      </c>
      <c r="X194" s="391">
        <f t="shared" si="44"/>
        <v>300</v>
      </c>
      <c r="Y194" s="36">
        <f>IFERROR(IF(X194=0,"",ROUNDUP(X194/H194,0)*0.00753),"")</f>
        <v>0.94125000000000003</v>
      </c>
      <c r="Z194" s="56"/>
      <c r="AA194" s="57"/>
      <c r="AE194" s="64"/>
      <c r="BB194" s="177" t="s">
        <v>1</v>
      </c>
      <c r="BL194" s="64">
        <f t="shared" si="45"/>
        <v>336.25</v>
      </c>
      <c r="BM194" s="64">
        <f t="shared" si="46"/>
        <v>336.25</v>
      </c>
      <c r="BN194" s="64">
        <f t="shared" si="47"/>
        <v>0.80128205128205121</v>
      </c>
      <c r="BO194" s="64">
        <f t="shared" si="48"/>
        <v>0.80128205128205121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282.88019451812556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285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2.92815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1000</v>
      </c>
      <c r="X200" s="392">
        <f>IFERROR(SUM(X184:X198),"0")</f>
        <v>1012.5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100</v>
      </c>
      <c r="X204" s="391">
        <f>IFERROR(IF(W204="",0,CEILING((W204/$H204),1)*$H204),"")</f>
        <v>100.8</v>
      </c>
      <c r="Y204" s="36">
        <f>IFERROR(IF(X204=0,"",ROUNDUP(X204/H204,0)*0.00753),"")</f>
        <v>0.31625999999999999</v>
      </c>
      <c r="Z204" s="56"/>
      <c r="AA204" s="57"/>
      <c r="AE204" s="64"/>
      <c r="BB204" s="184" t="s">
        <v>1</v>
      </c>
      <c r="BL204" s="64">
        <f>IFERROR(W204*I204/H204,"0")</f>
        <v>111.33333333333333</v>
      </c>
      <c r="BM204" s="64">
        <f>IFERROR(X204*I204/H204,"0")</f>
        <v>112.224</v>
      </c>
      <c r="BN204" s="64">
        <f>IFERROR(1/J204*(W204/H204),"0")</f>
        <v>0.26709401709401709</v>
      </c>
      <c r="BO204" s="64">
        <f>IFERROR(1/J204*(X204/H204),"0")</f>
        <v>0.26923076923076922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100</v>
      </c>
      <c r="X205" s="391">
        <f>IFERROR(IF(W205="",0,CEILING((W205/$H205),1)*$H205),"")</f>
        <v>100.8</v>
      </c>
      <c r="Y205" s="36">
        <f>IFERROR(IF(X205=0,"",ROUNDUP(X205/H205,0)*0.00753),"")</f>
        <v>0.31625999999999999</v>
      </c>
      <c r="Z205" s="56"/>
      <c r="AA205" s="57"/>
      <c r="AE205" s="64"/>
      <c r="BB205" s="185" t="s">
        <v>1</v>
      </c>
      <c r="BL205" s="64">
        <f>IFERROR(W205*I205/H205,"0")</f>
        <v>111.33333333333333</v>
      </c>
      <c r="BM205" s="64">
        <f>IFERROR(X205*I205/H205,"0")</f>
        <v>112.224</v>
      </c>
      <c r="BN205" s="64">
        <f>IFERROR(1/J205*(W205/H205),"0")</f>
        <v>0.26709401709401709</v>
      </c>
      <c r="BO205" s="64">
        <f>IFERROR(1/J205*(X205/H205),"0")</f>
        <v>0.26923076923076922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83.333333333333343</v>
      </c>
      <c r="X206" s="392">
        <f>IFERROR(X202/H202,"0")+IFERROR(X203/H203,"0")+IFERROR(X204/H204,"0")+IFERROR(X205/H205,"0")</f>
        <v>84</v>
      </c>
      <c r="Y206" s="392">
        <f>IFERROR(IF(Y202="",0,Y202),"0")+IFERROR(IF(Y203="",0,Y203),"0")+IFERROR(IF(Y204="",0,Y204),"0")+IFERROR(IF(Y205="",0,Y205),"0")</f>
        <v>0.63251999999999997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200</v>
      </c>
      <c r="X207" s="392">
        <f>IFERROR(SUM(X202:X205),"0")</f>
        <v>201.6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100</v>
      </c>
      <c r="X254" s="391">
        <f>IFERROR(IF(W254="",0,CEILING((W254/$H254),1)*$H254),"")</f>
        <v>100.80000000000001</v>
      </c>
      <c r="Y254" s="36">
        <f>IFERROR(IF(X254=0,"",ROUNDUP(X254/H254,0)*0.00753),"")</f>
        <v>0.18071999999999999</v>
      </c>
      <c r="Z254" s="56"/>
      <c r="AA254" s="57"/>
      <c r="AE254" s="64"/>
      <c r="BB254" s="216" t="s">
        <v>1</v>
      </c>
      <c r="BL254" s="64">
        <f>IFERROR(W254*I254/H254,"0")</f>
        <v>106.19047619047619</v>
      </c>
      <c r="BM254" s="64">
        <f>IFERROR(X254*I254/H254,"0")</f>
        <v>107.04</v>
      </c>
      <c r="BN254" s="64">
        <f>IFERROR(1/J254*(W254/H254),"0")</f>
        <v>0.15262515262515264</v>
      </c>
      <c r="BO254" s="64">
        <f>IFERROR(1/J254*(X254/H254),"0")</f>
        <v>0.15384615384615385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23.80952380952381</v>
      </c>
      <c r="X257" s="392">
        <f>IFERROR(X253/H253,"0")+IFERROR(X254/H254,"0")+IFERROR(X255/H255,"0")+IFERROR(X256/H256,"0")</f>
        <v>24</v>
      </c>
      <c r="Y257" s="392">
        <f>IFERROR(IF(Y253="",0,Y253),"0")+IFERROR(IF(Y254="",0,Y254),"0")+IFERROR(IF(Y255="",0,Y255),"0")+IFERROR(IF(Y256="",0,Y256),"0")</f>
        <v>0.18071999999999999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100</v>
      </c>
      <c r="X258" s="392">
        <f>IFERROR(SUM(X253:X256),"0")</f>
        <v>100.80000000000001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400</v>
      </c>
      <c r="X275" s="391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31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51.282051282051285</v>
      </c>
      <c r="X277" s="392">
        <f>IFERROR(X273/H273,"0")+IFERROR(X274/H274,"0")+IFERROR(X275/H275,"0")+IFERROR(X276/H276,"0")</f>
        <v>52</v>
      </c>
      <c r="Y277" s="392">
        <f>IFERROR(IF(Y273="",0,Y273),"0")+IFERROR(IF(Y274="",0,Y274),"0")+IFERROR(IF(Y275="",0,Y275),"0")+IFERROR(IF(Y276="",0,Y276),"0")</f>
        <v>1.131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400</v>
      </c>
      <c r="X278" s="392">
        <f>IFERROR(SUM(X273:X276),"0")</f>
        <v>405.59999999999997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200</v>
      </c>
      <c r="X293" s="391">
        <f t="shared" ref="X293:X299" si="70">IFERROR(IF(W293="",0,CEILING((W293/$H293),1)*$H293),"")</f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9" t="s">
        <v>1</v>
      </c>
      <c r="BL293" s="64">
        <f t="shared" ref="BL293:BL299" si="71">IFERROR(W293*I293/H293,"0")</f>
        <v>208.88888888888889</v>
      </c>
      <c r="BM293" s="64">
        <f t="shared" ref="BM293:BM299" si="72">IFERROR(X293*I293/H293,"0")</f>
        <v>214.32</v>
      </c>
      <c r="BN293" s="64">
        <f t="shared" ref="BN293:BN299" si="73">IFERROR(1/J293*(W293/H293),"0")</f>
        <v>0.3306878306878307</v>
      </c>
      <c r="BO293" s="64">
        <f t="shared" ref="BO293:BO299" si="74">IFERROR(1/J293*(X293/H293),"0")</f>
        <v>0.33928571428571425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200</v>
      </c>
      <c r="X295" s="391">
        <f t="shared" si="70"/>
        <v>205.20000000000002</v>
      </c>
      <c r="Y295" s="36">
        <f>IFERROR(IF(X295=0,"",ROUNDUP(X295/H295,0)*0.02175),"")</f>
        <v>0.41324999999999995</v>
      </c>
      <c r="Z295" s="56"/>
      <c r="AA295" s="57"/>
      <c r="AE295" s="64"/>
      <c r="BB295" s="241" t="s">
        <v>1</v>
      </c>
      <c r="BL295" s="64">
        <f t="shared" si="71"/>
        <v>208.88888888888889</v>
      </c>
      <c r="BM295" s="64">
        <f t="shared" si="72"/>
        <v>214.32</v>
      </c>
      <c r="BN295" s="64">
        <f t="shared" si="73"/>
        <v>0.3306878306878307</v>
      </c>
      <c r="BO295" s="64">
        <f t="shared" si="74"/>
        <v>0.33928571428571425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37.037037037037038</v>
      </c>
      <c r="X300" s="392">
        <f>IFERROR(X293/H293,"0")+IFERROR(X294/H294,"0")+IFERROR(X295/H295,"0")+IFERROR(X296/H296,"0")+IFERROR(X297/H297,"0")+IFERROR(X298/H298,"0")+IFERROR(X299/H299,"0")</f>
        <v>38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0.8264999999999999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400</v>
      </c>
      <c r="X301" s="392">
        <f>IFERROR(SUM(X293:X299),"0")</f>
        <v>410.40000000000003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300</v>
      </c>
      <c r="X314" s="39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50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142.85714285714286</v>
      </c>
      <c r="X316" s="392">
        <f>IFERROR(X313/H313,"0")+IFERROR(X314/H314,"0")+IFERROR(X315/H315,"0")</f>
        <v>143</v>
      </c>
      <c r="Y316" s="392">
        <f>IFERROR(IF(Y313="",0,Y313),"0")+IFERROR(IF(Y314="",0,Y314),"0")+IFERROR(IF(Y315="",0,Y315),"0")</f>
        <v>1.0767900000000001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300</v>
      </c>
      <c r="X317" s="392">
        <f>IFERROR(SUM(X313:X315),"0")</f>
        <v>300.3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200</v>
      </c>
      <c r="X329" s="391">
        <f t="shared" ref="X329:X338" si="75">IFERROR(IF(W329="",0,CEILING((W329/$H329),1)*$H329),"")</f>
        <v>210</v>
      </c>
      <c r="Y329" s="36">
        <f>IFERROR(IF(X329=0,"",ROUNDUP(X329/H329,0)*0.02039),"")</f>
        <v>0.28545999999999999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206.4</v>
      </c>
      <c r="BM329" s="64">
        <f t="shared" ref="BM329:BM338" si="77">IFERROR(X329*I329/H329,"0")</f>
        <v>216.72</v>
      </c>
      <c r="BN329" s="64">
        <f t="shared" ref="BN329:BN338" si="78">IFERROR(1/J329*(W329/H329),"0")</f>
        <v>0.27777777777777779</v>
      </c>
      <c r="BO329" s="64">
        <f t="shared" ref="BO329:BO338" si="79">IFERROR(1/J329*(X329/H329),"0")</f>
        <v>0.29166666666666663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500</v>
      </c>
      <c r="X331" s="391">
        <f t="shared" si="75"/>
        <v>510</v>
      </c>
      <c r="Y331" s="36">
        <f>IFERROR(IF(X331=0,"",ROUNDUP(X331/H331,0)*0.02039),"")</f>
        <v>0.69325999999999999</v>
      </c>
      <c r="Z331" s="56"/>
      <c r="AA331" s="57"/>
      <c r="AE331" s="64"/>
      <c r="BB331" s="256" t="s">
        <v>1</v>
      </c>
      <c r="BL331" s="64">
        <f t="shared" si="76"/>
        <v>516</v>
      </c>
      <c r="BM331" s="64">
        <f t="shared" si="77"/>
        <v>526.32000000000005</v>
      </c>
      <c r="BN331" s="64">
        <f t="shared" si="78"/>
        <v>0.69444444444444442</v>
      </c>
      <c r="BO331" s="64">
        <f t="shared" si="79"/>
        <v>0.70833333333333326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300</v>
      </c>
      <c r="X333" s="391">
        <f t="shared" si="75"/>
        <v>300</v>
      </c>
      <c r="Y333" s="36">
        <f>IFERROR(IF(X333=0,"",ROUNDUP(X333/H333,0)*0.02039),"")</f>
        <v>0.40779999999999994</v>
      </c>
      <c r="Z333" s="56"/>
      <c r="AA333" s="57"/>
      <c r="AE333" s="64"/>
      <c r="BB333" s="258" t="s">
        <v>1</v>
      </c>
      <c r="BL333" s="64">
        <f t="shared" si="76"/>
        <v>309.60000000000002</v>
      </c>
      <c r="BM333" s="64">
        <f t="shared" si="77"/>
        <v>309.60000000000002</v>
      </c>
      <c r="BN333" s="64">
        <f t="shared" si="78"/>
        <v>0.41666666666666663</v>
      </c>
      <c r="BO333" s="64">
        <f t="shared" si="79"/>
        <v>0.41666666666666663</v>
      </c>
    </row>
    <row r="334" spans="1:67" ht="27" hidden="1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1.38652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1000</v>
      </c>
      <c r="X340" s="392">
        <f>IFERROR(SUM(X329:X338),"0")</f>
        <v>1020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hidden="1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0</v>
      </c>
      <c r="X342" s="39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0</v>
      </c>
      <c r="X346" s="392">
        <f>IFERROR(X342/H342,"0")+IFERROR(X343/H343,"0")+IFERROR(X344/H344,"0")+IFERROR(X345/H345,"0")</f>
        <v>0</v>
      </c>
      <c r="Y346" s="392">
        <f>IFERROR(IF(Y342="",0,Y342),"0")+IFERROR(IF(Y343="",0,Y343),"0")+IFERROR(IF(Y344="",0,Y344),"0")+IFERROR(IF(Y345="",0,Y345),"0")</f>
        <v>0</v>
      </c>
      <c r="Z346" s="393"/>
      <c r="AA346" s="393"/>
    </row>
    <row r="347" spans="1:67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0</v>
      </c>
      <c r="X347" s="392">
        <f>IFERROR(SUM(X342:X345),"0")</f>
        <v>0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700</v>
      </c>
      <c r="X377" s="391">
        <f>IFERROR(IF(W377="",0,CEILING((W377/$H377),1)*$H377),"")</f>
        <v>702</v>
      </c>
      <c r="Y377" s="36">
        <f>IFERROR(IF(X377=0,"",ROUNDUP(X377/H377,0)*0.02175),"")</f>
        <v>1.9574999999999998</v>
      </c>
      <c r="Z377" s="56"/>
      <c r="AA377" s="57"/>
      <c r="AE377" s="64"/>
      <c r="BB377" s="283" t="s">
        <v>1</v>
      </c>
      <c r="BL377" s="64">
        <f>IFERROR(W377*I377/H377,"0")</f>
        <v>750.61538461538464</v>
      </c>
      <c r="BM377" s="64">
        <f>IFERROR(X377*I377/H377,"0")</f>
        <v>752.7600000000001</v>
      </c>
      <c r="BN377" s="64">
        <f>IFERROR(1/J377*(W377/H377),"0")</f>
        <v>1.6025641025641026</v>
      </c>
      <c r="BO377" s="64">
        <f>IFERROR(1/J377*(X377/H377),"0")</f>
        <v>1.607142857142857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89.743589743589752</v>
      </c>
      <c r="X381" s="392">
        <f>IFERROR(X376/H376,"0")+IFERROR(X377/H377,"0")+IFERROR(X378/H378,"0")+IFERROR(X379/H379,"0")+IFERROR(X380/H380,"0")</f>
        <v>90</v>
      </c>
      <c r="Y381" s="392">
        <f>IFERROR(IF(Y376="",0,Y376),"0")+IFERROR(IF(Y377="",0,Y377),"0")+IFERROR(IF(Y378="",0,Y378),"0")+IFERROR(IF(Y379="",0,Y379),"0")+IFERROR(IF(Y380="",0,Y380),"0")</f>
        <v>1.9574999999999998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700</v>
      </c>
      <c r="X382" s="392">
        <f>IFERROR(SUM(X376:X380),"0")</f>
        <v>702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100</v>
      </c>
      <c r="X398" s="391">
        <f t="shared" si="80"/>
        <v>100.80000000000001</v>
      </c>
      <c r="Y398" s="36">
        <f>IFERROR(IF(X398=0,"",ROUNDUP(X398/H398,0)*0.00753),"")</f>
        <v>0.18071999999999999</v>
      </c>
      <c r="Z398" s="56"/>
      <c r="AA398" s="57"/>
      <c r="AE398" s="64"/>
      <c r="BB398" s="293" t="s">
        <v>1</v>
      </c>
      <c r="BL398" s="64">
        <f t="shared" si="81"/>
        <v>105.47619047619047</v>
      </c>
      <c r="BM398" s="64">
        <f t="shared" si="82"/>
        <v>106.32000000000001</v>
      </c>
      <c r="BN398" s="64">
        <f t="shared" si="83"/>
        <v>0.15262515262515264</v>
      </c>
      <c r="BO398" s="64">
        <f t="shared" si="84"/>
        <v>0.15384615384615385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23.80952380952381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24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0.18071999999999999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100</v>
      </c>
      <c r="X410" s="392">
        <f>IFERROR(SUM(X396:X408),"0")</f>
        <v>100.80000000000001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hidden="1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hidden="1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2000</v>
      </c>
      <c r="X476" s="391">
        <f t="shared" si="91"/>
        <v>2001.1200000000001</v>
      </c>
      <c r="Y476" s="36">
        <f t="shared" si="92"/>
        <v>4.5328400000000002</v>
      </c>
      <c r="Z476" s="56"/>
      <c r="AA476" s="57"/>
      <c r="AE476" s="64"/>
      <c r="BB476" s="330" t="s">
        <v>1</v>
      </c>
      <c r="BL476" s="64">
        <f t="shared" si="93"/>
        <v>2136.3636363636365</v>
      </c>
      <c r="BM476" s="64">
        <f t="shared" si="94"/>
        <v>2137.56</v>
      </c>
      <c r="BN476" s="64">
        <f t="shared" si="95"/>
        <v>3.6421911421911419</v>
      </c>
      <c r="BO476" s="64">
        <f t="shared" si="96"/>
        <v>3.6442307692307696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1500</v>
      </c>
      <c r="X480" s="391">
        <f t="shared" si="91"/>
        <v>1504.8000000000002</v>
      </c>
      <c r="Y480" s="36">
        <f t="shared" si="92"/>
        <v>3.4085999999999999</v>
      </c>
      <c r="Z480" s="56"/>
      <c r="AA480" s="57"/>
      <c r="AE480" s="64"/>
      <c r="BB480" s="334" t="s">
        <v>1</v>
      </c>
      <c r="BL480" s="64">
        <f t="shared" si="93"/>
        <v>1602.2727272727273</v>
      </c>
      <c r="BM480" s="64">
        <f t="shared" si="94"/>
        <v>1607.3999999999999</v>
      </c>
      <c r="BN480" s="64">
        <f t="shared" si="95"/>
        <v>2.7316433566433567</v>
      </c>
      <c r="BO480" s="64">
        <f t="shared" si="96"/>
        <v>2.7403846153846154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200</v>
      </c>
      <c r="X485" s="391">
        <f t="shared" si="91"/>
        <v>201.6</v>
      </c>
      <c r="Y485" s="36">
        <f>IFERROR(IF(X485=0,"",ROUNDUP(X485/H485,0)*0.00753),"")</f>
        <v>0.63251999999999997</v>
      </c>
      <c r="Z485" s="56"/>
      <c r="AA485" s="57"/>
      <c r="AE485" s="64"/>
      <c r="BB485" s="339" t="s">
        <v>1</v>
      </c>
      <c r="BL485" s="64">
        <f t="shared" si="93"/>
        <v>216.66666666666669</v>
      </c>
      <c r="BM485" s="64">
        <f t="shared" si="94"/>
        <v>218.4</v>
      </c>
      <c r="BN485" s="64">
        <f t="shared" si="95"/>
        <v>0.53418803418803418</v>
      </c>
      <c r="BO485" s="64">
        <f t="shared" si="96"/>
        <v>0.53846153846153844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746.21212121212113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748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8.5739599999999996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3700</v>
      </c>
      <c r="X488" s="392">
        <f>IFERROR(SUM(X475:X486),"0")</f>
        <v>3707.52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1000</v>
      </c>
      <c r="X490" s="391">
        <f>IFERROR(IF(W490="",0,CEILING((W490/$H490),1)*$H490),"")</f>
        <v>1003.2</v>
      </c>
      <c r="Y490" s="36">
        <f>IFERROR(IF(X490=0,"",ROUNDUP(X490/H490,0)*0.01196),"")</f>
        <v>2.2724000000000002</v>
      </c>
      <c r="Z490" s="56"/>
      <c r="AA490" s="57"/>
      <c r="AE490" s="64"/>
      <c r="BB490" s="341" t="s">
        <v>1</v>
      </c>
      <c r="BL490" s="64">
        <f>IFERROR(W490*I490/H490,"0")</f>
        <v>1068.1818181818182</v>
      </c>
      <c r="BM490" s="64">
        <f>IFERROR(X490*I490/H490,"0")</f>
        <v>1071.5999999999999</v>
      </c>
      <c r="BN490" s="64">
        <f>IFERROR(1/J490*(W490/H490),"0")</f>
        <v>1.821095571095571</v>
      </c>
      <c r="BO490" s="64">
        <f>IFERROR(1/J490*(X490/H490),"0")</f>
        <v>1.8269230769230771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189.39393939393938</v>
      </c>
      <c r="X492" s="392">
        <f>IFERROR(X490/H490,"0")+IFERROR(X491/H491,"0")</f>
        <v>190</v>
      </c>
      <c r="Y492" s="392">
        <f>IFERROR(IF(Y490="",0,Y490),"0")+IFERROR(IF(Y491="",0,Y491),"0")</f>
        <v>2.2724000000000002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1000</v>
      </c>
      <c r="X493" s="392">
        <f>IFERROR(SUM(X490:X491),"0")</f>
        <v>1003.2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hidden="1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500</v>
      </c>
      <c r="X496" s="391">
        <f t="shared" si="97"/>
        <v>501.6</v>
      </c>
      <c r="Y496" s="36">
        <f>IFERROR(IF(X496=0,"",ROUNDUP(X496/H496,0)*0.01196),"")</f>
        <v>1.1362000000000001</v>
      </c>
      <c r="Z496" s="56"/>
      <c r="AA496" s="57"/>
      <c r="AE496" s="64"/>
      <c r="BB496" s="344" t="s">
        <v>1</v>
      </c>
      <c r="BL496" s="64">
        <f t="shared" si="98"/>
        <v>534.09090909090912</v>
      </c>
      <c r="BM496" s="64">
        <f t="shared" si="99"/>
        <v>535.79999999999995</v>
      </c>
      <c r="BN496" s="64">
        <f t="shared" si="100"/>
        <v>0.91054778554778548</v>
      </c>
      <c r="BO496" s="64">
        <f t="shared" si="101"/>
        <v>0.91346153846153855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800</v>
      </c>
      <c r="X497" s="391">
        <f t="shared" si="97"/>
        <v>802.56000000000006</v>
      </c>
      <c r="Y497" s="36">
        <f>IFERROR(IF(X497=0,"",ROUNDUP(X497/H497,0)*0.01196),"")</f>
        <v>1.81792</v>
      </c>
      <c r="Z497" s="56"/>
      <c r="AA497" s="57"/>
      <c r="AE497" s="64"/>
      <c r="BB497" s="345" t="s">
        <v>1</v>
      </c>
      <c r="BL497" s="64">
        <f t="shared" si="98"/>
        <v>854.5454545454545</v>
      </c>
      <c r="BM497" s="64">
        <f t="shared" si="99"/>
        <v>857.28</v>
      </c>
      <c r="BN497" s="64">
        <f t="shared" si="100"/>
        <v>1.4568764568764567</v>
      </c>
      <c r="BO497" s="64">
        <f t="shared" si="101"/>
        <v>1.4615384615384617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246.21212121212119</v>
      </c>
      <c r="X501" s="392">
        <f>IFERROR(X495/H495,"0")+IFERROR(X496/H496,"0")+IFERROR(X497/H497,"0")+IFERROR(X498/H498,"0")+IFERROR(X499/H499,"0")+IFERROR(X500/H500,"0")</f>
        <v>247</v>
      </c>
      <c r="Y501" s="392">
        <f>IFERROR(IF(Y495="",0,Y495),"0")+IFERROR(IF(Y496="",0,Y496),"0")+IFERROR(IF(Y497="",0,Y497),"0")+IFERROR(IF(Y498="",0,Y498),"0")+IFERROR(IF(Y499="",0,Y499),"0")+IFERROR(IF(Y500="",0,Y500),"0")</f>
        <v>2.9541200000000001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1300</v>
      </c>
      <c r="X502" s="392">
        <f>IFERROR(SUM(X495:X500),"0")</f>
        <v>1304.1600000000001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hidden="1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hidden="1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15550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15694.880000000001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16565.464146314684</v>
      </c>
      <c r="X559" s="392">
        <f>IFERROR(SUM(BM22:BM555),"0")</f>
        <v>16718.311999999998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30</v>
      </c>
      <c r="X560" s="38">
        <f>ROUNDUP(SUM(BO22:BO555),0)</f>
        <v>31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17315.464146314684</v>
      </c>
      <c r="X561" s="392">
        <f>GrossWeightTotalR+PalletQtyTotalR*25</f>
        <v>17493.311999999998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2848.8484780566901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2871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36.320720000000001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302.40000000000003</v>
      </c>
      <c r="D568" s="46">
        <f>IFERROR(X53*1,"0")+IFERROR(X54*1,"0")+IFERROR(X55*1,"0")+IFERROR(X56*1,"0")</f>
        <v>506.70000000000005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2186.2999999999997</v>
      </c>
      <c r="F568" s="46">
        <f>IFERROR(X130*1,"0")+IFERROR(X131*1,"0")+IFERROR(X132*1,"0")+IFERROR(X133*1,"0")+IFERROR(X134*1,"0")</f>
        <v>1306.8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201.60000000000002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2034.9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607.79999999999995</v>
      </c>
      <c r="M568" s="382"/>
      <c r="N568" s="46">
        <f>IFERROR(X293*1,"0")+IFERROR(X294*1,"0")+IFERROR(X295*1,"0")+IFERROR(X296*1,"0")+IFERROR(X297*1,"0")+IFERROR(X298*1,"0")+IFERROR(X299*1,"0")+IFERROR(X303*1,"0")+IFERROR(X304*1,"0")</f>
        <v>410.40000000000003</v>
      </c>
      <c r="O568" s="46">
        <f>IFERROR(X309*1,"0")+IFERROR(X313*1,"0")+IFERROR(X314*1,"0")+IFERROR(X315*1,"0")+IFERROR(X319*1,"0")+IFERROR(X323*1,"0")</f>
        <v>300.3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1020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702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100.80000000000001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6014.880000000001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00,00"/>
        <filter val="1 500,00"/>
        <filter val="100,00"/>
        <filter val="12,82"/>
        <filter val="120,37"/>
        <filter val="142,86"/>
        <filter val="146,95"/>
        <filter val="148,15"/>
        <filter val="15 550,00"/>
        <filter val="15,06"/>
        <filter val="150,00"/>
        <filter val="16 565,46"/>
        <filter val="17 315,46"/>
        <filter val="17,86"/>
        <filter val="189,39"/>
        <filter val="2 000,00"/>
        <filter val="2 848,85"/>
        <filter val="200,00"/>
        <filter val="23,81"/>
        <filter val="234,57"/>
        <filter val="246,21"/>
        <filter val="27,78"/>
        <filter val="282,88"/>
        <filter val="3 700,00"/>
        <filter val="30"/>
        <filter val="300,00"/>
        <filter val="37,04"/>
        <filter val="400,00"/>
        <filter val="47,62"/>
        <filter val="50,00"/>
        <filter val="500,00"/>
        <filter val="51,28"/>
        <filter val="650,00"/>
        <filter val="66,67"/>
        <filter val="700,00"/>
        <filter val="746,21"/>
        <filter val="800,00"/>
        <filter val="83,33"/>
        <filter val="85,19"/>
        <filter val="89,74"/>
        <filter val="9,26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