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845BF2-6176-4462-8DCF-6E45B4E14A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BO285" i="1" s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8" i="1" s="1"/>
  <c r="BL22" i="1"/>
  <c r="X22" i="1"/>
  <c r="B566" i="1" s="1"/>
  <c r="O22" i="1"/>
  <c r="H10" i="1"/>
  <c r="A9" i="1"/>
  <c r="A10" i="1" s="1"/>
  <c r="D7" i="1"/>
  <c r="P6" i="1"/>
  <c r="O2" i="1"/>
  <c r="BO178" i="1" l="1"/>
  <c r="BM178" i="1"/>
  <c r="Y178" i="1"/>
  <c r="BO193" i="1"/>
  <c r="BM193" i="1"/>
  <c r="Y193" i="1"/>
  <c r="BO195" i="1"/>
  <c r="BM195" i="1"/>
  <c r="Y195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6" i="1"/>
  <c r="Y64" i="1"/>
  <c r="BM64" i="1"/>
  <c r="Y72" i="1"/>
  <c r="BM72" i="1"/>
  <c r="Y80" i="1"/>
  <c r="BM80" i="1"/>
  <c r="X88" i="1"/>
  <c r="Y94" i="1"/>
  <c r="BM94" i="1"/>
  <c r="Y106" i="1"/>
  <c r="BM106" i="1"/>
  <c r="Y113" i="1"/>
  <c r="BM113" i="1"/>
  <c r="Y123" i="1"/>
  <c r="BM123" i="1"/>
  <c r="F566" i="1"/>
  <c r="Y154" i="1"/>
  <c r="BM154" i="1"/>
  <c r="BO179" i="1"/>
  <c r="BM179" i="1"/>
  <c r="Y179" i="1"/>
  <c r="BO194" i="1"/>
  <c r="BM194" i="1"/>
  <c r="Y194" i="1"/>
  <c r="BO196" i="1"/>
  <c r="BM196" i="1"/>
  <c r="Y196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205" i="1"/>
  <c r="X222" i="1"/>
  <c r="X269" i="1"/>
  <c r="O566" i="1"/>
  <c r="BO29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X116" i="1"/>
  <c r="Y104" i="1"/>
  <c r="BM104" i="1"/>
  <c r="Y108" i="1"/>
  <c r="BM108" i="1"/>
  <c r="Y111" i="1"/>
  <c r="BM111" i="1"/>
  <c r="Y115" i="1"/>
  <c r="BM115" i="1"/>
  <c r="X125" i="1"/>
  <c r="Y121" i="1"/>
  <c r="BM121" i="1"/>
  <c r="Y130" i="1"/>
  <c r="BM130" i="1"/>
  <c r="Y142" i="1"/>
  <c r="BM142" i="1"/>
  <c r="Y143" i="1"/>
  <c r="BM143" i="1"/>
  <c r="H566" i="1"/>
  <c r="Y152" i="1"/>
  <c r="BM152" i="1"/>
  <c r="Y156" i="1"/>
  <c r="BM156" i="1"/>
  <c r="Y174" i="1"/>
  <c r="BM174" i="1"/>
  <c r="Y183" i="1"/>
  <c r="BM183" i="1"/>
  <c r="X199" i="1"/>
  <c r="Y191" i="1"/>
  <c r="BM191" i="1"/>
  <c r="Y202" i="1"/>
  <c r="BM202" i="1"/>
  <c r="Y203" i="1"/>
  <c r="BM203" i="1"/>
  <c r="Y204" i="1"/>
  <c r="BM204" i="1"/>
  <c r="Y209" i="1"/>
  <c r="BM209" i="1"/>
  <c r="X216" i="1"/>
  <c r="Y213" i="1"/>
  <c r="BM213" i="1"/>
  <c r="Y219" i="1"/>
  <c r="BM219" i="1"/>
  <c r="BO219" i="1"/>
  <c r="Y220" i="1"/>
  <c r="BM220" i="1"/>
  <c r="Y229" i="1"/>
  <c r="BM229" i="1"/>
  <c r="X250" i="1"/>
  <c r="Y241" i="1"/>
  <c r="BM241" i="1"/>
  <c r="Y245" i="1"/>
  <c r="BM245" i="1"/>
  <c r="Y253" i="1"/>
  <c r="BM253" i="1"/>
  <c r="Y259" i="1"/>
  <c r="BM259" i="1"/>
  <c r="BO259" i="1"/>
  <c r="Y263" i="1"/>
  <c r="BM263" i="1"/>
  <c r="Y267" i="1"/>
  <c r="BM267" i="1"/>
  <c r="Y274" i="1"/>
  <c r="BM274" i="1"/>
  <c r="Y285" i="1"/>
  <c r="Y288" i="1" s="1"/>
  <c r="BM285" i="1"/>
  <c r="Y292" i="1"/>
  <c r="BM292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65" i="1"/>
  <c r="X392" i="1"/>
  <c r="X566" i="1"/>
  <c r="F9" i="1"/>
  <c r="J9" i="1"/>
  <c r="F10" i="1"/>
  <c r="Y22" i="1"/>
  <c r="Y24" i="1" s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X288" i="1"/>
  <c r="H9" i="1"/>
  <c r="X24" i="1"/>
  <c r="X58" i="1"/>
  <c r="X81" i="1"/>
  <c r="X135" i="1"/>
  <c r="X146" i="1"/>
  <c r="X159" i="1"/>
  <c r="I566" i="1"/>
  <c r="X164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9" i="1" l="1"/>
  <c r="Y339" i="1"/>
  <c r="Y392" i="1"/>
  <c r="Y299" i="1"/>
  <c r="Y180" i="1"/>
  <c r="Y158" i="1"/>
  <c r="Y145" i="1"/>
  <c r="Y134" i="1"/>
  <c r="Y88" i="1"/>
  <c r="Y81" i="1"/>
  <c r="Y57" i="1"/>
  <c r="Y49" i="1"/>
  <c r="Y34" i="1"/>
  <c r="Y485" i="1"/>
  <c r="Y439" i="1"/>
  <c r="Y346" i="1"/>
  <c r="Y216" i="1"/>
  <c r="Y198" i="1"/>
  <c r="Y269" i="1"/>
  <c r="Y125" i="1"/>
  <c r="Y531" i="1"/>
  <c r="Y380" i="1"/>
  <c r="Y459" i="1"/>
  <c r="Y372" i="1"/>
  <c r="Y353" i="1"/>
  <c r="Y315" i="1"/>
  <c r="X560" i="1"/>
  <c r="Y276" i="1"/>
  <c r="Y256" i="1"/>
  <c r="Y116" i="1"/>
  <c r="Y98" i="1"/>
  <c r="X556" i="1"/>
  <c r="X558" i="1"/>
  <c r="Y547" i="1"/>
  <c r="Y505" i="1"/>
  <c r="Y414" i="1"/>
  <c r="Y408" i="1"/>
  <c r="Y249" i="1"/>
  <c r="Y282" i="1"/>
  <c r="Y232" i="1"/>
  <c r="X557" i="1"/>
  <c r="X559" i="1" s="1"/>
  <c r="Y561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<sst xmlns="http://schemas.openxmlformats.org/spreadsheetml/2006/main" count="2458" uniqueCount="830">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</sst>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45474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Понедельник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0.58333333333333337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15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15.666666666666664</v>
      </c>
      <c r="BM47" s="64">
        <f>IFERROR(X47*I47/H47,"0")</f>
        <v>22.56</v>
      </c>
      <c r="BN47" s="64">
        <f>IFERROR(1/J47*(W47/H47),"0")</f>
        <v>2.48015873015873E-2</v>
      </c>
      <c r="BO47" s="64">
        <f>IFERROR(1/J47*(X47/H47),"0")</f>
        <v>3.5714285714285712E-2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1.3888888888888888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15</v>
      </c>
      <c r="X50" s="390">
        <f>IFERROR(SUM(X47:X48),"0")</f>
        <v>21.6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6</v>
      </c>
      <c r="X56" s="389">
        <f>IFERROR(IF(W56="",0,CEILING((W56/$H56),1)*$H56),"")</f>
        <v>8</v>
      </c>
      <c r="Y56" s="36">
        <f>IFERROR(IF(X56=0,"",ROUNDUP(X56/H56,0)*0.00937),"")</f>
        <v>1.874E-2</v>
      </c>
      <c r="Z56" s="56"/>
      <c r="AA56" s="57"/>
      <c r="AE56" s="64"/>
      <c r="BB56" s="81" t="s">
        <v>1</v>
      </c>
      <c r="BL56" s="64">
        <f>IFERROR(W56*I56/H56,"0")</f>
        <v>6.36</v>
      </c>
      <c r="BM56" s="64">
        <f>IFERROR(X56*I56/H56,"0")</f>
        <v>8.48</v>
      </c>
      <c r="BN56" s="64">
        <f>IFERROR(1/J56*(W56/H56),"0")</f>
        <v>1.2500000000000001E-2</v>
      </c>
      <c r="BO56" s="64">
        <f>IFERROR(1/J56*(X56/H56),"0")</f>
        <v>1.6666666666666666E-2</v>
      </c>
    </row>
    <row r="57" spans="1:67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1.5</v>
      </c>
      <c r="X57" s="390">
        <f>IFERROR(X53/H53,"0")+IFERROR(X54/H54,"0")+IFERROR(X55/H55,"0")+IFERROR(X56/H56,"0")</f>
        <v>2</v>
      </c>
      <c r="Y57" s="390">
        <f>IFERROR(IF(Y53="",0,Y53),"0")+IFERROR(IF(Y54="",0,Y54),"0")+IFERROR(IF(Y55="",0,Y55),"0")+IFERROR(IF(Y56="",0,Y56),"0")</f>
        <v>1.874E-2</v>
      </c>
      <c r="Z57" s="391"/>
      <c r="AA57" s="391"/>
    </row>
    <row r="58" spans="1:67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6</v>
      </c>
      <c r="X58" s="390">
        <f>IFERROR(SUM(X53:X56),"0")</f>
        <v>8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10</v>
      </c>
      <c r="X63" s="389">
        <f t="shared" si="6"/>
        <v>11.2</v>
      </c>
      <c r="Y63" s="36">
        <f t="shared" si="7"/>
        <v>2.1749999999999999E-2</v>
      </c>
      <c r="Z63" s="56"/>
      <c r="AA63" s="57"/>
      <c r="AE63" s="64"/>
      <c r="BB63" s="84" t="s">
        <v>1</v>
      </c>
      <c r="BL63" s="64">
        <f t="shared" si="8"/>
        <v>10.428571428571429</v>
      </c>
      <c r="BM63" s="64">
        <f t="shared" si="9"/>
        <v>11.680000000000001</v>
      </c>
      <c r="BN63" s="64">
        <f t="shared" si="10"/>
        <v>1.5943877551020409E-2</v>
      </c>
      <c r="BO63" s="64">
        <f t="shared" si="11"/>
        <v>1.7857142857142856E-2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89</v>
      </c>
      <c r="X65" s="389">
        <f t="shared" si="6"/>
        <v>97.2</v>
      </c>
      <c r="Y65" s="36">
        <f t="shared" si="7"/>
        <v>0.19574999999999998</v>
      </c>
      <c r="Z65" s="56"/>
      <c r="AA65" s="57"/>
      <c r="AE65" s="64"/>
      <c r="BB65" s="86" t="s">
        <v>1</v>
      </c>
      <c r="BL65" s="64">
        <f t="shared" si="8"/>
        <v>92.955555555555549</v>
      </c>
      <c r="BM65" s="64">
        <f t="shared" si="9"/>
        <v>101.51999999999998</v>
      </c>
      <c r="BN65" s="64">
        <f t="shared" si="10"/>
        <v>0.14715608465608465</v>
      </c>
      <c r="BO65" s="64">
        <f t="shared" si="11"/>
        <v>0.1607142857142857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31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32.328571428571429</v>
      </c>
      <c r="BM66" s="64">
        <f t="shared" si="9"/>
        <v>35.039999999999992</v>
      </c>
      <c r="BN66" s="64">
        <f t="shared" si="10"/>
        <v>4.9426020408163268E-2</v>
      </c>
      <c r="BO66" s="64">
        <f t="shared" si="11"/>
        <v>5.3571428571428562E-2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13</v>
      </c>
      <c r="X74" s="389">
        <f t="shared" si="6"/>
        <v>13.5</v>
      </c>
      <c r="Y74" s="36">
        <f t="shared" si="12"/>
        <v>2.811E-2</v>
      </c>
      <c r="Z74" s="56"/>
      <c r="AA74" s="57"/>
      <c r="AE74" s="64"/>
      <c r="BB74" s="95" t="s">
        <v>1</v>
      </c>
      <c r="BL74" s="64">
        <f t="shared" si="8"/>
        <v>13.606666666666666</v>
      </c>
      <c r="BM74" s="64">
        <f t="shared" si="9"/>
        <v>14.13</v>
      </c>
      <c r="BN74" s="64">
        <f t="shared" si="10"/>
        <v>2.4074074074074074E-2</v>
      </c>
      <c r="BO74" s="64">
        <f t="shared" si="11"/>
        <v>2.5000000000000001E-2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23</v>
      </c>
      <c r="X79" s="389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24.22666666666667</v>
      </c>
      <c r="BM79" s="64">
        <f t="shared" si="9"/>
        <v>28.44</v>
      </c>
      <c r="BN79" s="64">
        <f t="shared" si="10"/>
        <v>4.2592592592592592E-2</v>
      </c>
      <c r="BO79" s="64">
        <f t="shared" si="11"/>
        <v>0.05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19.901455026455025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0.36707999999999996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166</v>
      </c>
      <c r="X82" s="390">
        <f>IFERROR(SUM(X61:X80),"0")</f>
        <v>182.5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10</v>
      </c>
      <c r="X101" s="389">
        <f t="shared" ref="X101:X115" si="18">IFERROR(IF(W101="",0,CEILING((W101/$H101),1)*$H101),"")</f>
        <v>16.8</v>
      </c>
      <c r="Y101" s="36">
        <f>IFERROR(IF(X101=0,"",ROUNDUP(X101/H101,0)*0.02175),"")</f>
        <v>4.3499999999999997E-2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10.671428571428571</v>
      </c>
      <c r="BM101" s="64">
        <f t="shared" ref="BM101:BM115" si="20">IFERROR(X101*I101/H101,"0")</f>
        <v>17.928000000000001</v>
      </c>
      <c r="BN101" s="64">
        <f t="shared" ref="BN101:BN115" si="21">IFERROR(1/J101*(W101/H101),"0")</f>
        <v>2.1258503401360544E-2</v>
      </c>
      <c r="BO101" s="64">
        <f t="shared" ref="BO101:BO115" si="22">IFERROR(1/J101*(X101/H101),"0")</f>
        <v>3.5714285714285712E-2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37</v>
      </c>
      <c r="X107" s="389">
        <f t="shared" si="18"/>
        <v>37.800000000000004</v>
      </c>
      <c r="Y107" s="36">
        <f>IFERROR(IF(X107=0,"",ROUNDUP(X107/H107,0)*0.00753),"")</f>
        <v>0.10542</v>
      </c>
      <c r="Z107" s="56"/>
      <c r="AA107" s="57"/>
      <c r="AE107" s="64"/>
      <c r="BB107" s="119" t="s">
        <v>1</v>
      </c>
      <c r="BL107" s="64">
        <f t="shared" si="19"/>
        <v>40.727407407407405</v>
      </c>
      <c r="BM107" s="64">
        <f t="shared" si="20"/>
        <v>41.608000000000004</v>
      </c>
      <c r="BN107" s="64">
        <f t="shared" si="21"/>
        <v>8.7844254510921163E-2</v>
      </c>
      <c r="BO107" s="64">
        <f t="shared" si="22"/>
        <v>8.9743589743589744E-2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14.894179894179892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16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0.14892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47</v>
      </c>
      <c r="X117" s="390">
        <f>IFERROR(SUM(X101:X115),"0")</f>
        <v>54.600000000000009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97</v>
      </c>
      <c r="X129" s="389">
        <f>IFERROR(IF(W129="",0,CEILING((W129/$H129),1)*$H129),"")</f>
        <v>100.80000000000001</v>
      </c>
      <c r="Y129" s="36">
        <f>IFERROR(IF(X129=0,"",ROUNDUP(X129/H129,0)*0.02175),"")</f>
        <v>0.26100000000000001</v>
      </c>
      <c r="Z129" s="56"/>
      <c r="AA129" s="57"/>
      <c r="AE129" s="64"/>
      <c r="BB129" s="134" t="s">
        <v>1</v>
      </c>
      <c r="BL129" s="64">
        <f>IFERROR(W129*I129/H129,"0")</f>
        <v>103.44357142857143</v>
      </c>
      <c r="BM129" s="64">
        <f>IFERROR(X129*I129/H129,"0")</f>
        <v>107.49600000000001</v>
      </c>
      <c r="BN129" s="64">
        <f>IFERROR(1/J129*(W129/H129),"0")</f>
        <v>0.20620748299319727</v>
      </c>
      <c r="BO129" s="64">
        <f>IFERROR(1/J129*(X129/H129),"0")</f>
        <v>0.21428571428571427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58</v>
      </c>
      <c r="X132" s="389">
        <f>IFERROR(IF(W132="",0,CEILING((W132/$H132),1)*$H132),"")</f>
        <v>59.400000000000006</v>
      </c>
      <c r="Y132" s="36">
        <f>IFERROR(IF(X132=0,"",ROUNDUP(X132/H132,0)*0.00753),"")</f>
        <v>0.16566</v>
      </c>
      <c r="Z132" s="56"/>
      <c r="AA132" s="57"/>
      <c r="AE132" s="64"/>
      <c r="BB132" s="137" t="s">
        <v>1</v>
      </c>
      <c r="BL132" s="64">
        <f>IFERROR(W132*I132/H132,"0")</f>
        <v>63.842962962962957</v>
      </c>
      <c r="BM132" s="64">
        <f>IFERROR(X132*I132/H132,"0")</f>
        <v>65.384</v>
      </c>
      <c r="BN132" s="64">
        <f>IFERROR(1/J132*(W132/H132),"0")</f>
        <v>0.13770180436847101</v>
      </c>
      <c r="BO132" s="64">
        <f>IFERROR(1/J132*(X132/H132),"0")</f>
        <v>0.14102564102564102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33.029100529100532</v>
      </c>
      <c r="X134" s="390">
        <f>IFERROR(X129/H129,"0")+IFERROR(X130/H130,"0")+IFERROR(X131/H131,"0")+IFERROR(X132/H132,"0")+IFERROR(X133/H133,"0")</f>
        <v>34</v>
      </c>
      <c r="Y134" s="390">
        <f>IFERROR(IF(Y129="",0,Y129),"0")+IFERROR(IF(Y130="",0,Y130),"0")+IFERROR(IF(Y131="",0,Y131),"0")+IFERROR(IF(Y132="",0,Y132),"0")+IFERROR(IF(Y133="",0,Y133),"0")</f>
        <v>0.42666000000000004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155</v>
      </c>
      <c r="X135" s="390">
        <f>IFERROR(SUM(X129:X133),"0")</f>
        <v>160.20000000000002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10</v>
      </c>
      <c r="X151" s="389">
        <f t="shared" si="34"/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7" t="s">
        <v>1</v>
      </c>
      <c r="BL151" s="64">
        <f t="shared" si="35"/>
        <v>10.476190476190476</v>
      </c>
      <c r="BM151" s="64">
        <f t="shared" si="36"/>
        <v>13.200000000000003</v>
      </c>
      <c r="BN151" s="64">
        <f t="shared" si="37"/>
        <v>1.5262515262515262E-2</v>
      </c>
      <c r="BO151" s="64">
        <f t="shared" si="38"/>
        <v>1.9230769230769232E-2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5</v>
      </c>
      <c r="X152" s="389">
        <f t="shared" si="34"/>
        <v>6.3000000000000007</v>
      </c>
      <c r="Y152" s="36">
        <f>IFERROR(IF(X152=0,"",ROUNDUP(X152/H152,0)*0.00502),"")</f>
        <v>1.506E-2</v>
      </c>
      <c r="Z152" s="56"/>
      <c r="AA152" s="57"/>
      <c r="AE152" s="64"/>
      <c r="BB152" s="148" t="s">
        <v>1</v>
      </c>
      <c r="BL152" s="64">
        <f t="shared" si="35"/>
        <v>5.3095238095238093</v>
      </c>
      <c r="BM152" s="64">
        <f t="shared" si="36"/>
        <v>6.69</v>
      </c>
      <c r="BN152" s="64">
        <f t="shared" si="37"/>
        <v>1.0175010175010176E-2</v>
      </c>
      <c r="BO152" s="64">
        <f t="shared" si="38"/>
        <v>1.2820512820512822E-2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7</v>
      </c>
      <c r="X155" s="389">
        <f t="shared" si="34"/>
        <v>8.4</v>
      </c>
      <c r="Y155" s="36">
        <f>IFERROR(IF(X155=0,"",ROUNDUP(X155/H155,0)*0.00502),"")</f>
        <v>2.0080000000000001E-2</v>
      </c>
      <c r="Z155" s="56"/>
      <c r="AA155" s="57"/>
      <c r="AE155" s="64"/>
      <c r="BB155" s="151" t="s">
        <v>1</v>
      </c>
      <c r="BL155" s="64">
        <f t="shared" si="35"/>
        <v>7.3333333333333339</v>
      </c>
      <c r="BM155" s="64">
        <f t="shared" si="36"/>
        <v>8.8000000000000007</v>
      </c>
      <c r="BN155" s="64">
        <f t="shared" si="37"/>
        <v>1.4245014245014245E-2</v>
      </c>
      <c r="BO155" s="64">
        <f t="shared" si="38"/>
        <v>1.7094017094017096E-2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8.0952380952380949</v>
      </c>
      <c r="X158" s="390">
        <f>IFERROR(X149/H149,"0")+IFERROR(X150/H150,"0")+IFERROR(X151/H151,"0")+IFERROR(X152/H152,"0")+IFERROR(X153/H153,"0")+IFERROR(X154/H154,"0")+IFERROR(X155/H155,"0")+IFERROR(X156/H156,"0")+IFERROR(X157/H157,"0")</f>
        <v>10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5.7730000000000004E-2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22</v>
      </c>
      <c r="X159" s="390">
        <f>IFERROR(SUM(X149:X157),"0")</f>
        <v>27.300000000000004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38</v>
      </c>
      <c r="X173" s="389">
        <f t="shared" si="39"/>
        <v>43.2</v>
      </c>
      <c r="Y173" s="36">
        <f>IFERROR(IF(X173=0,"",ROUNDUP(X173/H173,0)*0.00937),"")</f>
        <v>7.4959999999999999E-2</v>
      </c>
      <c r="Z173" s="56"/>
      <c r="AA173" s="57"/>
      <c r="AE173" s="64"/>
      <c r="BB173" s="159" t="s">
        <v>1</v>
      </c>
      <c r="BL173" s="64">
        <f t="shared" si="40"/>
        <v>39.477777777777774</v>
      </c>
      <c r="BM173" s="64">
        <f t="shared" si="41"/>
        <v>44.88</v>
      </c>
      <c r="BN173" s="64">
        <f t="shared" si="42"/>
        <v>5.8641975308641965E-2</v>
      </c>
      <c r="BO173" s="64">
        <f t="shared" si="43"/>
        <v>6.6666666666666666E-2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52</v>
      </c>
      <c r="X175" s="389">
        <f t="shared" si="39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40"/>
        <v>54.022222222222226</v>
      </c>
      <c r="BM175" s="64">
        <f t="shared" si="41"/>
        <v>56.099999999999994</v>
      </c>
      <c r="BN175" s="64">
        <f t="shared" si="42"/>
        <v>8.0246913580246909E-2</v>
      </c>
      <c r="BO175" s="64">
        <f t="shared" si="43"/>
        <v>8.3333333333333329E-2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16.666666666666664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0.16866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90</v>
      </c>
      <c r="X181" s="390">
        <f>IFERROR(SUM(X172:X179),"0")</f>
        <v>97.2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22</v>
      </c>
      <c r="X186" s="389">
        <f t="shared" si="44"/>
        <v>23.4</v>
      </c>
      <c r="Y186" s="36">
        <f>IFERROR(IF(X186=0,"",ROUNDUP(X186/H186,0)*0.02175),"")</f>
        <v>6.5250000000000002E-2</v>
      </c>
      <c r="Z186" s="56"/>
      <c r="AA186" s="57"/>
      <c r="AE186" s="64"/>
      <c r="BB186" s="169" t="s">
        <v>1</v>
      </c>
      <c r="BL186" s="64">
        <f t="shared" si="45"/>
        <v>23.590769230769233</v>
      </c>
      <c r="BM186" s="64">
        <f t="shared" si="46"/>
        <v>25.092000000000002</v>
      </c>
      <c r="BN186" s="64">
        <f t="shared" si="47"/>
        <v>5.0366300366300368E-2</v>
      </c>
      <c r="BO186" s="64">
        <f t="shared" si="48"/>
        <v>5.3571428571428568E-2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29</v>
      </c>
      <c r="X188" s="389">
        <f t="shared" si="44"/>
        <v>34.799999999999997</v>
      </c>
      <c r="Y188" s="36">
        <f>IFERROR(IF(X188=0,"",ROUNDUP(X188/H188,0)*0.02175),"")</f>
        <v>8.6999999999999994E-2</v>
      </c>
      <c r="Z188" s="56"/>
      <c r="AA188" s="57"/>
      <c r="AE188" s="64"/>
      <c r="BB188" s="171" t="s">
        <v>1</v>
      </c>
      <c r="BL188" s="64">
        <f t="shared" si="45"/>
        <v>30.880000000000003</v>
      </c>
      <c r="BM188" s="64">
        <f t="shared" si="46"/>
        <v>37.055999999999997</v>
      </c>
      <c r="BN188" s="64">
        <f t="shared" si="47"/>
        <v>5.9523809523809521E-2</v>
      </c>
      <c r="BO188" s="64">
        <f t="shared" si="48"/>
        <v>7.1428571428571425E-2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36</v>
      </c>
      <c r="X189" s="389">
        <f t="shared" si="44"/>
        <v>36</v>
      </c>
      <c r="Y189" s="36">
        <f>IFERROR(IF(X189=0,"",ROUNDUP(X189/H189,0)*0.00753),"")</f>
        <v>0.11295000000000001</v>
      </c>
      <c r="Z189" s="56"/>
      <c r="AA189" s="57"/>
      <c r="AE189" s="64"/>
      <c r="BB189" s="172" t="s">
        <v>1</v>
      </c>
      <c r="BL189" s="64">
        <f t="shared" si="45"/>
        <v>40.080000000000005</v>
      </c>
      <c r="BM189" s="64">
        <f t="shared" si="46"/>
        <v>40.080000000000005</v>
      </c>
      <c r="BN189" s="64">
        <f t="shared" si="47"/>
        <v>9.6153846153846145E-2</v>
      </c>
      <c r="BO189" s="64">
        <f t="shared" si="48"/>
        <v>9.6153846153846145E-2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96</v>
      </c>
      <c r="X193" s="389">
        <f t="shared" si="44"/>
        <v>96</v>
      </c>
      <c r="Y193" s="36">
        <f>IFERROR(IF(X193=0,"",ROUNDUP(X193/H193,0)*0.00753),"")</f>
        <v>0.30120000000000002</v>
      </c>
      <c r="Z193" s="56"/>
      <c r="AA193" s="57"/>
      <c r="AE193" s="64"/>
      <c r="BB193" s="176" t="s">
        <v>1</v>
      </c>
      <c r="BL193" s="64">
        <f t="shared" si="45"/>
        <v>107.60000000000001</v>
      </c>
      <c r="BM193" s="64">
        <f t="shared" si="46"/>
        <v>107.60000000000001</v>
      </c>
      <c r="BN193" s="64">
        <f t="shared" si="47"/>
        <v>0.25641025641025639</v>
      </c>
      <c r="BO193" s="64">
        <f t="shared" si="48"/>
        <v>0.25641025641025639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157</v>
      </c>
      <c r="X194" s="389">
        <f t="shared" si="44"/>
        <v>158.4</v>
      </c>
      <c r="Y194" s="36">
        <f>IFERROR(IF(X194=0,"",ROUNDUP(X194/H194,0)*0.00753),"")</f>
        <v>0.49698000000000003</v>
      </c>
      <c r="Z194" s="56"/>
      <c r="AA194" s="57"/>
      <c r="AE194" s="64"/>
      <c r="BB194" s="177" t="s">
        <v>1</v>
      </c>
      <c r="BL194" s="64">
        <f t="shared" si="45"/>
        <v>174.79333333333335</v>
      </c>
      <c r="BM194" s="64">
        <f t="shared" si="46"/>
        <v>176.35200000000003</v>
      </c>
      <c r="BN194" s="64">
        <f t="shared" si="47"/>
        <v>0.41933760683760685</v>
      </c>
      <c r="BO194" s="64">
        <f t="shared" si="48"/>
        <v>0.42307692307692307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134</v>
      </c>
      <c r="X195" s="389">
        <f t="shared" si="44"/>
        <v>134.4</v>
      </c>
      <c r="Y195" s="36">
        <f>IFERROR(IF(X195=0,"",ROUNDUP(X195/H195,0)*0.00753),"")</f>
        <v>0.42168</v>
      </c>
      <c r="Z195" s="56"/>
      <c r="AA195" s="57"/>
      <c r="AE195" s="64"/>
      <c r="BB195" s="178" t="s">
        <v>1</v>
      </c>
      <c r="BL195" s="64">
        <f t="shared" si="45"/>
        <v>149.18666666666667</v>
      </c>
      <c r="BM195" s="64">
        <f t="shared" si="46"/>
        <v>149.63200000000001</v>
      </c>
      <c r="BN195" s="64">
        <f t="shared" si="47"/>
        <v>0.35790598290598291</v>
      </c>
      <c r="BO195" s="64">
        <f t="shared" si="48"/>
        <v>0.35897435897435903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109</v>
      </c>
      <c r="X196" s="389">
        <f t="shared" si="44"/>
        <v>110.39999999999999</v>
      </c>
      <c r="Y196" s="36">
        <f>IFERROR(IF(X196=0,"",ROUNDUP(X196/H196,0)*0.00753),"")</f>
        <v>0.34638000000000002</v>
      </c>
      <c r="Z196" s="56"/>
      <c r="AA196" s="57"/>
      <c r="AE196" s="64"/>
      <c r="BB196" s="179" t="s">
        <v>1</v>
      </c>
      <c r="BL196" s="64">
        <f t="shared" si="45"/>
        <v>121.35333333333334</v>
      </c>
      <c r="BM196" s="64">
        <f t="shared" si="46"/>
        <v>122.91199999999999</v>
      </c>
      <c r="BN196" s="64">
        <f t="shared" si="47"/>
        <v>0.29113247863247865</v>
      </c>
      <c r="BO196" s="64">
        <f t="shared" si="48"/>
        <v>0.29487179487179488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87</v>
      </c>
      <c r="X197" s="389">
        <f t="shared" si="44"/>
        <v>88.8</v>
      </c>
      <c r="Y197" s="36">
        <f>IFERROR(IF(X197=0,"",ROUNDUP(X197/H197,0)*0.00753),"")</f>
        <v>0.27861000000000002</v>
      </c>
      <c r="Z197" s="56"/>
      <c r="AA197" s="57"/>
      <c r="AE197" s="64"/>
      <c r="BB197" s="180" t="s">
        <v>1</v>
      </c>
      <c r="BL197" s="64">
        <f t="shared" si="45"/>
        <v>97.077500000000001</v>
      </c>
      <c r="BM197" s="64">
        <f t="shared" si="46"/>
        <v>99.085999999999999</v>
      </c>
      <c r="BN197" s="64">
        <f t="shared" si="47"/>
        <v>0.23237179487179485</v>
      </c>
      <c r="BO197" s="64">
        <f t="shared" si="48"/>
        <v>0.23717948717948717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264.07051282051282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2.1100500000000002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670</v>
      </c>
      <c r="X199" s="390">
        <f>IFERROR(SUM(X183:X197),"0")</f>
        <v>682.19999999999993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35</v>
      </c>
      <c r="X203" s="389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3" t="s">
        <v>1</v>
      </c>
      <c r="BL203" s="64">
        <f>IFERROR(W203*I203/H203,"0")</f>
        <v>38.966666666666676</v>
      </c>
      <c r="BM203" s="64">
        <f>IFERROR(X203*I203/H203,"0")</f>
        <v>40.080000000000005</v>
      </c>
      <c r="BN203" s="64">
        <f>IFERROR(1/J203*(W203/H203),"0")</f>
        <v>9.3482905982905984E-2</v>
      </c>
      <c r="BO203" s="64">
        <f>IFERROR(1/J203*(X203/H203),"0")</f>
        <v>9.6153846153846145E-2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40</v>
      </c>
      <c r="X204" s="389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31.25</v>
      </c>
      <c r="X205" s="390">
        <f>IFERROR(X201/H201,"0")+IFERROR(X202/H202,"0")+IFERROR(X203/H203,"0")+IFERROR(X204/H204,"0")</f>
        <v>32</v>
      </c>
      <c r="Y205" s="390">
        <f>IFERROR(IF(Y201="",0,Y201),"0")+IFERROR(IF(Y202="",0,Y202),"0")+IFERROR(IF(Y203="",0,Y203),"0")+IFERROR(IF(Y204="",0,Y204),"0")</f>
        <v>0.24096000000000001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75</v>
      </c>
      <c r="X206" s="390">
        <f>IFERROR(SUM(X201:X204),"0")</f>
        <v>76.8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4</v>
      </c>
      <c r="X214" s="389">
        <f t="shared" si="49"/>
        <v>4</v>
      </c>
      <c r="Y214" s="36">
        <f>IFERROR(IF(X214=0,"",ROUNDUP(X214/H214,0)*0.00937),"")</f>
        <v>9.3699999999999999E-3</v>
      </c>
      <c r="Z214" s="56"/>
      <c r="AA214" s="57"/>
      <c r="AE214" s="64"/>
      <c r="BB214" s="190" t="s">
        <v>1</v>
      </c>
      <c r="BL214" s="64">
        <f t="shared" si="50"/>
        <v>4.24</v>
      </c>
      <c r="BM214" s="64">
        <f t="shared" si="51"/>
        <v>4.24</v>
      </c>
      <c r="BN214" s="64">
        <f t="shared" si="52"/>
        <v>8.3333333333333332E-3</v>
      </c>
      <c r="BO214" s="64">
        <f t="shared" si="53"/>
        <v>8.3333333333333332E-3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</v>
      </c>
      <c r="X216" s="390">
        <f>IFERROR(X209/H209,"0")+IFERROR(X210/H210,"0")+IFERROR(X211/H211,"0")+IFERROR(X212/H212,"0")+IFERROR(X213/H213,"0")+IFERROR(X214/H214,"0")+IFERROR(X215/H215,"0")</f>
        <v>1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9.3699999999999999E-3</v>
      </c>
      <c r="Z216" s="391"/>
      <c r="AA216" s="391"/>
    </row>
    <row r="217" spans="1:67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4</v>
      </c>
      <c r="X217" s="390">
        <f>IFERROR(SUM(X209:X215),"0")</f>
        <v>4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18</v>
      </c>
      <c r="X226" s="389">
        <f t="shared" ref="X226:X231" si="54">IFERROR(IF(W226="",0,CEILING((W226/$H226),1)*$H226),"")</f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18.744827586206895</v>
      </c>
      <c r="BM226" s="64">
        <f t="shared" ref="BM226:BM231" si="56">IFERROR(X226*I226/H226,"0")</f>
        <v>24.159999999999997</v>
      </c>
      <c r="BN226" s="64">
        <f t="shared" ref="BN226:BN231" si="57">IFERROR(1/J226*(W226/H226),"0")</f>
        <v>2.7709359605911327E-2</v>
      </c>
      <c r="BO226" s="64">
        <f t="shared" ref="BO226:BO231" si="58">IFERROR(1/J226*(X226/H226),"0")</f>
        <v>3.5714285714285712E-2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2.5517241379310347</v>
      </c>
      <c r="X232" s="390">
        <f>IFERROR(X226/H226,"0")+IFERROR(X227/H227,"0")+IFERROR(X228/H228,"0")+IFERROR(X229/H229,"0")+IFERROR(X230/H230,"0")+IFERROR(X231/H231,"0")</f>
        <v>3</v>
      </c>
      <c r="Y232" s="390">
        <f>IFERROR(IF(Y226="",0,Y226),"0")+IFERROR(IF(Y227="",0,Y227),"0")+IFERROR(IF(Y228="",0,Y228),"0")+IFERROR(IF(Y229="",0,Y229),"0")+IFERROR(IF(Y230="",0,Y230),"0")+IFERROR(IF(Y231="",0,Y231),"0")</f>
        <v>5.287E-2</v>
      </c>
      <c r="Z232" s="391"/>
      <c r="AA232" s="391"/>
    </row>
    <row r="233" spans="1:67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22</v>
      </c>
      <c r="X233" s="390">
        <f>IFERROR(SUM(X226:X231),"0")</f>
        <v>27.2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84</v>
      </c>
      <c r="X274" s="389">
        <f>IFERROR(IF(W274="",0,CEILING((W274/$H274),1)*$H274),"")</f>
        <v>85.8</v>
      </c>
      <c r="Y274" s="36">
        <f>IFERROR(IF(X274=0,"",ROUNDUP(X274/H274,0)*0.02175),"")</f>
        <v>0.23924999999999999</v>
      </c>
      <c r="Z274" s="56"/>
      <c r="AA274" s="57"/>
      <c r="AE274" s="64"/>
      <c r="BB274" s="230" t="s">
        <v>1</v>
      </c>
      <c r="BL274" s="64">
        <f>IFERROR(W274*I274/H274,"0")</f>
        <v>90.073846153846162</v>
      </c>
      <c r="BM274" s="64">
        <f>IFERROR(X274*I274/H274,"0")</f>
        <v>92.004000000000005</v>
      </c>
      <c r="BN274" s="64">
        <f>IFERROR(1/J274*(W274/H274),"0")</f>
        <v>0.19230769230769232</v>
      </c>
      <c r="BO274" s="64">
        <f>IFERROR(1/J274*(X274/H274),"0")</f>
        <v>0.19642857142857142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10.76923076923077</v>
      </c>
      <c r="X276" s="390">
        <f>IFERROR(X272/H272,"0")+IFERROR(X273/H273,"0")+IFERROR(X274/H274,"0")+IFERROR(X275/H275,"0")</f>
        <v>11</v>
      </c>
      <c r="Y276" s="390">
        <f>IFERROR(IF(Y272="",0,Y272),"0")+IFERROR(IF(Y273="",0,Y273),"0")+IFERROR(IF(Y274="",0,Y274),"0")+IFERROR(IF(Y275="",0,Y275),"0")</f>
        <v>0.23924999999999999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84</v>
      </c>
      <c r="X277" s="390">
        <f>IFERROR(SUM(X272:X275),"0")</f>
        <v>85.8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200</v>
      </c>
      <c r="X330" s="389">
        <f t="shared" si="75"/>
        <v>210</v>
      </c>
      <c r="Y330" s="36">
        <f>IFERROR(IF(X330=0,"",ROUNDUP(X330/H330,0)*0.02175),"")</f>
        <v>0.30449999999999999</v>
      </c>
      <c r="Z330" s="56"/>
      <c r="AA330" s="57"/>
      <c r="AE330" s="64"/>
      <c r="BB330" s="255" t="s">
        <v>1</v>
      </c>
      <c r="BL330" s="64">
        <f t="shared" si="76"/>
        <v>206.4</v>
      </c>
      <c r="BM330" s="64">
        <f t="shared" si="77"/>
        <v>216.72</v>
      </c>
      <c r="BN330" s="64">
        <f t="shared" si="78"/>
        <v>0.27777777777777779</v>
      </c>
      <c r="BO330" s="64">
        <f t="shared" si="79"/>
        <v>0.29166666666666663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1100</v>
      </c>
      <c r="X332" s="389">
        <f t="shared" si="7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7" t="s">
        <v>1</v>
      </c>
      <c r="BL332" s="64">
        <f t="shared" si="76"/>
        <v>1135.2</v>
      </c>
      <c r="BM332" s="64">
        <f t="shared" si="77"/>
        <v>1145.52</v>
      </c>
      <c r="BN332" s="64">
        <f t="shared" si="78"/>
        <v>1.5277777777777777</v>
      </c>
      <c r="BO332" s="64">
        <f t="shared" si="79"/>
        <v>1.5416666666666665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700</v>
      </c>
      <c r="X334" s="389">
        <f t="shared" si="75"/>
        <v>705</v>
      </c>
      <c r="Y334" s="36">
        <f>IFERROR(IF(X334=0,"",ROUNDUP(X334/H334,0)*0.02175),"")</f>
        <v>1.0222499999999999</v>
      </c>
      <c r="Z334" s="56"/>
      <c r="AA334" s="57"/>
      <c r="AE334" s="64"/>
      <c r="BB334" s="259" t="s">
        <v>1</v>
      </c>
      <c r="BL334" s="64">
        <f t="shared" si="76"/>
        <v>722.4</v>
      </c>
      <c r="BM334" s="64">
        <f t="shared" si="77"/>
        <v>727.56</v>
      </c>
      <c r="BN334" s="64">
        <f t="shared" si="78"/>
        <v>0.9722222222222221</v>
      </c>
      <c r="BO334" s="64">
        <f t="shared" si="79"/>
        <v>0.97916666666666663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133.33333333333331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135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2.9362499999999998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2000</v>
      </c>
      <c r="X340" s="390">
        <f>IFERROR(SUM(X328:X338),"0")</f>
        <v>2025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1200</v>
      </c>
      <c r="X342" s="389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80</v>
      </c>
      <c r="X346" s="390">
        <f>IFERROR(X342/H342,"0")+IFERROR(X343/H343,"0")+IFERROR(X344/H344,"0")+IFERROR(X345/H345,"0")</f>
        <v>80</v>
      </c>
      <c r="Y346" s="390">
        <f>IFERROR(IF(Y342="",0,Y342),"0")+IFERROR(IF(Y343="",0,Y343),"0")+IFERROR(IF(Y344="",0,Y344),"0")+IFERROR(IF(Y345="",0,Y345),"0")</f>
        <v>1.7399999999999998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1200</v>
      </c>
      <c r="X347" s="390">
        <f>IFERROR(SUM(X342:X345),"0")</f>
        <v>1200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62</v>
      </c>
      <c r="X351" s="389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64"/>
      <c r="BB351" s="270" t="s">
        <v>1</v>
      </c>
      <c r="BL351" s="64">
        <f>IFERROR(W351*I351/H351,"0")</f>
        <v>66.483076923076936</v>
      </c>
      <c r="BM351" s="64">
        <f>IFERROR(X351*I351/H351,"0")</f>
        <v>66.912000000000006</v>
      </c>
      <c r="BN351" s="64">
        <f>IFERROR(1/J351*(W351/H351),"0")</f>
        <v>0.14194139194139194</v>
      </c>
      <c r="BO351" s="64">
        <f>IFERROR(1/J351*(X351/H351),"0")</f>
        <v>0.14285714285714285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7.9487179487179489</v>
      </c>
      <c r="X353" s="390">
        <f>IFERROR(X349/H349,"0")+IFERROR(X350/H350,"0")+IFERROR(X351/H351,"0")+IFERROR(X352/H352,"0")</f>
        <v>8</v>
      </c>
      <c r="Y353" s="390">
        <f>IFERROR(IF(Y349="",0,Y349),"0")+IFERROR(IF(Y350="",0,Y350),"0")+IFERROR(IF(Y351="",0,Y351),"0")+IFERROR(IF(Y352="",0,Y352),"0")</f>
        <v>0.17399999999999999</v>
      </c>
      <c r="Z353" s="391"/>
      <c r="AA353" s="391"/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62</v>
      </c>
      <c r="X354" s="390">
        <f>IFERROR(SUM(X349:X352),"0")</f>
        <v>62.4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70</v>
      </c>
      <c r="X357" s="389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75.061538461538461</v>
      </c>
      <c r="BM357" s="64">
        <f>IFERROR(X357*I357/H357,"0")</f>
        <v>75.27600000000001</v>
      </c>
      <c r="BN357" s="64">
        <f>IFERROR(1/J357*(W357/H357),"0")</f>
        <v>0.16025641025641024</v>
      </c>
      <c r="BO357" s="64">
        <f>IFERROR(1/J357*(X357/H357),"0")</f>
        <v>0.1607142857142857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8.9743589743589745</v>
      </c>
      <c r="X358" s="390">
        <f>IFERROR(X356/H356,"0")+IFERROR(X357/H357,"0")</f>
        <v>9</v>
      </c>
      <c r="Y358" s="390">
        <f>IFERROR(IF(Y356="",0,Y356),"0")+IFERROR(IF(Y357="",0,Y357),"0")</f>
        <v>0.19574999999999998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70</v>
      </c>
      <c r="X359" s="390">
        <f>IFERROR(SUM(X356:X357),"0")</f>
        <v>70.2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242</v>
      </c>
      <c r="X375" s="389">
        <f>IFERROR(IF(W375="",0,CEILING((W375/$H375),1)*$H375),"")</f>
        <v>249.6</v>
      </c>
      <c r="Y375" s="36">
        <f>IFERROR(IF(X375=0,"",ROUNDUP(X375/H375,0)*0.02175),"")</f>
        <v>0.69599999999999995</v>
      </c>
      <c r="Z375" s="56"/>
      <c r="AA375" s="57"/>
      <c r="AE375" s="64"/>
      <c r="BB375" s="281" t="s">
        <v>1</v>
      </c>
      <c r="BL375" s="64">
        <f>IFERROR(W375*I375/H375,"0")</f>
        <v>259.49846153846158</v>
      </c>
      <c r="BM375" s="64">
        <f>IFERROR(X375*I375/H375,"0")</f>
        <v>267.64800000000002</v>
      </c>
      <c r="BN375" s="64">
        <f>IFERROR(1/J375*(W375/H375),"0")</f>
        <v>0.55402930402930395</v>
      </c>
      <c r="BO375" s="64">
        <f>IFERROR(1/J375*(X375/H375),"0")</f>
        <v>0.5714285714285714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31.025641025641026</v>
      </c>
      <c r="X380" s="390">
        <f>IFERROR(X375/H375,"0")+IFERROR(X376/H376,"0")+IFERROR(X377/H377,"0")+IFERROR(X378/H378,"0")+IFERROR(X379/H379,"0")</f>
        <v>32</v>
      </c>
      <c r="Y380" s="390">
        <f>IFERROR(IF(Y375="",0,Y375),"0")+IFERROR(IF(Y376="",0,Y376),"0")+IFERROR(IF(Y377="",0,Y377),"0")+IFERROR(IF(Y378="",0,Y378),"0")+IFERROR(IF(Y379="",0,Y379),"0")</f>
        <v>0.69599999999999995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242</v>
      </c>
      <c r="X381" s="390">
        <f>IFERROR(SUM(X375:X379),"0")</f>
        <v>249.6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17</v>
      </c>
      <c r="X395" s="389">
        <f t="shared" ref="X395:X407" si="80">IFERROR(IF(W395="",0,CEILING((W395/$H395),1)*$H395),"")</f>
        <v>21</v>
      </c>
      <c r="Y395" s="36">
        <f>IFERROR(IF(X395=0,"",ROUNDUP(X395/H395,0)*0.00753),"")</f>
        <v>3.7650000000000003E-2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17.93095238095238</v>
      </c>
      <c r="BM395" s="64">
        <f t="shared" ref="BM395:BM407" si="82">IFERROR(X395*I395/H395,"0")</f>
        <v>22.15</v>
      </c>
      <c r="BN395" s="64">
        <f t="shared" ref="BN395:BN407" si="83">IFERROR(1/J395*(W395/H395),"0")</f>
        <v>2.5946275946275944E-2</v>
      </c>
      <c r="BO395" s="64">
        <f t="shared" ref="BO395:BO407" si="84">IFERROR(1/J395*(X395/H395),"0")</f>
        <v>3.2051282051282048E-2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61</v>
      </c>
      <c r="X397" s="389">
        <f t="shared" si="80"/>
        <v>63</v>
      </c>
      <c r="Y397" s="36">
        <f>IFERROR(IF(X397=0,"",ROUNDUP(X397/H397,0)*0.00753),"")</f>
        <v>0.11295000000000001</v>
      </c>
      <c r="Z397" s="56"/>
      <c r="AA397" s="57"/>
      <c r="AE397" s="64"/>
      <c r="BB397" s="292" t="s">
        <v>1</v>
      </c>
      <c r="BL397" s="64">
        <f t="shared" si="81"/>
        <v>64.340476190476181</v>
      </c>
      <c r="BM397" s="64">
        <f t="shared" si="82"/>
        <v>66.449999999999989</v>
      </c>
      <c r="BN397" s="64">
        <f t="shared" si="83"/>
        <v>9.3101343101343104E-2</v>
      </c>
      <c r="BO397" s="64">
        <f t="shared" si="84"/>
        <v>9.6153846153846145E-2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4</v>
      </c>
      <c r="X406" s="389">
        <f t="shared" si="80"/>
        <v>4.2</v>
      </c>
      <c r="Y406" s="36">
        <f t="shared" si="85"/>
        <v>1.004E-2</v>
      </c>
      <c r="Z406" s="56"/>
      <c r="AA406" s="57"/>
      <c r="AE406" s="64"/>
      <c r="BB406" s="301" t="s">
        <v>1</v>
      </c>
      <c r="BL406" s="64">
        <f t="shared" si="81"/>
        <v>4.2476190476190476</v>
      </c>
      <c r="BM406" s="64">
        <f t="shared" si="82"/>
        <v>4.46</v>
      </c>
      <c r="BN406" s="64">
        <f t="shared" si="83"/>
        <v>8.1400081400081412E-3</v>
      </c>
      <c r="BO406" s="64">
        <f t="shared" si="84"/>
        <v>8.5470085470085479E-3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20.476190476190474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22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0.16064000000000001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82</v>
      </c>
      <c r="X409" s="390">
        <f>IFERROR(SUM(X395:X407),"0")</f>
        <v>88.2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119</v>
      </c>
      <c r="X433" s="389">
        <f t="shared" ref="X433:X438" si="86">IFERROR(IF(W433="",0,CEILING((W433/$H433),1)*$H433),"")</f>
        <v>121.80000000000001</v>
      </c>
      <c r="Y433" s="36">
        <f>IFERROR(IF(X433=0,"",ROUNDUP(X433/H433,0)*0.00753),"")</f>
        <v>0.21837000000000001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125.51666666666665</v>
      </c>
      <c r="BM433" s="64">
        <f t="shared" ref="BM433:BM438" si="88">IFERROR(X433*I433/H433,"0")</f>
        <v>128.47</v>
      </c>
      <c r="BN433" s="64">
        <f t="shared" ref="BN433:BN438" si="89">IFERROR(1/J433*(W433/H433),"0")</f>
        <v>0.18162393162393162</v>
      </c>
      <c r="BO433" s="64">
        <f t="shared" ref="BO433:BO438" si="90">IFERROR(1/J433*(X433/H433),"0")</f>
        <v>0.1858974358974359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28.333333333333332</v>
      </c>
      <c r="X439" s="390">
        <f>IFERROR(X433/H433,"0")+IFERROR(X434/H434,"0")+IFERROR(X435/H435,"0")+IFERROR(X436/H436,"0")+IFERROR(X437/H437,"0")+IFERROR(X438/H438,"0")</f>
        <v>29</v>
      </c>
      <c r="Y439" s="390">
        <f>IFERROR(IF(Y433="",0,Y433),"0")+IFERROR(IF(Y434="",0,Y434),"0")+IFERROR(IF(Y435="",0,Y435),"0")+IFERROR(IF(Y436="",0,Y436),"0")+IFERROR(IF(Y437="",0,Y437),"0")+IFERROR(IF(Y438="",0,Y438),"0")</f>
        <v>0.21837000000000001</v>
      </c>
      <c r="Z439" s="391"/>
      <c r="AA439" s="391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119</v>
      </c>
      <c r="X440" s="390">
        <f>IFERROR(SUM(X433:X438),"0")</f>
        <v>121.80000000000001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172</v>
      </c>
      <c r="X475" s="389">
        <f t="shared" si="91"/>
        <v>174.24</v>
      </c>
      <c r="Y475" s="36">
        <f t="shared" si="92"/>
        <v>0.39468000000000003</v>
      </c>
      <c r="Z475" s="56"/>
      <c r="AA475" s="57"/>
      <c r="AE475" s="64"/>
      <c r="BB475" s="329" t="s">
        <v>1</v>
      </c>
      <c r="BL475" s="64">
        <f t="shared" si="93"/>
        <v>183.72727272727269</v>
      </c>
      <c r="BM475" s="64">
        <f t="shared" si="94"/>
        <v>186.12</v>
      </c>
      <c r="BN475" s="64">
        <f t="shared" si="95"/>
        <v>0.31322843822843821</v>
      </c>
      <c r="BO475" s="64">
        <f t="shared" si="96"/>
        <v>0.31730769230769235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31</v>
      </c>
      <c r="X476" s="389">
        <f t="shared" si="91"/>
        <v>31.68</v>
      </c>
      <c r="Y476" s="36">
        <f t="shared" si="92"/>
        <v>7.1760000000000004E-2</v>
      </c>
      <c r="Z476" s="56"/>
      <c r="AA476" s="57"/>
      <c r="AE476" s="64"/>
      <c r="BB476" s="330" t="s">
        <v>1</v>
      </c>
      <c r="BL476" s="64">
        <f t="shared" si="93"/>
        <v>33.11363636363636</v>
      </c>
      <c r="BM476" s="64">
        <f t="shared" si="94"/>
        <v>33.839999999999996</v>
      </c>
      <c r="BN476" s="64">
        <f t="shared" si="95"/>
        <v>5.6453962703962704E-2</v>
      </c>
      <c r="BO476" s="64">
        <f t="shared" si="96"/>
        <v>5.7692307692307696E-2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172</v>
      </c>
      <c r="X478" s="389">
        <f t="shared" si="91"/>
        <v>174.24</v>
      </c>
      <c r="Y478" s="36">
        <f t="shared" si="92"/>
        <v>0.39468000000000003</v>
      </c>
      <c r="Z478" s="56"/>
      <c r="AA478" s="57"/>
      <c r="AE478" s="64"/>
      <c r="BB478" s="332" t="s">
        <v>1</v>
      </c>
      <c r="BL478" s="64">
        <f t="shared" si="93"/>
        <v>183.72727272727269</v>
      </c>
      <c r="BM478" s="64">
        <f t="shared" si="94"/>
        <v>186.12</v>
      </c>
      <c r="BN478" s="64">
        <f t="shared" si="95"/>
        <v>0.31322843822843821</v>
      </c>
      <c r="BO478" s="64">
        <f t="shared" si="96"/>
        <v>0.31730769230769235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18</v>
      </c>
      <c r="X483" s="389">
        <f t="shared" si="91"/>
        <v>19.2</v>
      </c>
      <c r="Y483" s="36">
        <f>IFERROR(IF(X483=0,"",ROUNDUP(X483/H483,0)*0.00753),"")</f>
        <v>6.0240000000000002E-2</v>
      </c>
      <c r="Z483" s="56"/>
      <c r="AA483" s="57"/>
      <c r="AE483" s="64"/>
      <c r="BB483" s="337" t="s">
        <v>1</v>
      </c>
      <c r="BL483" s="64">
        <f t="shared" si="93"/>
        <v>19.500000000000004</v>
      </c>
      <c r="BM483" s="64">
        <f t="shared" si="94"/>
        <v>20.8</v>
      </c>
      <c r="BN483" s="64">
        <f t="shared" si="95"/>
        <v>4.8076923076923073E-2</v>
      </c>
      <c r="BO483" s="64">
        <f t="shared" si="96"/>
        <v>5.128205128205128E-2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78.522727272727252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80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0.92136000000000007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393</v>
      </c>
      <c r="X486" s="390">
        <f>IFERROR(SUM(X473:X484),"0")</f>
        <v>399.36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146</v>
      </c>
      <c r="X488" s="389">
        <f>IFERROR(IF(W488="",0,CEILING((W488/$H488),1)*$H488),"")</f>
        <v>147.84</v>
      </c>
      <c r="Y488" s="36">
        <f>IFERROR(IF(X488=0,"",ROUNDUP(X488/H488,0)*0.01196),"")</f>
        <v>0.33488000000000001</v>
      </c>
      <c r="Z488" s="56"/>
      <c r="AA488" s="57"/>
      <c r="AE488" s="64"/>
      <c r="BB488" s="339" t="s">
        <v>1</v>
      </c>
      <c r="BL488" s="64">
        <f>IFERROR(W488*I488/H488,"0")</f>
        <v>155.95454545454544</v>
      </c>
      <c r="BM488" s="64">
        <f>IFERROR(X488*I488/H488,"0")</f>
        <v>157.91999999999999</v>
      </c>
      <c r="BN488" s="64">
        <f>IFERROR(1/J488*(W488/H488),"0")</f>
        <v>0.26587995337995335</v>
      </c>
      <c r="BO488" s="64">
        <f>IFERROR(1/J488*(X488/H488),"0")</f>
        <v>0.26923076923076927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27.651515151515149</v>
      </c>
      <c r="X490" s="390">
        <f>IFERROR(X488/H488,"0")+IFERROR(X489/H489,"0")</f>
        <v>28</v>
      </c>
      <c r="Y490" s="390">
        <f>IFERROR(IF(Y488="",0,Y488),"0")+IFERROR(IF(Y489="",0,Y489),"0")</f>
        <v>0.33488000000000001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146</v>
      </c>
      <c r="X491" s="390">
        <f>IFERROR(SUM(X488:X489),"0")</f>
        <v>147.84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116</v>
      </c>
      <c r="X493" s="389">
        <f t="shared" ref="X493:X498" si="97">IFERROR(IF(W493="",0,CEILING((W493/$H493),1)*$H493),"")</f>
        <v>116.16000000000001</v>
      </c>
      <c r="Y493" s="36">
        <f>IFERROR(IF(X493=0,"",ROUNDUP(X493/H493,0)*0.01196),"")</f>
        <v>0.26312000000000002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123.90909090909091</v>
      </c>
      <c r="BM493" s="64">
        <f t="shared" ref="BM493:BM498" si="99">IFERROR(X493*I493/H493,"0")</f>
        <v>124.08000000000001</v>
      </c>
      <c r="BN493" s="64">
        <f t="shared" ref="BN493:BN498" si="100">IFERROR(1/J493*(W493/H493),"0")</f>
        <v>0.21124708624708624</v>
      </c>
      <c r="BO493" s="64">
        <f t="shared" ref="BO493:BO498" si="101">IFERROR(1/J493*(X493/H493),"0")</f>
        <v>0.21153846153846156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86</v>
      </c>
      <c r="X494" s="389">
        <f t="shared" si="97"/>
        <v>89.76</v>
      </c>
      <c r="Y494" s="36">
        <f>IFERROR(IF(X494=0,"",ROUNDUP(X494/H494,0)*0.01196),"")</f>
        <v>0.20332</v>
      </c>
      <c r="Z494" s="56"/>
      <c r="AA494" s="57"/>
      <c r="AE494" s="64"/>
      <c r="BB494" s="342" t="s">
        <v>1</v>
      </c>
      <c r="BL494" s="64">
        <f t="shared" si="98"/>
        <v>91.863636363636346</v>
      </c>
      <c r="BM494" s="64">
        <f t="shared" si="99"/>
        <v>95.88</v>
      </c>
      <c r="BN494" s="64">
        <f t="shared" si="100"/>
        <v>0.15661421911421911</v>
      </c>
      <c r="BO494" s="64">
        <f t="shared" si="101"/>
        <v>0.16346153846153846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120</v>
      </c>
      <c r="X495" s="389">
        <f t="shared" si="97"/>
        <v>121.44000000000001</v>
      </c>
      <c r="Y495" s="36">
        <f>IFERROR(IF(X495=0,"",ROUNDUP(X495/H495,0)*0.01196),"")</f>
        <v>0.27507999999999999</v>
      </c>
      <c r="Z495" s="56"/>
      <c r="AA495" s="57"/>
      <c r="AE495" s="64"/>
      <c r="BB495" s="343" t="s">
        <v>1</v>
      </c>
      <c r="BL495" s="64">
        <f t="shared" si="98"/>
        <v>128.18181818181816</v>
      </c>
      <c r="BM495" s="64">
        <f t="shared" si="99"/>
        <v>129.72</v>
      </c>
      <c r="BN495" s="64">
        <f t="shared" si="100"/>
        <v>0.21853146853146854</v>
      </c>
      <c r="BO495" s="64">
        <f t="shared" si="101"/>
        <v>0.22115384615384617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60.984848484848477</v>
      </c>
      <c r="X499" s="390">
        <f>IFERROR(X493/H493,"0")+IFERROR(X494/H494,"0")+IFERROR(X495/H495,"0")+IFERROR(X496/H496,"0")+IFERROR(X497/H497,"0")+IFERROR(X498/H498,"0")</f>
        <v>62</v>
      </c>
      <c r="Y499" s="390">
        <f>IFERROR(IF(Y493="",0,Y493),"0")+IFERROR(IF(Y494="",0,Y494),"0")+IFERROR(IF(Y495="",0,Y495),"0")+IFERROR(IF(Y496="",0,Y496),"0")+IFERROR(IF(Y497="",0,Y497),"0")+IFERROR(IF(Y498="",0,Y498),"0")</f>
        <v>0.74151999999999996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322</v>
      </c>
      <c r="X500" s="390">
        <f>IFERROR(SUM(X493:X498),"0")</f>
        <v>327.36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195</v>
      </c>
      <c r="X542" s="389">
        <f>IFERROR(IF(W542="",0,CEILING((W542/$H542),1)*$H542),"")</f>
        <v>195</v>
      </c>
      <c r="Y542" s="36">
        <f>IFERROR(IF(X542=0,"",ROUNDUP(X542/H542,0)*0.02175),"")</f>
        <v>0.54374999999999996</v>
      </c>
      <c r="Z542" s="56"/>
      <c r="AA542" s="57"/>
      <c r="AE542" s="64"/>
      <c r="BB542" s="370" t="s">
        <v>1</v>
      </c>
      <c r="BL542" s="64">
        <f>IFERROR(W542*I542/H542,"0")</f>
        <v>209.10000000000002</v>
      </c>
      <c r="BM542" s="64">
        <f>IFERROR(X542*I542/H542,"0")</f>
        <v>209.10000000000002</v>
      </c>
      <c r="BN542" s="64">
        <f>IFERROR(1/J542*(W542/H542),"0")</f>
        <v>0.4464285714285714</v>
      </c>
      <c r="BO542" s="64">
        <f>IFERROR(1/J542*(X542/H542),"0")</f>
        <v>0.4464285714285714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25</v>
      </c>
      <c r="X547" s="390">
        <f>IFERROR(X542/H542,"0")+IFERROR(X543/H543,"0")+IFERROR(X544/H544,"0")+IFERROR(X545/H545,"0")+IFERROR(X546/H546,"0")</f>
        <v>25</v>
      </c>
      <c r="Y547" s="390">
        <f>IFERROR(IF(Y542="",0,Y542),"0")+IFERROR(IF(Y543="",0,Y543),"0")+IFERROR(IF(Y544="",0,Y544),"0")+IFERROR(IF(Y545="",0,Y545),"0")+IFERROR(IF(Y546="",0,Y546),"0")</f>
        <v>0.54374999999999996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195</v>
      </c>
      <c r="X548" s="390">
        <f>IFERROR(SUM(X542:X546),"0")</f>
        <v>195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6187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6314.1599999999989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6520.7934566423355</v>
      </c>
      <c r="X557" s="390">
        <f>IFERROR(SUM(BM22:BM553),"0")</f>
        <v>6655.0400000000009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11</v>
      </c>
      <c r="X558" s="38">
        <f>ROUNDUP(SUM(BO22:BO553),0)</f>
        <v>12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6795.7934566423355</v>
      </c>
      <c r="X559" s="390">
        <f>GrossWeightTotalR+PalletQtyTotalR*25</f>
        <v>6955.0400000000009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907.3676628288697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928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12.54631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237.10000000000002</v>
      </c>
      <c r="F566" s="46">
        <f>IFERROR(X129*1,"0")+IFERROR(X130*1,"0")+IFERROR(X131*1,"0")+IFERROR(X132*1,"0")+IFERROR(X133*1,"0")</f>
        <v>160.20000000000002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27.300000000000004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856.19999999999982</v>
      </c>
      <c r="J566" s="46">
        <f>IFERROR(X209*1,"0")+IFERROR(X210*1,"0")+IFERROR(X211*1,"0")+IFERROR(X212*1,"0")+IFERROR(X213*1,"0")+IFERROR(X214*1,"0")+IFERROR(X215*1,"0")+IFERROR(X219*1,"0")+IFERROR(X220*1,"0")+IFERROR(X221*1,"0")</f>
        <v>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85.8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85.8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3357.6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249.6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88.2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121.80000000000001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874.56000000000006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195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,00"/>
        <filter val="1,39"/>
        <filter val="1,50"/>
        <filter val="10,00"/>
        <filter val="10,77"/>
        <filter val="109,00"/>
        <filter val="11"/>
        <filter val="116,00"/>
        <filter val="119,00"/>
        <filter val="120,00"/>
        <filter val="13,00"/>
        <filter val="133,33"/>
        <filter val="134,00"/>
        <filter val="14,89"/>
        <filter val="146,00"/>
        <filter val="15,00"/>
        <filter val="155,00"/>
        <filter val="157,00"/>
        <filter val="16,67"/>
        <filter val="166,00"/>
        <filter val="17,00"/>
        <filter val="172,00"/>
        <filter val="18,00"/>
        <filter val="19,90"/>
        <filter val="195,00"/>
        <filter val="2 000,00"/>
        <filter val="2,55"/>
        <filter val="20,48"/>
        <filter val="200,00"/>
        <filter val="22,00"/>
        <filter val="23,00"/>
        <filter val="242,00"/>
        <filter val="25,00"/>
        <filter val="264,07"/>
        <filter val="27,65"/>
        <filter val="28,33"/>
        <filter val="29,00"/>
        <filter val="31,00"/>
        <filter val="31,03"/>
        <filter val="31,25"/>
        <filter val="322,00"/>
        <filter val="33,03"/>
        <filter val="35,00"/>
        <filter val="36,00"/>
        <filter val="37,00"/>
        <filter val="38,00"/>
        <filter val="393,00"/>
        <filter val="4,00"/>
        <filter val="40,00"/>
        <filter val="47,00"/>
        <filter val="5,00"/>
        <filter val="52,00"/>
        <filter val="58,00"/>
        <filter val="6 187,00"/>
        <filter val="6 520,79"/>
        <filter val="6 795,79"/>
        <filter val="6,00"/>
        <filter val="60,98"/>
        <filter val="61,00"/>
        <filter val="62,00"/>
        <filter val="670,00"/>
        <filter val="7,00"/>
        <filter val="7,95"/>
        <filter val="70,00"/>
        <filter val="700,00"/>
        <filter val="75,00"/>
        <filter val="78,52"/>
        <filter val="8,10"/>
        <filter val="8,97"/>
        <filter val="80,00"/>
        <filter val="82,00"/>
        <filter val="84,00"/>
        <filter val="86,00"/>
        <filter val="87,00"/>
        <filter val="89,00"/>
        <filter val="90,00"/>
        <filter val="907,37"/>
        <filter val="96,00"/>
        <filter val="97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