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5F489E4-DB8C-4DD0-A036-C8143F4187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BN356" i="1"/>
  <c r="BL356" i="1"/>
  <c r="X356" i="1"/>
  <c r="X358" i="1" s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W289" i="1"/>
  <c r="W288" i="1"/>
  <c r="BN287" i="1"/>
  <c r="BL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O285" i="1"/>
  <c r="W283" i="1"/>
  <c r="W282" i="1"/>
  <c r="BN281" i="1"/>
  <c r="BL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N274" i="1"/>
  <c r="BL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N239" i="1"/>
  <c r="BL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N231" i="1"/>
  <c r="BL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BN185" i="1"/>
  <c r="BL185" i="1"/>
  <c r="X185" i="1"/>
  <c r="O185" i="1"/>
  <c r="BN184" i="1"/>
  <c r="BL184" i="1"/>
  <c r="X184" i="1"/>
  <c r="O184" i="1"/>
  <c r="BN183" i="1"/>
  <c r="BL183" i="1"/>
  <c r="X183" i="1"/>
  <c r="O183" i="1"/>
  <c r="W181" i="1"/>
  <c r="W180" i="1"/>
  <c r="BO179" i="1"/>
  <c r="BN179" i="1"/>
  <c r="BM179" i="1"/>
  <c r="BL179" i="1"/>
  <c r="Y179" i="1"/>
  <c r="X179" i="1"/>
  <c r="BO178" i="1"/>
  <c r="BN178" i="1"/>
  <c r="BM178" i="1"/>
  <c r="BL178" i="1"/>
  <c r="Y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BN172" i="1"/>
  <c r="BL172" i="1"/>
  <c r="X172" i="1"/>
  <c r="O172" i="1"/>
  <c r="W170" i="1"/>
  <c r="W169" i="1"/>
  <c r="BN168" i="1"/>
  <c r="BL168" i="1"/>
  <c r="X168" i="1"/>
  <c r="O168" i="1"/>
  <c r="BN167" i="1"/>
  <c r="BL167" i="1"/>
  <c r="X167" i="1"/>
  <c r="O167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W159" i="1"/>
  <c r="W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N144" i="1"/>
  <c r="BM144" i="1"/>
  <c r="BL144" i="1"/>
  <c r="Y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BO139" i="1"/>
  <c r="BN139" i="1"/>
  <c r="BM139" i="1"/>
  <c r="BL139" i="1"/>
  <c r="Y139" i="1"/>
  <c r="X139" i="1"/>
  <c r="O139" i="1"/>
  <c r="W135" i="1"/>
  <c r="W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O129" i="1"/>
  <c r="W126" i="1"/>
  <c r="W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M110" i="1"/>
  <c r="BL110" i="1"/>
  <c r="Y110" i="1"/>
  <c r="X110" i="1"/>
  <c r="BO110" i="1" s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60" i="1" s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155" i="1" l="1"/>
  <c r="BM155" i="1"/>
  <c r="Y155" i="1"/>
  <c r="BO185" i="1"/>
  <c r="BM185" i="1"/>
  <c r="Y185" i="1"/>
  <c r="BO189" i="1"/>
  <c r="BM189" i="1"/>
  <c r="Y189" i="1"/>
  <c r="BO219" i="1"/>
  <c r="BM219" i="1"/>
  <c r="Y219" i="1"/>
  <c r="BO245" i="1"/>
  <c r="BM245" i="1"/>
  <c r="Y245" i="1"/>
  <c r="BO267" i="1"/>
  <c r="BM267" i="1"/>
  <c r="Y267" i="1"/>
  <c r="BM292" i="1"/>
  <c r="Y292" i="1"/>
  <c r="BO294" i="1"/>
  <c r="BM294" i="1"/>
  <c r="Y294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1" i="1"/>
  <c r="BM421" i="1"/>
  <c r="Y421" i="1"/>
  <c r="BO479" i="1"/>
  <c r="BM479" i="1"/>
  <c r="Y479" i="1"/>
  <c r="Y32" i="1"/>
  <c r="BM32" i="1"/>
  <c r="Y65" i="1"/>
  <c r="BM65" i="1"/>
  <c r="Y73" i="1"/>
  <c r="BM73" i="1"/>
  <c r="Y85" i="1"/>
  <c r="BM85" i="1"/>
  <c r="Y95" i="1"/>
  <c r="BM95" i="1"/>
  <c r="Y105" i="1"/>
  <c r="BM105" i="1"/>
  <c r="Y120" i="1"/>
  <c r="BM120" i="1"/>
  <c r="Y131" i="1"/>
  <c r="BM131" i="1"/>
  <c r="BO172" i="1"/>
  <c r="BM172" i="1"/>
  <c r="Y172" i="1"/>
  <c r="BO186" i="1"/>
  <c r="BM186" i="1"/>
  <c r="Y186" i="1"/>
  <c r="BO209" i="1"/>
  <c r="BM209" i="1"/>
  <c r="Y209" i="1"/>
  <c r="BO220" i="1"/>
  <c r="BM220" i="1"/>
  <c r="Y220" i="1"/>
  <c r="BO259" i="1"/>
  <c r="BM259" i="1"/>
  <c r="Y259" i="1"/>
  <c r="BO274" i="1"/>
  <c r="BM274" i="1"/>
  <c r="Y274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Y385" i="1" s="1"/>
  <c r="BO402" i="1"/>
  <c r="BM402" i="1"/>
  <c r="Y402" i="1"/>
  <c r="BO436" i="1"/>
  <c r="BM436" i="1"/>
  <c r="Y436" i="1"/>
  <c r="BO495" i="1"/>
  <c r="BM495" i="1"/>
  <c r="Y495" i="1"/>
  <c r="Y22" i="1"/>
  <c r="BM22" i="1"/>
  <c r="X34" i="1"/>
  <c r="Y30" i="1"/>
  <c r="BM30" i="1"/>
  <c r="Y48" i="1"/>
  <c r="BM48" i="1"/>
  <c r="Y55" i="1"/>
  <c r="BM55" i="1"/>
  <c r="Y56" i="1"/>
  <c r="BM56" i="1"/>
  <c r="X82" i="1"/>
  <c r="Y63" i="1"/>
  <c r="BM63" i="1"/>
  <c r="Y67" i="1"/>
  <c r="BM67" i="1"/>
  <c r="Y71" i="1"/>
  <c r="BM71" i="1"/>
  <c r="Y75" i="1"/>
  <c r="BM75" i="1"/>
  <c r="Y79" i="1"/>
  <c r="BM79" i="1"/>
  <c r="X89" i="1"/>
  <c r="Y87" i="1"/>
  <c r="BM87" i="1"/>
  <c r="X99" i="1"/>
  <c r="Y93" i="1"/>
  <c r="BM93" i="1"/>
  <c r="Y97" i="1"/>
  <c r="BM97" i="1"/>
  <c r="X116" i="1"/>
  <c r="Y103" i="1"/>
  <c r="BM103" i="1"/>
  <c r="Y107" i="1"/>
  <c r="BM107" i="1"/>
  <c r="BO122" i="1"/>
  <c r="BM122" i="1"/>
  <c r="Y122" i="1"/>
  <c r="BO133" i="1"/>
  <c r="BM133" i="1"/>
  <c r="Y133" i="1"/>
  <c r="BO153" i="1"/>
  <c r="BM153" i="1"/>
  <c r="Y153" i="1"/>
  <c r="BO168" i="1"/>
  <c r="BM168" i="1"/>
  <c r="Y168" i="1"/>
  <c r="X198" i="1"/>
  <c r="BO183" i="1"/>
  <c r="BM183" i="1"/>
  <c r="Y183" i="1"/>
  <c r="BO202" i="1"/>
  <c r="BM202" i="1"/>
  <c r="Y202" i="1"/>
  <c r="BO204" i="1"/>
  <c r="BM204" i="1"/>
  <c r="Y204" i="1"/>
  <c r="BO215" i="1"/>
  <c r="BM215" i="1"/>
  <c r="Y215" i="1"/>
  <c r="BO231" i="1"/>
  <c r="BM231" i="1"/>
  <c r="Y231" i="1"/>
  <c r="BO243" i="1"/>
  <c r="BM243" i="1"/>
  <c r="Y243" i="1"/>
  <c r="BO255" i="1"/>
  <c r="BM255" i="1"/>
  <c r="Y255" i="1"/>
  <c r="BO265" i="1"/>
  <c r="BM265" i="1"/>
  <c r="Y265" i="1"/>
  <c r="BO287" i="1"/>
  <c r="BM287" i="1"/>
  <c r="Y287" i="1"/>
  <c r="BO114" i="1"/>
  <c r="BM114" i="1"/>
  <c r="Y114" i="1"/>
  <c r="BO129" i="1"/>
  <c r="BM129" i="1"/>
  <c r="Y129" i="1"/>
  <c r="BO149" i="1"/>
  <c r="BM149" i="1"/>
  <c r="Y149" i="1"/>
  <c r="BO157" i="1"/>
  <c r="BM157" i="1"/>
  <c r="Y157" i="1"/>
  <c r="BO174" i="1"/>
  <c r="BM174" i="1"/>
  <c r="Y174" i="1"/>
  <c r="BO191" i="1"/>
  <c r="BM191" i="1"/>
  <c r="Y191" i="1"/>
  <c r="BO203" i="1"/>
  <c r="BM203" i="1"/>
  <c r="Y203" i="1"/>
  <c r="BO211" i="1"/>
  <c r="BM211" i="1"/>
  <c r="Y211" i="1"/>
  <c r="BO227" i="1"/>
  <c r="BM227" i="1"/>
  <c r="Y227" i="1"/>
  <c r="BO239" i="1"/>
  <c r="BM239" i="1"/>
  <c r="Y239" i="1"/>
  <c r="BO247" i="1"/>
  <c r="BM247" i="1"/>
  <c r="Y247" i="1"/>
  <c r="BO261" i="1"/>
  <c r="BM261" i="1"/>
  <c r="Y261" i="1"/>
  <c r="BO281" i="1"/>
  <c r="BM281" i="1"/>
  <c r="Y281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BO362" i="1"/>
  <c r="BM362" i="1"/>
  <c r="Y362" i="1"/>
  <c r="BO369" i="1"/>
  <c r="BM369" i="1"/>
  <c r="Y369" i="1"/>
  <c r="BO396" i="1"/>
  <c r="BM396" i="1"/>
  <c r="Y396" i="1"/>
  <c r="BO404" i="1"/>
  <c r="BM404" i="1"/>
  <c r="Y404" i="1"/>
  <c r="BO423" i="1"/>
  <c r="BM423" i="1"/>
  <c r="Y423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X126" i="1"/>
  <c r="X181" i="1"/>
  <c r="O566" i="1"/>
  <c r="BO292" i="1"/>
  <c r="BO302" i="1"/>
  <c r="BM302" i="1"/>
  <c r="Y302" i="1"/>
  <c r="BO344" i="1"/>
  <c r="BM344" i="1"/>
  <c r="Y344" i="1"/>
  <c r="BO352" i="1"/>
  <c r="BM352" i="1"/>
  <c r="Y352" i="1"/>
  <c r="X372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X365" i="1"/>
  <c r="X392" i="1"/>
  <c r="X566" i="1"/>
  <c r="F9" i="1"/>
  <c r="J9" i="1"/>
  <c r="F10" i="1"/>
  <c r="X25" i="1"/>
  <c r="X35" i="1"/>
  <c r="X39" i="1"/>
  <c r="X43" i="1"/>
  <c r="X49" i="1"/>
  <c r="X57" i="1"/>
  <c r="X88" i="1"/>
  <c r="X98" i="1"/>
  <c r="X117" i="1"/>
  <c r="X125" i="1"/>
  <c r="X134" i="1"/>
  <c r="X145" i="1"/>
  <c r="X158" i="1"/>
  <c r="X165" i="1"/>
  <c r="X170" i="1"/>
  <c r="BO167" i="1"/>
  <c r="BM167" i="1"/>
  <c r="Y167" i="1"/>
  <c r="Y169" i="1" s="1"/>
  <c r="BO175" i="1"/>
  <c r="BM175" i="1"/>
  <c r="Y175" i="1"/>
  <c r="BO177" i="1"/>
  <c r="BM177" i="1"/>
  <c r="Y177" i="1"/>
  <c r="BO187" i="1"/>
  <c r="BM187" i="1"/>
  <c r="Y187" i="1"/>
  <c r="BO190" i="1"/>
  <c r="BM190" i="1"/>
  <c r="Y190" i="1"/>
  <c r="BO197" i="1"/>
  <c r="BM197" i="1"/>
  <c r="Y197" i="1"/>
  <c r="X199" i="1"/>
  <c r="X206" i="1"/>
  <c r="BO201" i="1"/>
  <c r="BM201" i="1"/>
  <c r="Y201" i="1"/>
  <c r="Y205" i="1" s="1"/>
  <c r="BO212" i="1"/>
  <c r="BM212" i="1"/>
  <c r="Y212" i="1"/>
  <c r="X216" i="1"/>
  <c r="BO221" i="1"/>
  <c r="BM221" i="1"/>
  <c r="Y221" i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0" i="1"/>
  <c r="X257" i="1"/>
  <c r="BO252" i="1"/>
  <c r="BM252" i="1"/>
  <c r="Y252" i="1"/>
  <c r="X256" i="1"/>
  <c r="BO260" i="1"/>
  <c r="BM260" i="1"/>
  <c r="Y260" i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BO275" i="1"/>
  <c r="BM275" i="1"/>
  <c r="Y275" i="1"/>
  <c r="X283" i="1"/>
  <c r="BO279" i="1"/>
  <c r="BM279" i="1"/>
  <c r="Y279" i="1"/>
  <c r="X282" i="1"/>
  <c r="BO286" i="1"/>
  <c r="BM286" i="1"/>
  <c r="Y286" i="1"/>
  <c r="X288" i="1"/>
  <c r="H9" i="1"/>
  <c r="B566" i="1"/>
  <c r="W557" i="1"/>
  <c r="W558" i="1"/>
  <c r="Y23" i="1"/>
  <c r="BM23" i="1"/>
  <c r="X24" i="1"/>
  <c r="W556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6" i="1"/>
  <c r="Y54" i="1"/>
  <c r="Y57" i="1" s="1"/>
  <c r="BM54" i="1"/>
  <c r="X58" i="1"/>
  <c r="E566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Y92" i="1"/>
  <c r="BM92" i="1"/>
  <c r="Y94" i="1"/>
  <c r="BM94" i="1"/>
  <c r="Y96" i="1"/>
  <c r="BM96" i="1"/>
  <c r="Y102" i="1"/>
  <c r="BM102" i="1"/>
  <c r="Y104" i="1"/>
  <c r="BM104" i="1"/>
  <c r="Y106" i="1"/>
  <c r="BM106" i="1"/>
  <c r="Y108" i="1"/>
  <c r="BM108" i="1"/>
  <c r="Y111" i="1"/>
  <c r="BM111" i="1"/>
  <c r="Y113" i="1"/>
  <c r="BM113" i="1"/>
  <c r="Y115" i="1"/>
  <c r="BM115" i="1"/>
  <c r="Y119" i="1"/>
  <c r="BM119" i="1"/>
  <c r="BO119" i="1"/>
  <c r="Y121" i="1"/>
  <c r="BM121" i="1"/>
  <c r="Y123" i="1"/>
  <c r="BM123" i="1"/>
  <c r="F566" i="1"/>
  <c r="Y130" i="1"/>
  <c r="BM130" i="1"/>
  <c r="Y132" i="1"/>
  <c r="BM132" i="1"/>
  <c r="X135" i="1"/>
  <c r="G566" i="1"/>
  <c r="Y142" i="1"/>
  <c r="BM142" i="1"/>
  <c r="Y143" i="1"/>
  <c r="BM143" i="1"/>
  <c r="X146" i="1"/>
  <c r="H566" i="1"/>
  <c r="Y150" i="1"/>
  <c r="BM150" i="1"/>
  <c r="Y152" i="1"/>
  <c r="BM152" i="1"/>
  <c r="Y154" i="1"/>
  <c r="BM154" i="1"/>
  <c r="Y156" i="1"/>
  <c r="BM156" i="1"/>
  <c r="X159" i="1"/>
  <c r="I566" i="1"/>
  <c r="X164" i="1"/>
  <c r="Y163" i="1"/>
  <c r="Y164" i="1" s="1"/>
  <c r="BM163" i="1"/>
  <c r="X169" i="1"/>
  <c r="BO173" i="1"/>
  <c r="BM173" i="1"/>
  <c r="Y173" i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X205" i="1"/>
  <c r="BO210" i="1"/>
  <c r="BM210" i="1"/>
  <c r="Y210" i="1"/>
  <c r="Y216" i="1" s="1"/>
  <c r="BO214" i="1"/>
  <c r="BM214" i="1"/>
  <c r="Y214" i="1"/>
  <c r="X222" i="1"/>
  <c r="BO228" i="1"/>
  <c r="BM228" i="1"/>
  <c r="Y228" i="1"/>
  <c r="X232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X269" i="1"/>
  <c r="BO262" i="1"/>
  <c r="BM262" i="1"/>
  <c r="Y262" i="1"/>
  <c r="BO266" i="1"/>
  <c r="BM266" i="1"/>
  <c r="Y266" i="1"/>
  <c r="BO273" i="1"/>
  <c r="BM273" i="1"/>
  <c r="Y273" i="1"/>
  <c r="BO295" i="1"/>
  <c r="BM295" i="1"/>
  <c r="Y295" i="1"/>
  <c r="X299" i="1"/>
  <c r="BO303" i="1"/>
  <c r="BM303" i="1"/>
  <c r="Y303" i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X316" i="1"/>
  <c r="J566" i="1"/>
  <c r="X217" i="1"/>
  <c r="BO280" i="1"/>
  <c r="BM280" i="1"/>
  <c r="Y280" i="1"/>
  <c r="X289" i="1"/>
  <c r="BO293" i="1"/>
  <c r="BM293" i="1"/>
  <c r="Y293" i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BO334" i="1"/>
  <c r="BM334" i="1"/>
  <c r="Y334" i="1"/>
  <c r="BO336" i="1"/>
  <c r="BM336" i="1"/>
  <c r="Y336" i="1"/>
  <c r="X339" i="1"/>
  <c r="BO343" i="1"/>
  <c r="BM343" i="1"/>
  <c r="Y343" i="1"/>
  <c r="BO350" i="1"/>
  <c r="BM350" i="1"/>
  <c r="Y350" i="1"/>
  <c r="BO363" i="1"/>
  <c r="BM363" i="1"/>
  <c r="Y363" i="1"/>
  <c r="BO371" i="1"/>
  <c r="BM371" i="1"/>
  <c r="Y371" i="1"/>
  <c r="X373" i="1"/>
  <c r="X381" i="1"/>
  <c r="BO375" i="1"/>
  <c r="BM375" i="1"/>
  <c r="Y375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424" i="1" l="1"/>
  <c r="Y365" i="1"/>
  <c r="Y346" i="1"/>
  <c r="Y304" i="1"/>
  <c r="Y24" i="1"/>
  <c r="Y288" i="1"/>
  <c r="Y222" i="1"/>
  <c r="Y499" i="1"/>
  <c r="Y380" i="1"/>
  <c r="Y299" i="1"/>
  <c r="Y180" i="1"/>
  <c r="Y158" i="1"/>
  <c r="Y145" i="1"/>
  <c r="Y134" i="1"/>
  <c r="Y116" i="1"/>
  <c r="Y98" i="1"/>
  <c r="Y81" i="1"/>
  <c r="X558" i="1"/>
  <c r="X559" i="1" s="1"/>
  <c r="Y485" i="1"/>
  <c r="Y339" i="1"/>
  <c r="X557" i="1"/>
  <c r="Y269" i="1"/>
  <c r="Y547" i="1"/>
  <c r="Y505" i="1"/>
  <c r="Y439" i="1"/>
  <c r="Y414" i="1"/>
  <c r="Y408" i="1"/>
  <c r="Y198" i="1"/>
  <c r="Y125" i="1"/>
  <c r="Y34" i="1"/>
  <c r="X560" i="1"/>
  <c r="W559" i="1"/>
  <c r="Y282" i="1"/>
  <c r="X556" i="1"/>
  <c r="Y531" i="1"/>
  <c r="Y459" i="1"/>
  <c r="Y372" i="1"/>
  <c r="Y353" i="1"/>
  <c r="Y315" i="1"/>
  <c r="Y249" i="1"/>
  <c r="Y276" i="1"/>
  <c r="Y256" i="1"/>
  <c r="Y232" i="1"/>
  <c r="Y561" i="1" l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<sst xmlns="http://schemas.openxmlformats.org/spreadsheetml/2006/main" count="2458" uniqueCount="830">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</sst>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5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1"/>
      <c r="Q2" s="401"/>
      <c r="R2" s="401"/>
      <c r="S2" s="401"/>
      <c r="T2" s="401"/>
      <c r="U2" s="401"/>
      <c r="V2" s="401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1"/>
      <c r="P3" s="401"/>
      <c r="Q3" s="401"/>
      <c r="R3" s="401"/>
      <c r="S3" s="401"/>
      <c r="T3" s="401"/>
      <c r="U3" s="401"/>
      <c r="V3" s="401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1" t="s">
        <v>8</v>
      </c>
      <c r="B5" s="552"/>
      <c r="C5" s="553"/>
      <c r="D5" s="429"/>
      <c r="E5" s="431"/>
      <c r="F5" s="737" t="s">
        <v>9</v>
      </c>
      <c r="G5" s="553"/>
      <c r="H5" s="429" t="s">
        <v>829</v>
      </c>
      <c r="I5" s="430"/>
      <c r="J5" s="430"/>
      <c r="K5" s="430"/>
      <c r="L5" s="431"/>
      <c r="M5" s="58"/>
      <c r="O5" s="24" t="s">
        <v>10</v>
      </c>
      <c r="P5" s="770">
        <v>45474</v>
      </c>
      <c r="Q5" s="572"/>
      <c r="S5" s="655" t="s">
        <v>11</v>
      </c>
      <c r="T5" s="445"/>
      <c r="U5" s="656" t="s">
        <v>12</v>
      </c>
      <c r="V5" s="572"/>
      <c r="AA5" s="51"/>
      <c r="AB5" s="51"/>
      <c r="AC5" s="51"/>
    </row>
    <row r="6" spans="1:30" s="381" customFormat="1" ht="24" customHeight="1" x14ac:dyDescent="0.2">
      <c r="A6" s="551" t="s">
        <v>13</v>
      </c>
      <c r="B6" s="552"/>
      <c r="C6" s="553"/>
      <c r="D6" s="700" t="s">
        <v>14</v>
      </c>
      <c r="E6" s="701"/>
      <c r="F6" s="701"/>
      <c r="G6" s="701"/>
      <c r="H6" s="701"/>
      <c r="I6" s="701"/>
      <c r="J6" s="701"/>
      <c r="K6" s="701"/>
      <c r="L6" s="572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Понедельник</v>
      </c>
      <c r="Q6" s="396"/>
      <c r="S6" s="444" t="s">
        <v>16</v>
      </c>
      <c r="T6" s="445"/>
      <c r="U6" s="693" t="s">
        <v>17</v>
      </c>
      <c r="V6" s="45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65"/>
      <c r="M7" s="60"/>
      <c r="O7" s="24"/>
      <c r="P7" s="42"/>
      <c r="Q7" s="42"/>
      <c r="S7" s="401"/>
      <c r="T7" s="445"/>
      <c r="U7" s="694"/>
      <c r="V7" s="695"/>
      <c r="AA7" s="51"/>
      <c r="AB7" s="51"/>
      <c r="AC7" s="51"/>
    </row>
    <row r="8" spans="1:30" s="381" customFormat="1" ht="25.5" customHeight="1" x14ac:dyDescent="0.2">
      <c r="A8" s="785" t="s">
        <v>18</v>
      </c>
      <c r="B8" s="404"/>
      <c r="C8" s="405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64">
        <v>0.54166666666666663</v>
      </c>
      <c r="Q8" s="565"/>
      <c r="S8" s="401"/>
      <c r="T8" s="445"/>
      <c r="U8" s="694"/>
      <c r="V8" s="695"/>
      <c r="AA8" s="51"/>
      <c r="AB8" s="51"/>
      <c r="AC8" s="51"/>
    </row>
    <row r="9" spans="1:30" s="38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78"/>
      <c r="E9" s="393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79"/>
      <c r="O9" s="26" t="s">
        <v>20</v>
      </c>
      <c r="P9" s="560"/>
      <c r="Q9" s="561"/>
      <c r="S9" s="401"/>
      <c r="T9" s="445"/>
      <c r="U9" s="696"/>
      <c r="V9" s="697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78"/>
      <c r="E10" s="393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78" t="str">
        <f>IFERROR(VLOOKUP($D$10,Proxy,2,FALSE),"")</f>
        <v/>
      </c>
      <c r="I10" s="401"/>
      <c r="J10" s="401"/>
      <c r="K10" s="401"/>
      <c r="L10" s="401"/>
      <c r="M10" s="380"/>
      <c r="O10" s="26" t="s">
        <v>21</v>
      </c>
      <c r="P10" s="662"/>
      <c r="Q10" s="663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1"/>
      <c r="Q11" s="572"/>
      <c r="T11" s="24" t="s">
        <v>26</v>
      </c>
      <c r="U11" s="641" t="s">
        <v>27</v>
      </c>
      <c r="V11" s="56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2" t="s">
        <v>28</v>
      </c>
      <c r="B12" s="552"/>
      <c r="C12" s="552"/>
      <c r="D12" s="552"/>
      <c r="E12" s="552"/>
      <c r="F12" s="552"/>
      <c r="G12" s="552"/>
      <c r="H12" s="552"/>
      <c r="I12" s="552"/>
      <c r="J12" s="552"/>
      <c r="K12" s="552"/>
      <c r="L12" s="553"/>
      <c r="M12" s="62"/>
      <c r="O12" s="24" t="s">
        <v>29</v>
      </c>
      <c r="P12" s="564"/>
      <c r="Q12" s="565"/>
      <c r="R12" s="23"/>
      <c r="T12" s="24"/>
      <c r="U12" s="517"/>
      <c r="V12" s="401"/>
      <c r="AA12" s="51"/>
      <c r="AB12" s="51"/>
      <c r="AC12" s="51"/>
    </row>
    <row r="13" spans="1:30" s="381" customFormat="1" ht="23.25" customHeight="1" x14ac:dyDescent="0.2">
      <c r="A13" s="732" t="s">
        <v>30</v>
      </c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3"/>
      <c r="M13" s="62"/>
      <c r="N13" s="26"/>
      <c r="O13" s="26" t="s">
        <v>31</v>
      </c>
      <c r="P13" s="641"/>
      <c r="Q13" s="56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2" t="s">
        <v>32</v>
      </c>
      <c r="B14" s="552"/>
      <c r="C14" s="552"/>
      <c r="D14" s="552"/>
      <c r="E14" s="552"/>
      <c r="F14" s="552"/>
      <c r="G14" s="552"/>
      <c r="H14" s="552"/>
      <c r="I14" s="552"/>
      <c r="J14" s="552"/>
      <c r="K14" s="552"/>
      <c r="L14" s="553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5" t="s">
        <v>33</v>
      </c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3"/>
      <c r="M15" s="63"/>
      <c r="O15" s="544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9" t="s">
        <v>35</v>
      </c>
      <c r="B17" s="409" t="s">
        <v>36</v>
      </c>
      <c r="C17" s="576" t="s">
        <v>37</v>
      </c>
      <c r="D17" s="409" t="s">
        <v>38</v>
      </c>
      <c r="E17" s="474"/>
      <c r="F17" s="409" t="s">
        <v>39</v>
      </c>
      <c r="G17" s="409" t="s">
        <v>40</v>
      </c>
      <c r="H17" s="409" t="s">
        <v>41</v>
      </c>
      <c r="I17" s="409" t="s">
        <v>42</v>
      </c>
      <c r="J17" s="409" t="s">
        <v>43</v>
      </c>
      <c r="K17" s="409" t="s">
        <v>44</v>
      </c>
      <c r="L17" s="409" t="s">
        <v>45</v>
      </c>
      <c r="M17" s="409" t="s">
        <v>46</v>
      </c>
      <c r="N17" s="409" t="s">
        <v>47</v>
      </c>
      <c r="O17" s="409" t="s">
        <v>48</v>
      </c>
      <c r="P17" s="473"/>
      <c r="Q17" s="473"/>
      <c r="R17" s="473"/>
      <c r="S17" s="474"/>
      <c r="T17" s="760" t="s">
        <v>49</v>
      </c>
      <c r="U17" s="553"/>
      <c r="V17" s="409" t="s">
        <v>50</v>
      </c>
      <c r="W17" s="409" t="s">
        <v>51</v>
      </c>
      <c r="X17" s="786" t="s">
        <v>52</v>
      </c>
      <c r="Y17" s="409" t="s">
        <v>53</v>
      </c>
      <c r="Z17" s="489" t="s">
        <v>54</v>
      </c>
      <c r="AA17" s="489" t="s">
        <v>55</v>
      </c>
      <c r="AB17" s="489" t="s">
        <v>56</v>
      </c>
      <c r="AC17" s="490"/>
      <c r="AD17" s="491"/>
      <c r="AE17" s="506"/>
      <c r="BB17" s="759" t="s">
        <v>57</v>
      </c>
    </row>
    <row r="18" spans="1:67" ht="14.25" customHeight="1" x14ac:dyDescent="0.2">
      <c r="A18" s="410"/>
      <c r="B18" s="410"/>
      <c r="C18" s="410"/>
      <c r="D18" s="475"/>
      <c r="E18" s="477"/>
      <c r="F18" s="410"/>
      <c r="G18" s="410"/>
      <c r="H18" s="410"/>
      <c r="I18" s="410"/>
      <c r="J18" s="410"/>
      <c r="K18" s="410"/>
      <c r="L18" s="410"/>
      <c r="M18" s="410"/>
      <c r="N18" s="410"/>
      <c r="O18" s="475"/>
      <c r="P18" s="476"/>
      <c r="Q18" s="476"/>
      <c r="R18" s="476"/>
      <c r="S18" s="477"/>
      <c r="T18" s="382" t="s">
        <v>58</v>
      </c>
      <c r="U18" s="382" t="s">
        <v>59</v>
      </c>
      <c r="V18" s="410"/>
      <c r="W18" s="410"/>
      <c r="X18" s="787"/>
      <c r="Y18" s="410"/>
      <c r="Z18" s="668"/>
      <c r="AA18" s="668"/>
      <c r="AB18" s="492"/>
      <c r="AC18" s="493"/>
      <c r="AD18" s="494"/>
      <c r="AE18" s="507"/>
      <c r="BB18" s="401"/>
    </row>
    <row r="19" spans="1:67" ht="27.75" hidden="1" customHeight="1" x14ac:dyDescent="0.2">
      <c r="A19" s="427" t="s">
        <v>60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8"/>
      <c r="AA19" s="48"/>
    </row>
    <row r="20" spans="1:67" ht="16.5" hidden="1" customHeight="1" x14ac:dyDescent="0.25">
      <c r="A20" s="407" t="s">
        <v>60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383"/>
      <c r="AA20" s="383"/>
    </row>
    <row r="21" spans="1:67" ht="14.25" hidden="1" customHeight="1" x14ac:dyDescent="0.25">
      <c r="A21" s="400" t="s">
        <v>61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6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6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6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6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8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39"/>
      <c r="O24" s="403" t="s">
        <v>70</v>
      </c>
      <c r="P24" s="404"/>
      <c r="Q24" s="404"/>
      <c r="R24" s="404"/>
      <c r="S24" s="404"/>
      <c r="T24" s="404"/>
      <c r="U24" s="40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39"/>
      <c r="O25" s="403" t="s">
        <v>70</v>
      </c>
      <c r="P25" s="404"/>
      <c r="Q25" s="404"/>
      <c r="R25" s="404"/>
      <c r="S25" s="404"/>
      <c r="T25" s="404"/>
      <c r="U25" s="40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0" t="s">
        <v>72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6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6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6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6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6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6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6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6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8">
        <v>4680115881853</v>
      </c>
      <c r="E31" s="396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6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8">
        <v>4607091383911</v>
      </c>
      <c r="E32" s="396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2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6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8">
        <v>4607091388244</v>
      </c>
      <c r="E33" s="396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6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38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39"/>
      <c r="O34" s="403" t="s">
        <v>70</v>
      </c>
      <c r="P34" s="404"/>
      <c r="Q34" s="404"/>
      <c r="R34" s="404"/>
      <c r="S34" s="404"/>
      <c r="T34" s="404"/>
      <c r="U34" s="40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39"/>
      <c r="O35" s="403" t="s">
        <v>70</v>
      </c>
      <c r="P35" s="404"/>
      <c r="Q35" s="404"/>
      <c r="R35" s="404"/>
      <c r="S35" s="404"/>
      <c r="T35" s="404"/>
      <c r="U35" s="40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0" t="s">
        <v>86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8">
        <v>4607091388503</v>
      </c>
      <c r="E37" s="396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6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38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39"/>
      <c r="O38" s="403" t="s">
        <v>70</v>
      </c>
      <c r="P38" s="404"/>
      <c r="Q38" s="404"/>
      <c r="R38" s="404"/>
      <c r="S38" s="404"/>
      <c r="T38" s="404"/>
      <c r="U38" s="405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39"/>
      <c r="O39" s="403" t="s">
        <v>70</v>
      </c>
      <c r="P39" s="404"/>
      <c r="Q39" s="404"/>
      <c r="R39" s="404"/>
      <c r="S39" s="404"/>
      <c r="T39" s="404"/>
      <c r="U39" s="405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0" t="s">
        <v>91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8">
        <v>4607091388282</v>
      </c>
      <c r="E41" s="396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6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38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39"/>
      <c r="O42" s="403" t="s">
        <v>70</v>
      </c>
      <c r="P42" s="404"/>
      <c r="Q42" s="404"/>
      <c r="R42" s="404"/>
      <c r="S42" s="404"/>
      <c r="T42" s="404"/>
      <c r="U42" s="40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39"/>
      <c r="O43" s="403" t="s">
        <v>70</v>
      </c>
      <c r="P43" s="404"/>
      <c r="Q43" s="404"/>
      <c r="R43" s="404"/>
      <c r="S43" s="404"/>
      <c r="T43" s="404"/>
      <c r="U43" s="40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27" t="s">
        <v>95</v>
      </c>
      <c r="B44" s="428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  <c r="X44" s="428"/>
      <c r="Y44" s="428"/>
      <c r="Z44" s="48"/>
      <c r="AA44" s="48"/>
    </row>
    <row r="45" spans="1:67" ht="16.5" hidden="1" customHeight="1" x14ac:dyDescent="0.25">
      <c r="A45" s="407" t="s">
        <v>96</v>
      </c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383"/>
      <c r="AA45" s="383"/>
    </row>
    <row r="46" spans="1:67" ht="14.25" hidden="1" customHeight="1" x14ac:dyDescent="0.25">
      <c r="A46" s="400" t="s">
        <v>97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8">
        <v>4680115881440</v>
      </c>
      <c r="E47" s="396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6"/>
      <c r="T47" s="34"/>
      <c r="U47" s="34"/>
      <c r="V47" s="35" t="s">
        <v>66</v>
      </c>
      <c r="W47" s="388">
        <v>110</v>
      </c>
      <c r="X47" s="389">
        <f>IFERROR(IF(W47="",0,CEILING((W47/$H47),1)*$H47),"")</f>
        <v>118.80000000000001</v>
      </c>
      <c r="Y47" s="36">
        <f>IFERROR(IF(X47=0,"",ROUNDUP(X47/H47,0)*0.02175),"")</f>
        <v>0.23924999999999999</v>
      </c>
      <c r="Z47" s="56"/>
      <c r="AA47" s="57"/>
      <c r="AE47" s="64"/>
      <c r="BB47" s="76" t="s">
        <v>1</v>
      </c>
      <c r="BL47" s="64">
        <f>IFERROR(W47*I47/H47,"0")</f>
        <v>114.88888888888887</v>
      </c>
      <c r="BM47" s="64">
        <f>IFERROR(X47*I47/H47,"0")</f>
        <v>124.08</v>
      </c>
      <c r="BN47" s="64">
        <f>IFERROR(1/J47*(W47/H47),"0")</f>
        <v>0.18187830687830686</v>
      </c>
      <c r="BO47" s="64">
        <f>IFERROR(1/J47*(X47/H47),"0")</f>
        <v>0.19642857142857142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8">
        <v>4680115881433</v>
      </c>
      <c r="E48" s="396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6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8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39"/>
      <c r="O49" s="403" t="s">
        <v>70</v>
      </c>
      <c r="P49" s="404"/>
      <c r="Q49" s="404"/>
      <c r="R49" s="404"/>
      <c r="S49" s="404"/>
      <c r="T49" s="404"/>
      <c r="U49" s="405"/>
      <c r="V49" s="37" t="s">
        <v>71</v>
      </c>
      <c r="W49" s="390">
        <f>IFERROR(W47/H47,"0")+IFERROR(W48/H48,"0")</f>
        <v>10.185185185185185</v>
      </c>
      <c r="X49" s="390">
        <f>IFERROR(X47/H47,"0")+IFERROR(X48/H48,"0")</f>
        <v>11</v>
      </c>
      <c r="Y49" s="390">
        <f>IFERROR(IF(Y47="",0,Y47),"0")+IFERROR(IF(Y48="",0,Y48),"0")</f>
        <v>0.23924999999999999</v>
      </c>
      <c r="Z49" s="391"/>
      <c r="AA49" s="391"/>
    </row>
    <row r="50" spans="1:67" x14ac:dyDescent="0.2">
      <c r="A50" s="401"/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39"/>
      <c r="O50" s="403" t="s">
        <v>70</v>
      </c>
      <c r="P50" s="404"/>
      <c r="Q50" s="404"/>
      <c r="R50" s="404"/>
      <c r="S50" s="404"/>
      <c r="T50" s="404"/>
      <c r="U50" s="405"/>
      <c r="V50" s="37" t="s">
        <v>66</v>
      </c>
      <c r="W50" s="390">
        <f>IFERROR(SUM(W47:W48),"0")</f>
        <v>110</v>
      </c>
      <c r="X50" s="390">
        <f>IFERROR(SUM(X47:X48),"0")</f>
        <v>118.80000000000001</v>
      </c>
      <c r="Y50" s="37"/>
      <c r="Z50" s="391"/>
      <c r="AA50" s="391"/>
    </row>
    <row r="51" spans="1:67" ht="16.5" hidden="1" customHeight="1" x14ac:dyDescent="0.25">
      <c r="A51" s="407" t="s">
        <v>104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383"/>
      <c r="AA51" s="383"/>
    </row>
    <row r="52" spans="1:67" ht="14.25" hidden="1" customHeight="1" x14ac:dyDescent="0.25">
      <c r="A52" s="400" t="s">
        <v>105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8">
        <v>4680115881426</v>
      </c>
      <c r="E53" s="396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6"/>
      <c r="T53" s="34"/>
      <c r="U53" s="34"/>
      <c r="V53" s="35" t="s">
        <v>66</v>
      </c>
      <c r="W53" s="388">
        <v>205</v>
      </c>
      <c r="X53" s="389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8" t="s">
        <v>1</v>
      </c>
      <c r="BL53" s="64">
        <f>IFERROR(W53*I53/H53,"0")</f>
        <v>214.11111111111111</v>
      </c>
      <c r="BM53" s="64">
        <f>IFERROR(X53*I53/H53,"0")</f>
        <v>214.32</v>
      </c>
      <c r="BN53" s="64">
        <f>IFERROR(1/J53*(W53/H53),"0")</f>
        <v>0.33895502645502645</v>
      </c>
      <c r="BO53" s="64">
        <f>IFERROR(1/J53*(X53/H53),"0")</f>
        <v>0.33928571428571425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8">
        <v>4680115881426</v>
      </c>
      <c r="E54" s="396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6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8">
        <v>4680115881419</v>
      </c>
      <c r="E55" s="396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6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8">
        <v>4680115881525</v>
      </c>
      <c r="E56" s="396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2" t="s">
        <v>114</v>
      </c>
      <c r="P56" s="395"/>
      <c r="Q56" s="395"/>
      <c r="R56" s="395"/>
      <c r="S56" s="396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8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39"/>
      <c r="O57" s="403" t="s">
        <v>70</v>
      </c>
      <c r="P57" s="404"/>
      <c r="Q57" s="404"/>
      <c r="R57" s="404"/>
      <c r="S57" s="404"/>
      <c r="T57" s="404"/>
      <c r="U57" s="405"/>
      <c r="V57" s="37" t="s">
        <v>71</v>
      </c>
      <c r="W57" s="390">
        <f>IFERROR(W53/H53,"0")+IFERROR(W54/H54,"0")+IFERROR(W55/H55,"0")+IFERROR(W56/H56,"0")</f>
        <v>18.981481481481481</v>
      </c>
      <c r="X57" s="390">
        <f>IFERROR(X53/H53,"0")+IFERROR(X54/H54,"0")+IFERROR(X55/H55,"0")+IFERROR(X56/H56,"0")</f>
        <v>19</v>
      </c>
      <c r="Y57" s="390">
        <f>IFERROR(IF(Y53="",0,Y53),"0")+IFERROR(IF(Y54="",0,Y54),"0")+IFERROR(IF(Y55="",0,Y55),"0")+IFERROR(IF(Y56="",0,Y56),"0")</f>
        <v>0.41324999999999995</v>
      </c>
      <c r="Z57" s="391"/>
      <c r="AA57" s="391"/>
    </row>
    <row r="58" spans="1:67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39"/>
      <c r="O58" s="403" t="s">
        <v>70</v>
      </c>
      <c r="P58" s="404"/>
      <c r="Q58" s="404"/>
      <c r="R58" s="404"/>
      <c r="S58" s="404"/>
      <c r="T58" s="404"/>
      <c r="U58" s="405"/>
      <c r="V58" s="37" t="s">
        <v>66</v>
      </c>
      <c r="W58" s="390">
        <f>IFERROR(SUM(W53:W56),"0")</f>
        <v>205</v>
      </c>
      <c r="X58" s="390">
        <f>IFERROR(SUM(X53:X56),"0")</f>
        <v>205.20000000000002</v>
      </c>
      <c r="Y58" s="37"/>
      <c r="Z58" s="391"/>
      <c r="AA58" s="391"/>
    </row>
    <row r="59" spans="1:67" ht="16.5" hidden="1" customHeight="1" x14ac:dyDescent="0.25">
      <c r="A59" s="407" t="s">
        <v>95</v>
      </c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383"/>
      <c r="AA59" s="383"/>
    </row>
    <row r="60" spans="1:67" ht="14.25" hidden="1" customHeight="1" x14ac:dyDescent="0.25">
      <c r="A60" s="400" t="s">
        <v>105</v>
      </c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8">
        <v>4607091382945</v>
      </c>
      <c r="E61" s="396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6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8">
        <v>4607091385670</v>
      </c>
      <c r="E62" s="396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6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8">
        <v>4607091385670</v>
      </c>
      <c r="E63" s="396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6"/>
      <c r="T63" s="34"/>
      <c r="U63" s="34"/>
      <c r="V63" s="35" t="s">
        <v>66</v>
      </c>
      <c r="W63" s="388">
        <v>175</v>
      </c>
      <c r="X63" s="389">
        <f t="shared" si="6"/>
        <v>179.2</v>
      </c>
      <c r="Y63" s="36">
        <f t="shared" si="7"/>
        <v>0.34799999999999998</v>
      </c>
      <c r="Z63" s="56"/>
      <c r="AA63" s="57"/>
      <c r="AE63" s="64"/>
      <c r="BB63" s="84" t="s">
        <v>1</v>
      </c>
      <c r="BL63" s="64">
        <f t="shared" si="8"/>
        <v>182.5</v>
      </c>
      <c r="BM63" s="64">
        <f t="shared" si="9"/>
        <v>186.88000000000002</v>
      </c>
      <c r="BN63" s="64">
        <f t="shared" si="10"/>
        <v>0.27901785714285715</v>
      </c>
      <c r="BO63" s="64">
        <f t="shared" si="11"/>
        <v>0.2857142857142857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8">
        <v>4680115883956</v>
      </c>
      <c r="E64" s="396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6"/>
      <c r="T64" s="34"/>
      <c r="U64" s="34"/>
      <c r="V64" s="35" t="s">
        <v>66</v>
      </c>
      <c r="W64" s="388">
        <v>37</v>
      </c>
      <c r="X64" s="389">
        <f t="shared" si="6"/>
        <v>44.8</v>
      </c>
      <c r="Y64" s="36">
        <f t="shared" si="7"/>
        <v>8.6999999999999994E-2</v>
      </c>
      <c r="Z64" s="56"/>
      <c r="AA64" s="57"/>
      <c r="AE64" s="64"/>
      <c r="BB64" s="85" t="s">
        <v>1</v>
      </c>
      <c r="BL64" s="64">
        <f t="shared" si="8"/>
        <v>38.585714285714282</v>
      </c>
      <c r="BM64" s="64">
        <f t="shared" si="9"/>
        <v>46.720000000000006</v>
      </c>
      <c r="BN64" s="64">
        <f t="shared" si="10"/>
        <v>5.899234693877551E-2</v>
      </c>
      <c r="BO64" s="64">
        <f t="shared" si="11"/>
        <v>7.1428571428571425E-2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8">
        <v>4680115881327</v>
      </c>
      <c r="E65" s="396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6"/>
      <c r="T65" s="34"/>
      <c r="U65" s="34"/>
      <c r="V65" s="35" t="s">
        <v>66</v>
      </c>
      <c r="W65" s="388">
        <v>122</v>
      </c>
      <c r="X65" s="389">
        <f t="shared" si="6"/>
        <v>129.60000000000002</v>
      </c>
      <c r="Y65" s="36">
        <f t="shared" si="7"/>
        <v>0.26100000000000001</v>
      </c>
      <c r="Z65" s="56"/>
      <c r="AA65" s="57"/>
      <c r="AE65" s="64"/>
      <c r="BB65" s="86" t="s">
        <v>1</v>
      </c>
      <c r="BL65" s="64">
        <f t="shared" si="8"/>
        <v>127.4222222222222</v>
      </c>
      <c r="BM65" s="64">
        <f t="shared" si="9"/>
        <v>135.36000000000001</v>
      </c>
      <c r="BN65" s="64">
        <f t="shared" si="10"/>
        <v>0.20171957671957669</v>
      </c>
      <c r="BO65" s="64">
        <f t="shared" si="11"/>
        <v>0.2142857142857143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8">
        <v>4680115882133</v>
      </c>
      <c r="E66" s="396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6"/>
      <c r="T66" s="34"/>
      <c r="U66" s="34"/>
      <c r="V66" s="35" t="s">
        <v>66</v>
      </c>
      <c r="W66" s="388">
        <v>184</v>
      </c>
      <c r="X66" s="389">
        <f t="shared" si="6"/>
        <v>190.39999999999998</v>
      </c>
      <c r="Y66" s="36">
        <f t="shared" si="7"/>
        <v>0.36974999999999997</v>
      </c>
      <c r="Z66" s="56"/>
      <c r="AA66" s="57"/>
      <c r="AE66" s="64"/>
      <c r="BB66" s="87" t="s">
        <v>1</v>
      </c>
      <c r="BL66" s="64">
        <f t="shared" si="8"/>
        <v>191.8857142857143</v>
      </c>
      <c r="BM66" s="64">
        <f t="shared" si="9"/>
        <v>198.56</v>
      </c>
      <c r="BN66" s="64">
        <f t="shared" si="10"/>
        <v>0.29336734693877553</v>
      </c>
      <c r="BO66" s="64">
        <f t="shared" si="11"/>
        <v>0.30357142857142855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8">
        <v>4680115882133</v>
      </c>
      <c r="E67" s="396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6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8">
        <v>4607091382952</v>
      </c>
      <c r="E68" s="396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6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8">
        <v>4607091385687</v>
      </c>
      <c r="E69" s="396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6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8">
        <v>4680115882539</v>
      </c>
      <c r="E70" s="396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6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8">
        <v>4607091384604</v>
      </c>
      <c r="E71" s="396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6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8">
        <v>4680115880283</v>
      </c>
      <c r="E72" s="396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6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8">
        <v>4680115883949</v>
      </c>
      <c r="E73" s="396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6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8">
        <v>4680115881303</v>
      </c>
      <c r="E74" s="396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6"/>
      <c r="T74" s="34"/>
      <c r="U74" s="34"/>
      <c r="V74" s="35" t="s">
        <v>66</v>
      </c>
      <c r="W74" s="388">
        <v>31</v>
      </c>
      <c r="X74" s="389">
        <f t="shared" si="6"/>
        <v>31.5</v>
      </c>
      <c r="Y74" s="36">
        <f t="shared" si="12"/>
        <v>6.5589999999999996E-2</v>
      </c>
      <c r="Z74" s="56"/>
      <c r="AA74" s="57"/>
      <c r="AE74" s="64"/>
      <c r="BB74" s="95" t="s">
        <v>1</v>
      </c>
      <c r="BL74" s="64">
        <f t="shared" si="8"/>
        <v>32.446666666666665</v>
      </c>
      <c r="BM74" s="64">
        <f t="shared" si="9"/>
        <v>32.97</v>
      </c>
      <c r="BN74" s="64">
        <f t="shared" si="10"/>
        <v>5.7407407407407407E-2</v>
      </c>
      <c r="BO74" s="64">
        <f t="shared" si="11"/>
        <v>5.8333333333333334E-2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8">
        <v>4680115882577</v>
      </c>
      <c r="E75" s="396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6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8">
        <v>4680115882577</v>
      </c>
      <c r="E76" s="396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6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8">
        <v>4680115882720</v>
      </c>
      <c r="E77" s="396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6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8">
        <v>4680115880269</v>
      </c>
      <c r="E78" s="396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6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8">
        <v>4680115880429</v>
      </c>
      <c r="E79" s="396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6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8">
        <v>4680115881457</v>
      </c>
      <c r="E80" s="396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6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8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39"/>
      <c r="O81" s="403" t="s">
        <v>70</v>
      </c>
      <c r="P81" s="404"/>
      <c r="Q81" s="404"/>
      <c r="R81" s="404"/>
      <c r="S81" s="404"/>
      <c r="T81" s="404"/>
      <c r="U81" s="405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53.542328042328052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56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1.13134</v>
      </c>
      <c r="Z81" s="391"/>
      <c r="AA81" s="391"/>
    </row>
    <row r="82" spans="1:67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39"/>
      <c r="O82" s="403" t="s">
        <v>70</v>
      </c>
      <c r="P82" s="404"/>
      <c r="Q82" s="404"/>
      <c r="R82" s="404"/>
      <c r="S82" s="404"/>
      <c r="T82" s="404"/>
      <c r="U82" s="405"/>
      <c r="V82" s="37" t="s">
        <v>66</v>
      </c>
      <c r="W82" s="390">
        <f>IFERROR(SUM(W61:W80),"0")</f>
        <v>549</v>
      </c>
      <c r="X82" s="390">
        <f>IFERROR(SUM(X61:X80),"0")</f>
        <v>575.5</v>
      </c>
      <c r="Y82" s="37"/>
      <c r="Z82" s="391"/>
      <c r="AA82" s="391"/>
    </row>
    <row r="83" spans="1:67" ht="14.25" hidden="1" customHeight="1" x14ac:dyDescent="0.25">
      <c r="A83" s="400" t="s">
        <v>97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384"/>
      <c r="AA83" s="384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8">
        <v>4680115881488</v>
      </c>
      <c r="E84" s="396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6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8">
        <v>4680115882751</v>
      </c>
      <c r="E85" s="396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6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8">
        <v>4680115882775</v>
      </c>
      <c r="E86" s="396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6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8">
        <v>4680115880658</v>
      </c>
      <c r="E87" s="396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6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38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39"/>
      <c r="O88" s="403" t="s">
        <v>70</v>
      </c>
      <c r="P88" s="404"/>
      <c r="Q88" s="404"/>
      <c r="R88" s="404"/>
      <c r="S88" s="404"/>
      <c r="T88" s="404"/>
      <c r="U88" s="405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39"/>
      <c r="O89" s="403" t="s">
        <v>70</v>
      </c>
      <c r="P89" s="404"/>
      <c r="Q89" s="404"/>
      <c r="R89" s="404"/>
      <c r="S89" s="404"/>
      <c r="T89" s="404"/>
      <c r="U89" s="405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0" t="s">
        <v>61</v>
      </c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384"/>
      <c r="AA90" s="384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8">
        <v>4607091387667</v>
      </c>
      <c r="E91" s="396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6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8">
        <v>4607091387636</v>
      </c>
      <c r="E92" s="396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6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8">
        <v>4607091382426</v>
      </c>
      <c r="E93" s="396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6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8">
        <v>4607091386547</v>
      </c>
      <c r="E94" s="396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6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8">
        <v>4607091382464</v>
      </c>
      <c r="E95" s="396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6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98">
        <v>4680115883444</v>
      </c>
      <c r="E96" s="396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6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98">
        <v>4680115883444</v>
      </c>
      <c r="E97" s="396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6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38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39"/>
      <c r="O98" s="403" t="s">
        <v>70</v>
      </c>
      <c r="P98" s="404"/>
      <c r="Q98" s="404"/>
      <c r="R98" s="404"/>
      <c r="S98" s="404"/>
      <c r="T98" s="404"/>
      <c r="U98" s="405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39"/>
      <c r="O99" s="403" t="s">
        <v>70</v>
      </c>
      <c r="P99" s="404"/>
      <c r="Q99" s="404"/>
      <c r="R99" s="404"/>
      <c r="S99" s="404"/>
      <c r="T99" s="404"/>
      <c r="U99" s="405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0" t="s">
        <v>72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8">
        <v>4607091386967</v>
      </c>
      <c r="E101" s="396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6"/>
      <c r="T101" s="34"/>
      <c r="U101" s="34"/>
      <c r="V101" s="35" t="s">
        <v>66</v>
      </c>
      <c r="W101" s="388">
        <v>145</v>
      </c>
      <c r="X101" s="389">
        <f t="shared" ref="X101:X115" si="18">IFERROR(IF(W101="",0,CEILING((W101/$H101),1)*$H101),"")</f>
        <v>151.20000000000002</v>
      </c>
      <c r="Y101" s="36">
        <f>IFERROR(IF(X101=0,"",ROUNDUP(X101/H101,0)*0.02175),"")</f>
        <v>0.39149999999999996</v>
      </c>
      <c r="Z101" s="56"/>
      <c r="AA101" s="57"/>
      <c r="AE101" s="64"/>
      <c r="BB101" s="113" t="s">
        <v>1</v>
      </c>
      <c r="BL101" s="64">
        <f t="shared" ref="BL101:BL115" si="19">IFERROR(W101*I101/H101,"0")</f>
        <v>154.73571428571427</v>
      </c>
      <c r="BM101" s="64">
        <f t="shared" ref="BM101:BM115" si="20">IFERROR(X101*I101/H101,"0")</f>
        <v>161.35200000000003</v>
      </c>
      <c r="BN101" s="64">
        <f t="shared" ref="BN101:BN115" si="21">IFERROR(1/J101*(W101/H101),"0")</f>
        <v>0.30824829931972791</v>
      </c>
      <c r="BO101" s="64">
        <f t="shared" ref="BO101:BO115" si="22">IFERROR(1/J101*(X101/H101),"0")</f>
        <v>0.3214285714285714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398">
        <v>4607091386967</v>
      </c>
      <c r="E102" s="396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6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hidden="1" customHeight="1" x14ac:dyDescent="0.25">
      <c r="A103" s="54" t="s">
        <v>178</v>
      </c>
      <c r="B103" s="54" t="s">
        <v>179</v>
      </c>
      <c r="C103" s="31">
        <v>4301051611</v>
      </c>
      <c r="D103" s="398">
        <v>4607091385304</v>
      </c>
      <c r="E103" s="396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6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398">
        <v>4607091386264</v>
      </c>
      <c r="E104" s="396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6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398">
        <v>4680115882584</v>
      </c>
      <c r="E105" s="396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6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398">
        <v>4680115882584</v>
      </c>
      <c r="E106" s="396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6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8">
        <v>4607091385731</v>
      </c>
      <c r="E107" s="396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6"/>
      <c r="T107" s="34"/>
      <c r="U107" s="34"/>
      <c r="V107" s="35" t="s">
        <v>66</v>
      </c>
      <c r="W107" s="388">
        <v>58</v>
      </c>
      <c r="X107" s="389">
        <f t="shared" si="18"/>
        <v>59.400000000000006</v>
      </c>
      <c r="Y107" s="36">
        <f>IFERROR(IF(X107=0,"",ROUNDUP(X107/H107,0)*0.00753),"")</f>
        <v>0.16566</v>
      </c>
      <c r="Z107" s="56"/>
      <c r="AA107" s="57"/>
      <c r="AE107" s="64"/>
      <c r="BB107" s="119" t="s">
        <v>1</v>
      </c>
      <c r="BL107" s="64">
        <f t="shared" si="19"/>
        <v>63.842962962962957</v>
      </c>
      <c r="BM107" s="64">
        <f t="shared" si="20"/>
        <v>65.384</v>
      </c>
      <c r="BN107" s="64">
        <f t="shared" si="21"/>
        <v>0.13770180436847101</v>
      </c>
      <c r="BO107" s="64">
        <f t="shared" si="22"/>
        <v>0.14102564102564102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4301051439</v>
      </c>
      <c r="D108" s="398">
        <v>4680115880214</v>
      </c>
      <c r="E108" s="396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6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398">
        <v>4680115880894</v>
      </c>
      <c r="E109" s="396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6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398">
        <v>4680115885233</v>
      </c>
      <c r="E110" s="396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5"/>
      <c r="Q110" s="395"/>
      <c r="R110" s="395"/>
      <c r="S110" s="396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398">
        <v>4680115884915</v>
      </c>
      <c r="E111" s="396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6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398">
        <v>4607091385427</v>
      </c>
      <c r="E112" s="396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6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398">
        <v>4680115882645</v>
      </c>
      <c r="E113" s="396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6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398">
        <v>4680115884311</v>
      </c>
      <c r="E114" s="396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6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398">
        <v>4680115884403</v>
      </c>
      <c r="E115" s="396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6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8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39"/>
      <c r="O116" s="403" t="s">
        <v>70</v>
      </c>
      <c r="P116" s="404"/>
      <c r="Q116" s="404"/>
      <c r="R116" s="404"/>
      <c r="S116" s="404"/>
      <c r="T116" s="404"/>
      <c r="U116" s="405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38.74338624338624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40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0.55715999999999999</v>
      </c>
      <c r="Z116" s="391"/>
      <c r="AA116" s="391"/>
    </row>
    <row r="117" spans="1:67" x14ac:dyDescent="0.2">
      <c r="A117" s="401"/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39"/>
      <c r="O117" s="403" t="s">
        <v>70</v>
      </c>
      <c r="P117" s="404"/>
      <c r="Q117" s="404"/>
      <c r="R117" s="404"/>
      <c r="S117" s="404"/>
      <c r="T117" s="404"/>
      <c r="U117" s="405"/>
      <c r="V117" s="37" t="s">
        <v>66</v>
      </c>
      <c r="W117" s="390">
        <f>IFERROR(SUM(W101:W115),"0")</f>
        <v>203</v>
      </c>
      <c r="X117" s="390">
        <f>IFERROR(SUM(X101:X115),"0")</f>
        <v>210.60000000000002</v>
      </c>
      <c r="Y117" s="37"/>
      <c r="Z117" s="391"/>
      <c r="AA117" s="391"/>
    </row>
    <row r="118" spans="1:67" ht="14.25" hidden="1" customHeight="1" x14ac:dyDescent="0.25">
      <c r="A118" s="400" t="s">
        <v>204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384"/>
      <c r="AA118" s="384"/>
    </row>
    <row r="119" spans="1:67" ht="27" hidden="1" customHeight="1" x14ac:dyDescent="0.25">
      <c r="A119" s="54" t="s">
        <v>205</v>
      </c>
      <c r="B119" s="54" t="s">
        <v>206</v>
      </c>
      <c r="C119" s="31">
        <v>4301060296</v>
      </c>
      <c r="D119" s="398">
        <v>4607091383065</v>
      </c>
      <c r="E119" s="396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6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398">
        <v>4680115881532</v>
      </c>
      <c r="E120" s="396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6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8">
        <v>4680115881532</v>
      </c>
      <c r="E121" s="396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6"/>
      <c r="T121" s="34"/>
      <c r="U121" s="34"/>
      <c r="V121" s="35" t="s">
        <v>66</v>
      </c>
      <c r="W121" s="388">
        <v>82</v>
      </c>
      <c r="X121" s="389">
        <f t="shared" si="23"/>
        <v>84</v>
      </c>
      <c r="Y121" s="36">
        <f>IFERROR(IF(X121=0,"",ROUNDUP(X121/H121,0)*0.02175),"")</f>
        <v>0.21749999999999997</v>
      </c>
      <c r="Z121" s="56"/>
      <c r="AA121" s="57"/>
      <c r="AE121" s="64"/>
      <c r="BB121" s="130" t="s">
        <v>1</v>
      </c>
      <c r="BL121" s="64">
        <f t="shared" si="24"/>
        <v>87.505714285714276</v>
      </c>
      <c r="BM121" s="64">
        <f t="shared" si="25"/>
        <v>89.64</v>
      </c>
      <c r="BN121" s="64">
        <f t="shared" si="26"/>
        <v>0.17431972789115643</v>
      </c>
      <c r="BO121" s="64">
        <f t="shared" si="27"/>
        <v>0.17857142857142855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398">
        <v>4680115882652</v>
      </c>
      <c r="E122" s="396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6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398">
        <v>4680115880238</v>
      </c>
      <c r="E123" s="396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6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398">
        <v>4680115881464</v>
      </c>
      <c r="E124" s="396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6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8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39"/>
      <c r="O125" s="403" t="s">
        <v>70</v>
      </c>
      <c r="P125" s="404"/>
      <c r="Q125" s="404"/>
      <c r="R125" s="404"/>
      <c r="S125" s="404"/>
      <c r="T125" s="404"/>
      <c r="U125" s="405"/>
      <c r="V125" s="37" t="s">
        <v>71</v>
      </c>
      <c r="W125" s="390">
        <f>IFERROR(W119/H119,"0")+IFERROR(W120/H120,"0")+IFERROR(W121/H121,"0")+IFERROR(W122/H122,"0")+IFERROR(W123/H123,"0")+IFERROR(W124/H124,"0")</f>
        <v>9.761904761904761</v>
      </c>
      <c r="X125" s="390">
        <f>IFERROR(X119/H119,"0")+IFERROR(X120/H120,"0")+IFERROR(X121/H121,"0")+IFERROR(X122/H122,"0")+IFERROR(X123/H123,"0")+IFERROR(X124/H124,"0")</f>
        <v>10</v>
      </c>
      <c r="Y125" s="390">
        <f>IFERROR(IF(Y119="",0,Y119),"0")+IFERROR(IF(Y120="",0,Y120),"0")+IFERROR(IF(Y121="",0,Y121),"0")+IFERROR(IF(Y122="",0,Y122),"0")+IFERROR(IF(Y123="",0,Y123),"0")+IFERROR(IF(Y124="",0,Y124),"0")</f>
        <v>0.21749999999999997</v>
      </c>
      <c r="Z125" s="391"/>
      <c r="AA125" s="391"/>
    </row>
    <row r="126" spans="1:67" x14ac:dyDescent="0.2">
      <c r="A126" s="401"/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39"/>
      <c r="O126" s="403" t="s">
        <v>70</v>
      </c>
      <c r="P126" s="404"/>
      <c r="Q126" s="404"/>
      <c r="R126" s="404"/>
      <c r="S126" s="404"/>
      <c r="T126" s="404"/>
      <c r="U126" s="405"/>
      <c r="V126" s="37" t="s">
        <v>66</v>
      </c>
      <c r="W126" s="390">
        <f>IFERROR(SUM(W119:W124),"0")</f>
        <v>82</v>
      </c>
      <c r="X126" s="390">
        <f>IFERROR(SUM(X119:X124),"0")</f>
        <v>84</v>
      </c>
      <c r="Y126" s="37"/>
      <c r="Z126" s="391"/>
      <c r="AA126" s="391"/>
    </row>
    <row r="127" spans="1:67" ht="16.5" hidden="1" customHeight="1" x14ac:dyDescent="0.25">
      <c r="A127" s="407" t="s">
        <v>216</v>
      </c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383"/>
      <c r="AA127" s="383"/>
    </row>
    <row r="128" spans="1:67" ht="14.25" hidden="1" customHeight="1" x14ac:dyDescent="0.25">
      <c r="A128" s="400" t="s">
        <v>72</v>
      </c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8">
        <v>4607091385168</v>
      </c>
      <c r="E129" s="396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8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6"/>
      <c r="T129" s="34"/>
      <c r="U129" s="34"/>
      <c r="V129" s="35" t="s">
        <v>66</v>
      </c>
      <c r="W129" s="388">
        <v>140</v>
      </c>
      <c r="X129" s="389">
        <f>IFERROR(IF(W129="",0,CEILING((W129/$H129),1)*$H129),"")</f>
        <v>142.80000000000001</v>
      </c>
      <c r="Y129" s="36">
        <f>IFERROR(IF(X129=0,"",ROUNDUP(X129/H129,0)*0.02175),"")</f>
        <v>0.36974999999999997</v>
      </c>
      <c r="Z129" s="56"/>
      <c r="AA129" s="57"/>
      <c r="AE129" s="64"/>
      <c r="BB129" s="134" t="s">
        <v>1</v>
      </c>
      <c r="BL129" s="64">
        <f>IFERROR(W129*I129/H129,"0")</f>
        <v>149.30000000000001</v>
      </c>
      <c r="BM129" s="64">
        <f>IFERROR(X129*I129/H129,"0")</f>
        <v>152.286</v>
      </c>
      <c r="BN129" s="64">
        <f>IFERROR(1/J129*(W129/H129),"0")</f>
        <v>0.29761904761904756</v>
      </c>
      <c r="BO129" s="64">
        <f>IFERROR(1/J129*(X129/H129),"0")</f>
        <v>0.30357142857142855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398">
        <v>4607091385168</v>
      </c>
      <c r="E130" s="396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6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398">
        <v>4607091383256</v>
      </c>
      <c r="E131" s="396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6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8">
        <v>4607091385748</v>
      </c>
      <c r="E132" s="396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6"/>
      <c r="T132" s="34"/>
      <c r="U132" s="34"/>
      <c r="V132" s="35" t="s">
        <v>66</v>
      </c>
      <c r="W132" s="388">
        <v>78</v>
      </c>
      <c r="X132" s="389">
        <f>IFERROR(IF(W132="",0,CEILING((W132/$H132),1)*$H132),"")</f>
        <v>78.300000000000011</v>
      </c>
      <c r="Y132" s="36">
        <f>IFERROR(IF(X132=0,"",ROUNDUP(X132/H132,0)*0.00753),"")</f>
        <v>0.21837000000000001</v>
      </c>
      <c r="Z132" s="56"/>
      <c r="AA132" s="57"/>
      <c r="AE132" s="64"/>
      <c r="BB132" s="137" t="s">
        <v>1</v>
      </c>
      <c r="BL132" s="64">
        <f>IFERROR(W132*I132/H132,"0")</f>
        <v>85.85777777777777</v>
      </c>
      <c r="BM132" s="64">
        <f>IFERROR(X132*I132/H132,"0")</f>
        <v>86.188000000000017</v>
      </c>
      <c r="BN132" s="64">
        <f>IFERROR(1/J132*(W132/H132),"0")</f>
        <v>0.18518518518518515</v>
      </c>
      <c r="BO132" s="64">
        <f>IFERROR(1/J132*(X132/H132),"0")</f>
        <v>0.1858974358974359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398">
        <v>4680115884533</v>
      </c>
      <c r="E133" s="396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6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8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39"/>
      <c r="O134" s="403" t="s">
        <v>70</v>
      </c>
      <c r="P134" s="404"/>
      <c r="Q134" s="404"/>
      <c r="R134" s="404"/>
      <c r="S134" s="404"/>
      <c r="T134" s="404"/>
      <c r="U134" s="405"/>
      <c r="V134" s="37" t="s">
        <v>71</v>
      </c>
      <c r="W134" s="390">
        <f>IFERROR(W129/H129,"0")+IFERROR(W130/H130,"0")+IFERROR(W131/H131,"0")+IFERROR(W132/H132,"0")+IFERROR(W133/H133,"0")</f>
        <v>45.55555555555555</v>
      </c>
      <c r="X134" s="390">
        <f>IFERROR(X129/H129,"0")+IFERROR(X130/H130,"0")+IFERROR(X131/H131,"0")+IFERROR(X132/H132,"0")+IFERROR(X133/H133,"0")</f>
        <v>46</v>
      </c>
      <c r="Y134" s="390">
        <f>IFERROR(IF(Y129="",0,Y129),"0")+IFERROR(IF(Y130="",0,Y130),"0")+IFERROR(IF(Y131="",0,Y131),"0")+IFERROR(IF(Y132="",0,Y132),"0")+IFERROR(IF(Y133="",0,Y133),"0")</f>
        <v>0.58811999999999998</v>
      </c>
      <c r="Z134" s="391"/>
      <c r="AA134" s="391"/>
    </row>
    <row r="135" spans="1:67" x14ac:dyDescent="0.2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39"/>
      <c r="O135" s="403" t="s">
        <v>70</v>
      </c>
      <c r="P135" s="404"/>
      <c r="Q135" s="404"/>
      <c r="R135" s="404"/>
      <c r="S135" s="404"/>
      <c r="T135" s="404"/>
      <c r="U135" s="405"/>
      <c r="V135" s="37" t="s">
        <v>66</v>
      </c>
      <c r="W135" s="390">
        <f>IFERROR(SUM(W129:W133),"0")</f>
        <v>218</v>
      </c>
      <c r="X135" s="390">
        <f>IFERROR(SUM(X129:X133),"0")</f>
        <v>221.10000000000002</v>
      </c>
      <c r="Y135" s="37"/>
      <c r="Z135" s="391"/>
      <c r="AA135" s="391"/>
    </row>
    <row r="136" spans="1:67" ht="27.75" hidden="1" customHeight="1" x14ac:dyDescent="0.2">
      <c r="A136" s="427" t="s">
        <v>226</v>
      </c>
      <c r="B136" s="428"/>
      <c r="C136" s="428"/>
      <c r="D136" s="428"/>
      <c r="E136" s="428"/>
      <c r="F136" s="428"/>
      <c r="G136" s="428"/>
      <c r="H136" s="428"/>
      <c r="I136" s="428"/>
      <c r="J136" s="428"/>
      <c r="K136" s="428"/>
      <c r="L136" s="428"/>
      <c r="M136" s="428"/>
      <c r="N136" s="428"/>
      <c r="O136" s="428"/>
      <c r="P136" s="428"/>
      <c r="Q136" s="428"/>
      <c r="R136" s="428"/>
      <c r="S136" s="428"/>
      <c r="T136" s="428"/>
      <c r="U136" s="428"/>
      <c r="V136" s="428"/>
      <c r="W136" s="428"/>
      <c r="X136" s="428"/>
      <c r="Y136" s="428"/>
      <c r="Z136" s="48"/>
      <c r="AA136" s="48"/>
    </row>
    <row r="137" spans="1:67" ht="16.5" hidden="1" customHeight="1" x14ac:dyDescent="0.25">
      <c r="A137" s="407" t="s">
        <v>227</v>
      </c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383"/>
      <c r="AA137" s="383"/>
    </row>
    <row r="138" spans="1:67" ht="14.25" hidden="1" customHeight="1" x14ac:dyDescent="0.25">
      <c r="A138" s="400" t="s">
        <v>105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384"/>
      <c r="AA138" s="384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398">
        <v>4607091383423</v>
      </c>
      <c r="E139" s="396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6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398">
        <v>4680115885707</v>
      </c>
      <c r="E140" s="396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7" t="s">
        <v>232</v>
      </c>
      <c r="P140" s="395"/>
      <c r="Q140" s="395"/>
      <c r="R140" s="395"/>
      <c r="S140" s="396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398">
        <v>4680115885660</v>
      </c>
      <c r="E141" s="396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1" t="s">
        <v>235</v>
      </c>
      <c r="P141" s="395"/>
      <c r="Q141" s="395"/>
      <c r="R141" s="395"/>
      <c r="S141" s="396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398">
        <v>4607091381405</v>
      </c>
      <c r="E142" s="396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6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398">
        <v>4680115885691</v>
      </c>
      <c r="E143" s="396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718" t="s">
        <v>241</v>
      </c>
      <c r="P143" s="395"/>
      <c r="Q143" s="395"/>
      <c r="R143" s="395"/>
      <c r="S143" s="396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398">
        <v>4607091386516</v>
      </c>
      <c r="E144" s="396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6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38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39"/>
      <c r="O145" s="403" t="s">
        <v>70</v>
      </c>
      <c r="P145" s="404"/>
      <c r="Q145" s="404"/>
      <c r="R145" s="404"/>
      <c r="S145" s="404"/>
      <c r="T145" s="404"/>
      <c r="U145" s="405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39"/>
      <c r="O146" s="403" t="s">
        <v>70</v>
      </c>
      <c r="P146" s="404"/>
      <c r="Q146" s="404"/>
      <c r="R146" s="404"/>
      <c r="S146" s="404"/>
      <c r="T146" s="404"/>
      <c r="U146" s="405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7" t="s">
        <v>244</v>
      </c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383"/>
      <c r="AA147" s="383"/>
    </row>
    <row r="148" spans="1:67" ht="14.25" hidden="1" customHeight="1" x14ac:dyDescent="0.25">
      <c r="A148" s="400" t="s">
        <v>61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8">
        <v>4680115880993</v>
      </c>
      <c r="E149" s="396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6"/>
      <c r="T149" s="34"/>
      <c r="U149" s="34"/>
      <c r="V149" s="35" t="s">
        <v>66</v>
      </c>
      <c r="W149" s="388">
        <v>10</v>
      </c>
      <c r="X149" s="389">
        <f t="shared" ref="X149:X157" si="34">IFERROR(IF(W149="",0,CEILING((W149/$H149),1)*$H149),"")</f>
        <v>12.600000000000001</v>
      </c>
      <c r="Y149" s="36">
        <f>IFERROR(IF(X149=0,"",ROUNDUP(X149/H149,0)*0.00753),"")</f>
        <v>2.2589999999999999E-2</v>
      </c>
      <c r="Z149" s="56"/>
      <c r="AA149" s="57"/>
      <c r="AE149" s="64"/>
      <c r="BB149" s="145" t="s">
        <v>1</v>
      </c>
      <c r="BL149" s="64">
        <f t="shared" ref="BL149:BL157" si="35">IFERROR(W149*I149/H149,"0")</f>
        <v>10.619047619047619</v>
      </c>
      <c r="BM149" s="64">
        <f t="shared" ref="BM149:BM157" si="36">IFERROR(X149*I149/H149,"0")</f>
        <v>13.38</v>
      </c>
      <c r="BN149" s="64">
        <f t="shared" ref="BN149:BN157" si="37">IFERROR(1/J149*(W149/H149),"0")</f>
        <v>1.5262515262515262E-2</v>
      </c>
      <c r="BO149" s="64">
        <f t="shared" ref="BO149:BO157" si="38">IFERROR(1/J149*(X149/H149),"0")</f>
        <v>1.9230769230769232E-2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398">
        <v>4680115881761</v>
      </c>
      <c r="E150" s="396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6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8">
        <v>4680115881563</v>
      </c>
      <c r="E151" s="396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6"/>
      <c r="T151" s="34"/>
      <c r="U151" s="34"/>
      <c r="V151" s="35" t="s">
        <v>66</v>
      </c>
      <c r="W151" s="388">
        <v>28</v>
      </c>
      <c r="X151" s="389">
        <f t="shared" si="34"/>
        <v>29.400000000000002</v>
      </c>
      <c r="Y151" s="36">
        <f>IFERROR(IF(X151=0,"",ROUNDUP(X151/H151,0)*0.00753),"")</f>
        <v>5.271E-2</v>
      </c>
      <c r="Z151" s="56"/>
      <c r="AA151" s="57"/>
      <c r="AE151" s="64"/>
      <c r="BB151" s="147" t="s">
        <v>1</v>
      </c>
      <c r="BL151" s="64">
        <f t="shared" si="35"/>
        <v>29.333333333333336</v>
      </c>
      <c r="BM151" s="64">
        <f t="shared" si="36"/>
        <v>30.8</v>
      </c>
      <c r="BN151" s="64">
        <f t="shared" si="37"/>
        <v>4.2735042735042729E-2</v>
      </c>
      <c r="BO151" s="64">
        <f t="shared" si="38"/>
        <v>4.4871794871794872E-2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8">
        <v>4680115880986</v>
      </c>
      <c r="E152" s="396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6"/>
      <c r="T152" s="34"/>
      <c r="U152" s="34"/>
      <c r="V152" s="35" t="s">
        <v>66</v>
      </c>
      <c r="W152" s="388">
        <v>4</v>
      </c>
      <c r="X152" s="389">
        <f t="shared" si="34"/>
        <v>4.2</v>
      </c>
      <c r="Y152" s="36">
        <f>IFERROR(IF(X152=0,"",ROUNDUP(X152/H152,0)*0.00502),"")</f>
        <v>1.004E-2</v>
      </c>
      <c r="Z152" s="56"/>
      <c r="AA152" s="57"/>
      <c r="AE152" s="64"/>
      <c r="BB152" s="148" t="s">
        <v>1</v>
      </c>
      <c r="BL152" s="64">
        <f t="shared" si="35"/>
        <v>4.2476190476190476</v>
      </c>
      <c r="BM152" s="64">
        <f t="shared" si="36"/>
        <v>4.46</v>
      </c>
      <c r="BN152" s="64">
        <f t="shared" si="37"/>
        <v>8.1400081400081412E-3</v>
      </c>
      <c r="BO152" s="64">
        <f t="shared" si="38"/>
        <v>8.5470085470085479E-3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398">
        <v>4680115880207</v>
      </c>
      <c r="E153" s="396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6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398">
        <v>4680115881785</v>
      </c>
      <c r="E154" s="396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6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8">
        <v>4680115881679</v>
      </c>
      <c r="E155" s="396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6"/>
      <c r="T155" s="34"/>
      <c r="U155" s="34"/>
      <c r="V155" s="35" t="s">
        <v>66</v>
      </c>
      <c r="W155" s="388">
        <v>6</v>
      </c>
      <c r="X155" s="389">
        <f t="shared" si="34"/>
        <v>6.3000000000000007</v>
      </c>
      <c r="Y155" s="36">
        <f>IFERROR(IF(X155=0,"",ROUNDUP(X155/H155,0)*0.00502),"")</f>
        <v>1.506E-2</v>
      </c>
      <c r="Z155" s="56"/>
      <c r="AA155" s="57"/>
      <c r="AE155" s="64"/>
      <c r="BB155" s="151" t="s">
        <v>1</v>
      </c>
      <c r="BL155" s="64">
        <f t="shared" si="35"/>
        <v>6.2857142857142856</v>
      </c>
      <c r="BM155" s="64">
        <f t="shared" si="36"/>
        <v>6.6000000000000014</v>
      </c>
      <c r="BN155" s="64">
        <f t="shared" si="37"/>
        <v>1.2210012210012212E-2</v>
      </c>
      <c r="BO155" s="64">
        <f t="shared" si="38"/>
        <v>1.2820512820512822E-2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398">
        <v>4680115880191</v>
      </c>
      <c r="E156" s="396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6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398">
        <v>4680115883963</v>
      </c>
      <c r="E157" s="396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6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8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39"/>
      <c r="O158" s="403" t="s">
        <v>70</v>
      </c>
      <c r="P158" s="404"/>
      <c r="Q158" s="404"/>
      <c r="R158" s="404"/>
      <c r="S158" s="404"/>
      <c r="T158" s="404"/>
      <c r="U158" s="40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13.80952380952381</v>
      </c>
      <c r="X158" s="390">
        <f>IFERROR(X149/H149,"0")+IFERROR(X150/H150,"0")+IFERROR(X151/H151,"0")+IFERROR(X152/H152,"0")+IFERROR(X153/H153,"0")+IFERROR(X154/H154,"0")+IFERROR(X155/H155,"0")+IFERROR(X156/H156,"0")+IFERROR(X157/H157,"0")</f>
        <v>15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0.1004</v>
      </c>
      <c r="Z158" s="391"/>
      <c r="AA158" s="391"/>
    </row>
    <row r="159" spans="1:67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39"/>
      <c r="O159" s="403" t="s">
        <v>70</v>
      </c>
      <c r="P159" s="404"/>
      <c r="Q159" s="404"/>
      <c r="R159" s="404"/>
      <c r="S159" s="404"/>
      <c r="T159" s="404"/>
      <c r="U159" s="405"/>
      <c r="V159" s="37" t="s">
        <v>66</v>
      </c>
      <c r="W159" s="390">
        <f>IFERROR(SUM(W149:W157),"0")</f>
        <v>48</v>
      </c>
      <c r="X159" s="390">
        <f>IFERROR(SUM(X149:X157),"0")</f>
        <v>52.5</v>
      </c>
      <c r="Y159" s="37"/>
      <c r="Z159" s="391"/>
      <c r="AA159" s="391"/>
    </row>
    <row r="160" spans="1:67" ht="16.5" hidden="1" customHeight="1" x14ac:dyDescent="0.25">
      <c r="A160" s="407" t="s">
        <v>263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383"/>
      <c r="AA160" s="383"/>
    </row>
    <row r="161" spans="1:67" ht="14.25" hidden="1" customHeight="1" x14ac:dyDescent="0.25">
      <c r="A161" s="400" t="s">
        <v>105</v>
      </c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384"/>
      <c r="AA161" s="384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398">
        <v>4680115881402</v>
      </c>
      <c r="E162" s="396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6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398">
        <v>4680115881396</v>
      </c>
      <c r="E163" s="396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6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38"/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39"/>
      <c r="O164" s="403" t="s">
        <v>70</v>
      </c>
      <c r="P164" s="404"/>
      <c r="Q164" s="404"/>
      <c r="R164" s="404"/>
      <c r="S164" s="404"/>
      <c r="T164" s="404"/>
      <c r="U164" s="405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39"/>
      <c r="O165" s="403" t="s">
        <v>70</v>
      </c>
      <c r="P165" s="404"/>
      <c r="Q165" s="404"/>
      <c r="R165" s="404"/>
      <c r="S165" s="404"/>
      <c r="T165" s="404"/>
      <c r="U165" s="405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0" t="s">
        <v>97</v>
      </c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01"/>
      <c r="W166" s="401"/>
      <c r="X166" s="401"/>
      <c r="Y166" s="401"/>
      <c r="Z166" s="384"/>
      <c r="AA166" s="384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398">
        <v>4680115882935</v>
      </c>
      <c r="E167" s="396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6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398">
        <v>4680115880764</v>
      </c>
      <c r="E168" s="396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6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38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39"/>
      <c r="O169" s="403" t="s">
        <v>70</v>
      </c>
      <c r="P169" s="404"/>
      <c r="Q169" s="404"/>
      <c r="R169" s="404"/>
      <c r="S169" s="404"/>
      <c r="T169" s="404"/>
      <c r="U169" s="405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39"/>
      <c r="O170" s="403" t="s">
        <v>70</v>
      </c>
      <c r="P170" s="404"/>
      <c r="Q170" s="404"/>
      <c r="R170" s="404"/>
      <c r="S170" s="404"/>
      <c r="T170" s="404"/>
      <c r="U170" s="405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0" t="s">
        <v>61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8">
        <v>4680115882683</v>
      </c>
      <c r="E172" s="396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6"/>
      <c r="T172" s="34"/>
      <c r="U172" s="34"/>
      <c r="V172" s="35" t="s">
        <v>66</v>
      </c>
      <c r="W172" s="388">
        <v>13</v>
      </c>
      <c r="X172" s="389">
        <f t="shared" ref="X172:X179" si="39">IFERROR(IF(W172="",0,CEILING((W172/$H172),1)*$H172),"")</f>
        <v>16.200000000000003</v>
      </c>
      <c r="Y172" s="36">
        <f>IFERROR(IF(X172=0,"",ROUNDUP(X172/H172,0)*0.00937),"")</f>
        <v>2.811E-2</v>
      </c>
      <c r="Z172" s="56"/>
      <c r="AA172" s="57"/>
      <c r="AE172" s="64"/>
      <c r="BB172" s="158" t="s">
        <v>1</v>
      </c>
      <c r="BL172" s="64">
        <f t="shared" ref="BL172:BL179" si="40">IFERROR(W172*I172/H172,"0")</f>
        <v>13.505555555555556</v>
      </c>
      <c r="BM172" s="64">
        <f t="shared" ref="BM172:BM179" si="41">IFERROR(X172*I172/H172,"0")</f>
        <v>16.830000000000002</v>
      </c>
      <c r="BN172" s="64">
        <f t="shared" ref="BN172:BN179" si="42">IFERROR(1/J172*(W172/H172),"0")</f>
        <v>2.0061728395061727E-2</v>
      </c>
      <c r="BO172" s="64">
        <f t="shared" ref="BO172:BO179" si="43">IFERROR(1/J172*(X172/H172),"0")</f>
        <v>2.5000000000000005E-2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8">
        <v>4680115882690</v>
      </c>
      <c r="E173" s="396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6"/>
      <c r="T173" s="34"/>
      <c r="U173" s="34"/>
      <c r="V173" s="35" t="s">
        <v>66</v>
      </c>
      <c r="W173" s="388">
        <v>55</v>
      </c>
      <c r="X173" s="389">
        <f t="shared" si="39"/>
        <v>59.400000000000006</v>
      </c>
      <c r="Y173" s="36">
        <f>IFERROR(IF(X173=0,"",ROUNDUP(X173/H173,0)*0.00937),"")</f>
        <v>0.10306999999999999</v>
      </c>
      <c r="Z173" s="56"/>
      <c r="AA173" s="57"/>
      <c r="AE173" s="64"/>
      <c r="BB173" s="159" t="s">
        <v>1</v>
      </c>
      <c r="BL173" s="64">
        <f t="shared" si="40"/>
        <v>57.138888888888886</v>
      </c>
      <c r="BM173" s="64">
        <f t="shared" si="41"/>
        <v>61.71</v>
      </c>
      <c r="BN173" s="64">
        <f t="shared" si="42"/>
        <v>8.4876543209876545E-2</v>
      </c>
      <c r="BO173" s="64">
        <f t="shared" si="43"/>
        <v>9.166666666666666E-2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398">
        <v>4680115882669</v>
      </c>
      <c r="E174" s="396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6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4301031221</v>
      </c>
      <c r="D175" s="398">
        <v>4680115882676</v>
      </c>
      <c r="E175" s="396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6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398">
        <v>4680115884014</v>
      </c>
      <c r="E176" s="396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6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398">
        <v>4680115884007</v>
      </c>
      <c r="E177" s="396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285</v>
      </c>
      <c r="P177" s="395"/>
      <c r="Q177" s="395"/>
      <c r="R177" s="395"/>
      <c r="S177" s="396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398">
        <v>4680115884038</v>
      </c>
      <c r="E178" s="396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6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398">
        <v>4680115884021</v>
      </c>
      <c r="E179" s="396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9" t="s">
        <v>290</v>
      </c>
      <c r="P179" s="395"/>
      <c r="Q179" s="395"/>
      <c r="R179" s="395"/>
      <c r="S179" s="396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8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39"/>
      <c r="O180" s="403" t="s">
        <v>70</v>
      </c>
      <c r="P180" s="404"/>
      <c r="Q180" s="404"/>
      <c r="R180" s="404"/>
      <c r="S180" s="404"/>
      <c r="T180" s="404"/>
      <c r="U180" s="40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12.592592592592592</v>
      </c>
      <c r="X180" s="390">
        <f>IFERROR(X172/H172,"0")+IFERROR(X173/H173,"0")+IFERROR(X174/H174,"0")+IFERROR(X175/H175,"0")+IFERROR(X176/H176,"0")+IFERROR(X177/H177,"0")+IFERROR(X178/H178,"0")+IFERROR(X179/H179,"0")</f>
        <v>14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0.13117999999999999</v>
      </c>
      <c r="Z180" s="391"/>
      <c r="AA180" s="391"/>
    </row>
    <row r="181" spans="1:67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39"/>
      <c r="O181" s="403" t="s">
        <v>70</v>
      </c>
      <c r="P181" s="404"/>
      <c r="Q181" s="404"/>
      <c r="R181" s="404"/>
      <c r="S181" s="404"/>
      <c r="T181" s="404"/>
      <c r="U181" s="405"/>
      <c r="V181" s="37" t="s">
        <v>66</v>
      </c>
      <c r="W181" s="390">
        <f>IFERROR(SUM(W172:W179),"0")</f>
        <v>68</v>
      </c>
      <c r="X181" s="390">
        <f>IFERROR(SUM(X172:X179),"0")</f>
        <v>75.600000000000009</v>
      </c>
      <c r="Y181" s="37"/>
      <c r="Z181" s="391"/>
      <c r="AA181" s="391"/>
    </row>
    <row r="182" spans="1:67" ht="14.25" hidden="1" customHeight="1" x14ac:dyDescent="0.25">
      <c r="A182" s="400" t="s">
        <v>72</v>
      </c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384"/>
      <c r="AA182" s="384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398">
        <v>4680115881556</v>
      </c>
      <c r="E183" s="396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6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398">
        <v>4680115881594</v>
      </c>
      <c r="E184" s="396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6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398">
        <v>4680115881587</v>
      </c>
      <c r="E185" s="396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1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6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hidden="1" customHeight="1" x14ac:dyDescent="0.25">
      <c r="A186" s="54" t="s">
        <v>297</v>
      </c>
      <c r="B186" s="54" t="s">
        <v>298</v>
      </c>
      <c r="C186" s="31">
        <v>4301051754</v>
      </c>
      <c r="D186" s="398">
        <v>4680115880962</v>
      </c>
      <c r="E186" s="396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8" t="s">
        <v>299</v>
      </c>
      <c r="P186" s="395"/>
      <c r="Q186" s="395"/>
      <c r="R186" s="395"/>
      <c r="S186" s="396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398">
        <v>4680115881617</v>
      </c>
      <c r="E187" s="396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6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8">
        <v>4680115880573</v>
      </c>
      <c r="E188" s="396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63" t="s">
        <v>304</v>
      </c>
      <c r="P188" s="395"/>
      <c r="Q188" s="395"/>
      <c r="R188" s="395"/>
      <c r="S188" s="396"/>
      <c r="T188" s="34"/>
      <c r="U188" s="34"/>
      <c r="V188" s="35" t="s">
        <v>66</v>
      </c>
      <c r="W188" s="388">
        <v>191</v>
      </c>
      <c r="X188" s="389">
        <f t="shared" si="44"/>
        <v>191.39999999999998</v>
      </c>
      <c r="Y188" s="36">
        <f>IFERROR(IF(X188=0,"",ROUNDUP(X188/H188,0)*0.02175),"")</f>
        <v>0.47849999999999998</v>
      </c>
      <c r="Z188" s="56"/>
      <c r="AA188" s="57"/>
      <c r="AE188" s="64"/>
      <c r="BB188" s="171" t="s">
        <v>1</v>
      </c>
      <c r="BL188" s="64">
        <f t="shared" si="45"/>
        <v>203.38206896551725</v>
      </c>
      <c r="BM188" s="64">
        <f t="shared" si="46"/>
        <v>203.80799999999999</v>
      </c>
      <c r="BN188" s="64">
        <f t="shared" si="47"/>
        <v>0.39203612479474548</v>
      </c>
      <c r="BO188" s="64">
        <f t="shared" si="48"/>
        <v>0.39285714285714285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8">
        <v>4680115881228</v>
      </c>
      <c r="E189" s="396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6"/>
      <c r="T189" s="34"/>
      <c r="U189" s="34"/>
      <c r="V189" s="35" t="s">
        <v>66</v>
      </c>
      <c r="W189" s="388">
        <v>94</v>
      </c>
      <c r="X189" s="389">
        <f t="shared" si="44"/>
        <v>96</v>
      </c>
      <c r="Y189" s="36">
        <f>IFERROR(IF(X189=0,"",ROUNDUP(X189/H189,0)*0.00753),"")</f>
        <v>0.30120000000000002</v>
      </c>
      <c r="Z189" s="56"/>
      <c r="AA189" s="57"/>
      <c r="AE189" s="64"/>
      <c r="BB189" s="172" t="s">
        <v>1</v>
      </c>
      <c r="BL189" s="64">
        <f t="shared" si="45"/>
        <v>104.65333333333334</v>
      </c>
      <c r="BM189" s="64">
        <f t="shared" si="46"/>
        <v>106.88000000000001</v>
      </c>
      <c r="BN189" s="64">
        <f t="shared" si="47"/>
        <v>0.25106837606837606</v>
      </c>
      <c r="BO189" s="64">
        <f t="shared" si="48"/>
        <v>0.25641025641025639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398">
        <v>4680115881037</v>
      </c>
      <c r="E190" s="396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6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8">
        <v>4680115881211</v>
      </c>
      <c r="E191" s="396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6"/>
      <c r="T191" s="34"/>
      <c r="U191" s="34"/>
      <c r="V191" s="35" t="s">
        <v>66</v>
      </c>
      <c r="W191" s="388">
        <v>95</v>
      </c>
      <c r="X191" s="389">
        <f t="shared" si="44"/>
        <v>96</v>
      </c>
      <c r="Y191" s="36">
        <f>IFERROR(IF(X191=0,"",ROUNDUP(X191/H191,0)*0.00753),"")</f>
        <v>0.30120000000000002</v>
      </c>
      <c r="Z191" s="56"/>
      <c r="AA191" s="57"/>
      <c r="AE191" s="64"/>
      <c r="BB191" s="174" t="s">
        <v>1</v>
      </c>
      <c r="BL191" s="64">
        <f t="shared" si="45"/>
        <v>102.91666666666667</v>
      </c>
      <c r="BM191" s="64">
        <f t="shared" si="46"/>
        <v>104.00000000000001</v>
      </c>
      <c r="BN191" s="64">
        <f t="shared" si="47"/>
        <v>0.25373931623931623</v>
      </c>
      <c r="BO191" s="64">
        <f t="shared" si="48"/>
        <v>0.25641025641025639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398">
        <v>4680115881020</v>
      </c>
      <c r="E192" s="396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6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8">
        <v>4680115882195</v>
      </c>
      <c r="E193" s="396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6"/>
      <c r="T193" s="34"/>
      <c r="U193" s="34"/>
      <c r="V193" s="35" t="s">
        <v>66</v>
      </c>
      <c r="W193" s="388">
        <v>79</v>
      </c>
      <c r="X193" s="389">
        <f t="shared" si="44"/>
        <v>79.2</v>
      </c>
      <c r="Y193" s="36">
        <f>IFERROR(IF(X193=0,"",ROUNDUP(X193/H193,0)*0.00753),"")</f>
        <v>0.24849000000000002</v>
      </c>
      <c r="Z193" s="56"/>
      <c r="AA193" s="57"/>
      <c r="AE193" s="64"/>
      <c r="BB193" s="176" t="s">
        <v>1</v>
      </c>
      <c r="BL193" s="64">
        <f t="shared" si="45"/>
        <v>88.545833333333334</v>
      </c>
      <c r="BM193" s="64">
        <f t="shared" si="46"/>
        <v>88.77000000000001</v>
      </c>
      <c r="BN193" s="64">
        <f t="shared" si="47"/>
        <v>0.21100427350427353</v>
      </c>
      <c r="BO193" s="64">
        <f t="shared" si="48"/>
        <v>0.21153846153846154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8">
        <v>4680115880092</v>
      </c>
      <c r="E194" s="396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81" t="s">
        <v>317</v>
      </c>
      <c r="P194" s="395"/>
      <c r="Q194" s="395"/>
      <c r="R194" s="395"/>
      <c r="S194" s="396"/>
      <c r="T194" s="34"/>
      <c r="U194" s="34"/>
      <c r="V194" s="35" t="s">
        <v>66</v>
      </c>
      <c r="W194" s="388">
        <v>107</v>
      </c>
      <c r="X194" s="389">
        <f t="shared" si="44"/>
        <v>108</v>
      </c>
      <c r="Y194" s="36">
        <f>IFERROR(IF(X194=0,"",ROUNDUP(X194/H194,0)*0.00753),"")</f>
        <v>0.33884999999999998</v>
      </c>
      <c r="Z194" s="56"/>
      <c r="AA194" s="57"/>
      <c r="AE194" s="64"/>
      <c r="BB194" s="177" t="s">
        <v>1</v>
      </c>
      <c r="BL194" s="64">
        <f t="shared" si="45"/>
        <v>119.12666666666667</v>
      </c>
      <c r="BM194" s="64">
        <f t="shared" si="46"/>
        <v>120.24000000000001</v>
      </c>
      <c r="BN194" s="64">
        <f t="shared" si="47"/>
        <v>0.28579059829059827</v>
      </c>
      <c r="BO194" s="64">
        <f t="shared" si="48"/>
        <v>0.28846153846153844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8">
        <v>4680115880221</v>
      </c>
      <c r="E195" s="396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320</v>
      </c>
      <c r="P195" s="395"/>
      <c r="Q195" s="395"/>
      <c r="R195" s="395"/>
      <c r="S195" s="396"/>
      <c r="T195" s="34"/>
      <c r="U195" s="34"/>
      <c r="V195" s="35" t="s">
        <v>66</v>
      </c>
      <c r="W195" s="388">
        <v>85</v>
      </c>
      <c r="X195" s="389">
        <f t="shared" si="44"/>
        <v>86.399999999999991</v>
      </c>
      <c r="Y195" s="36">
        <f>IFERROR(IF(X195=0,"",ROUNDUP(X195/H195,0)*0.00753),"")</f>
        <v>0.27107999999999999</v>
      </c>
      <c r="Z195" s="56"/>
      <c r="AA195" s="57"/>
      <c r="AE195" s="64"/>
      <c r="BB195" s="178" t="s">
        <v>1</v>
      </c>
      <c r="BL195" s="64">
        <f t="shared" si="45"/>
        <v>94.63333333333334</v>
      </c>
      <c r="BM195" s="64">
        <f t="shared" si="46"/>
        <v>96.191999999999993</v>
      </c>
      <c r="BN195" s="64">
        <f t="shared" si="47"/>
        <v>0.22702991452991456</v>
      </c>
      <c r="BO195" s="64">
        <f t="shared" si="48"/>
        <v>0.23076923076923075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8">
        <v>4680115880504</v>
      </c>
      <c r="E196" s="396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5"/>
      <c r="Q196" s="395"/>
      <c r="R196" s="395"/>
      <c r="S196" s="396"/>
      <c r="T196" s="34"/>
      <c r="U196" s="34"/>
      <c r="V196" s="35" t="s">
        <v>66</v>
      </c>
      <c r="W196" s="388">
        <v>84</v>
      </c>
      <c r="X196" s="389">
        <f t="shared" si="44"/>
        <v>84</v>
      </c>
      <c r="Y196" s="36">
        <f>IFERROR(IF(X196=0,"",ROUNDUP(X196/H196,0)*0.00753),"")</f>
        <v>0.26355000000000001</v>
      </c>
      <c r="Z196" s="56"/>
      <c r="AA196" s="57"/>
      <c r="AE196" s="64"/>
      <c r="BB196" s="179" t="s">
        <v>1</v>
      </c>
      <c r="BL196" s="64">
        <f t="shared" si="45"/>
        <v>93.52000000000001</v>
      </c>
      <c r="BM196" s="64">
        <f t="shared" si="46"/>
        <v>93.52000000000001</v>
      </c>
      <c r="BN196" s="64">
        <f t="shared" si="47"/>
        <v>0.22435897435897434</v>
      </c>
      <c r="BO196" s="64">
        <f t="shared" si="48"/>
        <v>0.22435897435897434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8">
        <v>4680115882164</v>
      </c>
      <c r="E197" s="396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6"/>
      <c r="T197" s="34"/>
      <c r="U197" s="34"/>
      <c r="V197" s="35" t="s">
        <v>66</v>
      </c>
      <c r="W197" s="388">
        <v>31</v>
      </c>
      <c r="X197" s="389">
        <f t="shared" si="44"/>
        <v>31.2</v>
      </c>
      <c r="Y197" s="36">
        <f>IFERROR(IF(X197=0,"",ROUNDUP(X197/H197,0)*0.00753),"")</f>
        <v>9.7890000000000005E-2</v>
      </c>
      <c r="Z197" s="56"/>
      <c r="AA197" s="57"/>
      <c r="AE197" s="64"/>
      <c r="BB197" s="180" t="s">
        <v>1</v>
      </c>
      <c r="BL197" s="64">
        <f t="shared" si="45"/>
        <v>34.590833333333336</v>
      </c>
      <c r="BM197" s="64">
        <f t="shared" si="46"/>
        <v>34.814</v>
      </c>
      <c r="BN197" s="64">
        <f t="shared" si="47"/>
        <v>8.279914529914531E-2</v>
      </c>
      <c r="BO197" s="64">
        <f t="shared" si="48"/>
        <v>8.3333333333333329E-2</v>
      </c>
    </row>
    <row r="198" spans="1:67" x14ac:dyDescent="0.2">
      <c r="A198" s="438"/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39"/>
      <c r="O198" s="403" t="s">
        <v>70</v>
      </c>
      <c r="P198" s="404"/>
      <c r="Q198" s="404"/>
      <c r="R198" s="404"/>
      <c r="S198" s="404"/>
      <c r="T198" s="404"/>
      <c r="U198" s="405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261.53735632183913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264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2.3007600000000004</v>
      </c>
      <c r="Z198" s="391"/>
      <c r="AA198" s="391"/>
    </row>
    <row r="199" spans="1:67" x14ac:dyDescent="0.2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39"/>
      <c r="O199" s="403" t="s">
        <v>70</v>
      </c>
      <c r="P199" s="404"/>
      <c r="Q199" s="404"/>
      <c r="R199" s="404"/>
      <c r="S199" s="404"/>
      <c r="T199" s="404"/>
      <c r="U199" s="405"/>
      <c r="V199" s="37" t="s">
        <v>66</v>
      </c>
      <c r="W199" s="390">
        <f>IFERROR(SUM(W183:W197),"0")</f>
        <v>766</v>
      </c>
      <c r="X199" s="390">
        <f>IFERROR(SUM(X183:X197),"0")</f>
        <v>772.19999999999993</v>
      </c>
      <c r="Y199" s="37"/>
      <c r="Z199" s="391"/>
      <c r="AA199" s="391"/>
    </row>
    <row r="200" spans="1:67" ht="14.25" hidden="1" customHeight="1" x14ac:dyDescent="0.25">
      <c r="A200" s="400" t="s">
        <v>204</v>
      </c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1"/>
      <c r="P200" s="401"/>
      <c r="Q200" s="401"/>
      <c r="R200" s="401"/>
      <c r="S200" s="401"/>
      <c r="T200" s="401"/>
      <c r="U200" s="401"/>
      <c r="V200" s="401"/>
      <c r="W200" s="401"/>
      <c r="X200" s="401"/>
      <c r="Y200" s="401"/>
      <c r="Z200" s="384"/>
      <c r="AA200" s="384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398">
        <v>4680115882874</v>
      </c>
      <c r="E201" s="396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6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398">
        <v>4680115884434</v>
      </c>
      <c r="E202" s="396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6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8">
        <v>4680115880818</v>
      </c>
      <c r="E203" s="396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6"/>
      <c r="T203" s="34"/>
      <c r="U203" s="34"/>
      <c r="V203" s="35" t="s">
        <v>66</v>
      </c>
      <c r="W203" s="388">
        <v>12</v>
      </c>
      <c r="X203" s="389">
        <f>IFERROR(IF(W203="",0,CEILING((W203/$H203),1)*$H203),"")</f>
        <v>12</v>
      </c>
      <c r="Y203" s="36">
        <f>IFERROR(IF(X203=0,"",ROUNDUP(X203/H203,0)*0.00753),"")</f>
        <v>3.7650000000000003E-2</v>
      </c>
      <c r="Z203" s="56"/>
      <c r="AA203" s="57"/>
      <c r="AE203" s="64"/>
      <c r="BB203" s="183" t="s">
        <v>1</v>
      </c>
      <c r="BL203" s="64">
        <f>IFERROR(W203*I203/H203,"0")</f>
        <v>13.360000000000001</v>
      </c>
      <c r="BM203" s="64">
        <f>IFERROR(X203*I203/H203,"0")</f>
        <v>13.360000000000001</v>
      </c>
      <c r="BN203" s="64">
        <f>IFERROR(1/J203*(W203/H203),"0")</f>
        <v>3.2051282051282048E-2</v>
      </c>
      <c r="BO203" s="64">
        <f>IFERROR(1/J203*(X203/H203),"0")</f>
        <v>3.2051282051282048E-2</v>
      </c>
    </row>
    <row r="204" spans="1:67" ht="16.5" hidden="1" customHeight="1" x14ac:dyDescent="0.25">
      <c r="A204" s="54" t="s">
        <v>333</v>
      </c>
      <c r="B204" s="54" t="s">
        <v>334</v>
      </c>
      <c r="C204" s="31">
        <v>4301060389</v>
      </c>
      <c r="D204" s="398">
        <v>4680115880801</v>
      </c>
      <c r="E204" s="396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65" t="s">
        <v>335</v>
      </c>
      <c r="P204" s="395"/>
      <c r="Q204" s="395"/>
      <c r="R204" s="395"/>
      <c r="S204" s="396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38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39"/>
      <c r="O205" s="403" t="s">
        <v>70</v>
      </c>
      <c r="P205" s="404"/>
      <c r="Q205" s="404"/>
      <c r="R205" s="404"/>
      <c r="S205" s="404"/>
      <c r="T205" s="404"/>
      <c r="U205" s="405"/>
      <c r="V205" s="37" t="s">
        <v>71</v>
      </c>
      <c r="W205" s="390">
        <f>IFERROR(W201/H201,"0")+IFERROR(W202/H202,"0")+IFERROR(W203/H203,"0")+IFERROR(W204/H204,"0")</f>
        <v>5</v>
      </c>
      <c r="X205" s="390">
        <f>IFERROR(X201/H201,"0")+IFERROR(X202/H202,"0")+IFERROR(X203/H203,"0")+IFERROR(X204/H204,"0")</f>
        <v>5</v>
      </c>
      <c r="Y205" s="390">
        <f>IFERROR(IF(Y201="",0,Y201),"0")+IFERROR(IF(Y202="",0,Y202),"0")+IFERROR(IF(Y203="",0,Y203),"0")+IFERROR(IF(Y204="",0,Y204),"0")</f>
        <v>3.7650000000000003E-2</v>
      </c>
      <c r="Z205" s="391"/>
      <c r="AA205" s="391"/>
    </row>
    <row r="206" spans="1:67" x14ac:dyDescent="0.2">
      <c r="A206" s="401"/>
      <c r="B206" s="401"/>
      <c r="C206" s="401"/>
      <c r="D206" s="401"/>
      <c r="E206" s="401"/>
      <c r="F206" s="401"/>
      <c r="G206" s="401"/>
      <c r="H206" s="401"/>
      <c r="I206" s="401"/>
      <c r="J206" s="401"/>
      <c r="K206" s="401"/>
      <c r="L206" s="401"/>
      <c r="M206" s="401"/>
      <c r="N206" s="439"/>
      <c r="O206" s="403" t="s">
        <v>70</v>
      </c>
      <c r="P206" s="404"/>
      <c r="Q206" s="404"/>
      <c r="R206" s="404"/>
      <c r="S206" s="404"/>
      <c r="T206" s="404"/>
      <c r="U206" s="405"/>
      <c r="V206" s="37" t="s">
        <v>66</v>
      </c>
      <c r="W206" s="390">
        <f>IFERROR(SUM(W201:W204),"0")</f>
        <v>12</v>
      </c>
      <c r="X206" s="390">
        <f>IFERROR(SUM(X201:X204),"0")</f>
        <v>12</v>
      </c>
      <c r="Y206" s="37"/>
      <c r="Z206" s="391"/>
      <c r="AA206" s="391"/>
    </row>
    <row r="207" spans="1:67" ht="16.5" hidden="1" customHeight="1" x14ac:dyDescent="0.25">
      <c r="A207" s="407" t="s">
        <v>336</v>
      </c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401"/>
      <c r="X207" s="401"/>
      <c r="Y207" s="401"/>
      <c r="Z207" s="383"/>
      <c r="AA207" s="383"/>
    </row>
    <row r="208" spans="1:67" ht="14.25" hidden="1" customHeight="1" x14ac:dyDescent="0.25">
      <c r="A208" s="400" t="s">
        <v>105</v>
      </c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401"/>
      <c r="Z208" s="384"/>
      <c r="AA208" s="384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398">
        <v>4680115884274</v>
      </c>
      <c r="E209" s="396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6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398">
        <v>4680115884298</v>
      </c>
      <c r="E210" s="396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6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8">
        <v>4680115884250</v>
      </c>
      <c r="E211" s="396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6"/>
      <c r="T211" s="34"/>
      <c r="U211" s="34"/>
      <c r="V211" s="35" t="s">
        <v>66</v>
      </c>
      <c r="W211" s="388">
        <v>28</v>
      </c>
      <c r="X211" s="389">
        <f t="shared" si="49"/>
        <v>34.799999999999997</v>
      </c>
      <c r="Y211" s="36">
        <f>IFERROR(IF(X211=0,"",ROUNDUP(X211/H211,0)*0.02175),"")</f>
        <v>6.5250000000000002E-2</v>
      </c>
      <c r="Z211" s="56"/>
      <c r="AA211" s="57"/>
      <c r="AE211" s="64"/>
      <c r="BB211" s="187" t="s">
        <v>1</v>
      </c>
      <c r="BL211" s="64">
        <f t="shared" si="50"/>
        <v>29.158620689655173</v>
      </c>
      <c r="BM211" s="64">
        <f t="shared" si="51"/>
        <v>36.239999999999995</v>
      </c>
      <c r="BN211" s="64">
        <f t="shared" si="52"/>
        <v>4.3103448275862065E-2</v>
      </c>
      <c r="BO211" s="64">
        <f t="shared" si="53"/>
        <v>5.3571428571428568E-2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398">
        <v>4680115884281</v>
      </c>
      <c r="E212" s="396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6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398">
        <v>4680115884199</v>
      </c>
      <c r="E213" s="396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6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4301011716</v>
      </c>
      <c r="D214" s="398">
        <v>4680115884267</v>
      </c>
      <c r="E214" s="396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6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398">
        <v>4680115882973</v>
      </c>
      <c r="E215" s="396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6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8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39"/>
      <c r="O216" s="403" t="s">
        <v>70</v>
      </c>
      <c r="P216" s="404"/>
      <c r="Q216" s="404"/>
      <c r="R216" s="404"/>
      <c r="S216" s="404"/>
      <c r="T216" s="404"/>
      <c r="U216" s="405"/>
      <c r="V216" s="37" t="s">
        <v>71</v>
      </c>
      <c r="W216" s="390">
        <f>IFERROR(W209/H209,"0")+IFERROR(W210/H210,"0")+IFERROR(W211/H211,"0")+IFERROR(W212/H212,"0")+IFERROR(W213/H213,"0")+IFERROR(W214/H214,"0")+IFERROR(W215/H215,"0")</f>
        <v>2.4137931034482758</v>
      </c>
      <c r="X216" s="390">
        <f>IFERROR(X209/H209,"0")+IFERROR(X210/H210,"0")+IFERROR(X211/H211,"0")+IFERROR(X212/H212,"0")+IFERROR(X213/H213,"0")+IFERROR(X214/H214,"0")+IFERROR(X215/H215,"0")</f>
        <v>3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6.5250000000000002E-2</v>
      </c>
      <c r="Z216" s="391"/>
      <c r="AA216" s="391"/>
    </row>
    <row r="217" spans="1:67" x14ac:dyDescent="0.2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39"/>
      <c r="O217" s="403" t="s">
        <v>70</v>
      </c>
      <c r="P217" s="404"/>
      <c r="Q217" s="404"/>
      <c r="R217" s="404"/>
      <c r="S217" s="404"/>
      <c r="T217" s="404"/>
      <c r="U217" s="405"/>
      <c r="V217" s="37" t="s">
        <v>66</v>
      </c>
      <c r="W217" s="390">
        <f>IFERROR(SUM(W209:W215),"0")</f>
        <v>28</v>
      </c>
      <c r="X217" s="390">
        <f>IFERROR(SUM(X209:X215),"0")</f>
        <v>34.799999999999997</v>
      </c>
      <c r="Y217" s="37"/>
      <c r="Z217" s="391"/>
      <c r="AA217" s="391"/>
    </row>
    <row r="218" spans="1:67" ht="14.25" hidden="1" customHeight="1" x14ac:dyDescent="0.25">
      <c r="A218" s="400" t="s">
        <v>61</v>
      </c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1"/>
      <c r="P218" s="401"/>
      <c r="Q218" s="401"/>
      <c r="R218" s="401"/>
      <c r="S218" s="401"/>
      <c r="T218" s="401"/>
      <c r="U218" s="401"/>
      <c r="V218" s="401"/>
      <c r="W218" s="401"/>
      <c r="X218" s="401"/>
      <c r="Y218" s="401"/>
      <c r="Z218" s="384"/>
      <c r="AA218" s="384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398">
        <v>4607091389845</v>
      </c>
      <c r="E219" s="396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6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398">
        <v>4607091389845</v>
      </c>
      <c r="E220" s="396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5" t="s">
        <v>354</v>
      </c>
      <c r="P220" s="395"/>
      <c r="Q220" s="395"/>
      <c r="R220" s="395"/>
      <c r="S220" s="396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398">
        <v>4680115882881</v>
      </c>
      <c r="E221" s="396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6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38"/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39"/>
      <c r="O222" s="403" t="s">
        <v>70</v>
      </c>
      <c r="P222" s="404"/>
      <c r="Q222" s="404"/>
      <c r="R222" s="404"/>
      <c r="S222" s="404"/>
      <c r="T222" s="404"/>
      <c r="U222" s="405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39"/>
      <c r="O223" s="403" t="s">
        <v>70</v>
      </c>
      <c r="P223" s="404"/>
      <c r="Q223" s="404"/>
      <c r="R223" s="404"/>
      <c r="S223" s="404"/>
      <c r="T223" s="404"/>
      <c r="U223" s="405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7" t="s">
        <v>357</v>
      </c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1"/>
      <c r="P224" s="401"/>
      <c r="Q224" s="401"/>
      <c r="R224" s="401"/>
      <c r="S224" s="401"/>
      <c r="T224" s="401"/>
      <c r="U224" s="401"/>
      <c r="V224" s="401"/>
      <c r="W224" s="401"/>
      <c r="X224" s="401"/>
      <c r="Y224" s="401"/>
      <c r="Z224" s="383"/>
      <c r="AA224" s="383"/>
    </row>
    <row r="225" spans="1:67" ht="14.25" hidden="1" customHeight="1" x14ac:dyDescent="0.25">
      <c r="A225" s="400" t="s">
        <v>105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384"/>
      <c r="AA225" s="384"/>
    </row>
    <row r="226" spans="1:67" ht="27" hidden="1" customHeight="1" x14ac:dyDescent="0.25">
      <c r="A226" s="54" t="s">
        <v>358</v>
      </c>
      <c r="B226" s="54" t="s">
        <v>359</v>
      </c>
      <c r="C226" s="31">
        <v>4301011826</v>
      </c>
      <c r="D226" s="398">
        <v>4680115884137</v>
      </c>
      <c r="E226" s="396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6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398">
        <v>4680115884236</v>
      </c>
      <c r="E227" s="396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6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398">
        <v>4680115884175</v>
      </c>
      <c r="E228" s="396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6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8">
        <v>4680115884144</v>
      </c>
      <c r="E229" s="396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6"/>
      <c r="T229" s="34"/>
      <c r="U229" s="34"/>
      <c r="V229" s="35" t="s">
        <v>66</v>
      </c>
      <c r="W229" s="388">
        <v>10</v>
      </c>
      <c r="X229" s="389">
        <f t="shared" si="54"/>
        <v>12</v>
      </c>
      <c r="Y229" s="36">
        <f>IFERROR(IF(X229=0,"",ROUNDUP(X229/H229,0)*0.00937),"")</f>
        <v>2.811E-2</v>
      </c>
      <c r="Z229" s="56"/>
      <c r="AA229" s="57"/>
      <c r="AE229" s="64"/>
      <c r="BB229" s="198" t="s">
        <v>1</v>
      </c>
      <c r="BL229" s="64">
        <f t="shared" si="55"/>
        <v>10.600000000000001</v>
      </c>
      <c r="BM229" s="64">
        <f t="shared" si="56"/>
        <v>12.72</v>
      </c>
      <c r="BN229" s="64">
        <f t="shared" si="57"/>
        <v>2.0833333333333332E-2</v>
      </c>
      <c r="BO229" s="64">
        <f t="shared" si="58"/>
        <v>2.5000000000000001E-2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398">
        <v>4680115884182</v>
      </c>
      <c r="E230" s="396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6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398">
        <v>4680115884205</v>
      </c>
      <c r="E231" s="396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6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8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39"/>
      <c r="O232" s="403" t="s">
        <v>70</v>
      </c>
      <c r="P232" s="404"/>
      <c r="Q232" s="404"/>
      <c r="R232" s="404"/>
      <c r="S232" s="404"/>
      <c r="T232" s="404"/>
      <c r="U232" s="405"/>
      <c r="V232" s="37" t="s">
        <v>71</v>
      </c>
      <c r="W232" s="390">
        <f>IFERROR(W226/H226,"0")+IFERROR(W227/H227,"0")+IFERROR(W228/H228,"0")+IFERROR(W229/H229,"0")+IFERROR(W230/H230,"0")+IFERROR(W231/H231,"0")</f>
        <v>2.5</v>
      </c>
      <c r="X232" s="390">
        <f>IFERROR(X226/H226,"0")+IFERROR(X227/H227,"0")+IFERROR(X228/H228,"0")+IFERROR(X229/H229,"0")+IFERROR(X230/H230,"0")+IFERROR(X231/H231,"0")</f>
        <v>3</v>
      </c>
      <c r="Y232" s="390">
        <f>IFERROR(IF(Y226="",0,Y226),"0")+IFERROR(IF(Y227="",0,Y227),"0")+IFERROR(IF(Y228="",0,Y228),"0")+IFERROR(IF(Y229="",0,Y229),"0")+IFERROR(IF(Y230="",0,Y230),"0")+IFERROR(IF(Y231="",0,Y231),"0")</f>
        <v>2.811E-2</v>
      </c>
      <c r="Z232" s="391"/>
      <c r="AA232" s="391"/>
    </row>
    <row r="233" spans="1:67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39"/>
      <c r="O233" s="403" t="s">
        <v>70</v>
      </c>
      <c r="P233" s="404"/>
      <c r="Q233" s="404"/>
      <c r="R233" s="404"/>
      <c r="S233" s="404"/>
      <c r="T233" s="404"/>
      <c r="U233" s="405"/>
      <c r="V233" s="37" t="s">
        <v>66</v>
      </c>
      <c r="W233" s="390">
        <f>IFERROR(SUM(W226:W231),"0")</f>
        <v>10</v>
      </c>
      <c r="X233" s="390">
        <f>IFERROR(SUM(X226:X231),"0")</f>
        <v>12</v>
      </c>
      <c r="Y233" s="37"/>
      <c r="Z233" s="391"/>
      <c r="AA233" s="391"/>
    </row>
    <row r="234" spans="1:67" ht="16.5" hidden="1" customHeight="1" x14ac:dyDescent="0.25">
      <c r="A234" s="407" t="s">
        <v>370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383"/>
      <c r="AA234" s="383"/>
    </row>
    <row r="235" spans="1:67" ht="14.25" hidden="1" customHeight="1" x14ac:dyDescent="0.25">
      <c r="A235" s="400" t="s">
        <v>105</v>
      </c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1"/>
      <c r="O235" s="401"/>
      <c r="P235" s="401"/>
      <c r="Q235" s="401"/>
      <c r="R235" s="401"/>
      <c r="S235" s="401"/>
      <c r="T235" s="401"/>
      <c r="U235" s="401"/>
      <c r="V235" s="401"/>
      <c r="W235" s="401"/>
      <c r="X235" s="401"/>
      <c r="Y235" s="401"/>
      <c r="Z235" s="384"/>
      <c r="AA235" s="384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398">
        <v>4680115885554</v>
      </c>
      <c r="E236" s="396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5"/>
      <c r="Q236" s="395"/>
      <c r="R236" s="395"/>
      <c r="S236" s="396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398">
        <v>4680115885615</v>
      </c>
      <c r="E237" s="396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6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398">
        <v>4680115885646</v>
      </c>
      <c r="E238" s="396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1" t="s">
        <v>381</v>
      </c>
      <c r="P238" s="395"/>
      <c r="Q238" s="395"/>
      <c r="R238" s="395"/>
      <c r="S238" s="396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398">
        <v>4607091386004</v>
      </c>
      <c r="E239" s="396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6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398">
        <v>4607091386073</v>
      </c>
      <c r="E240" s="396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4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6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398">
        <v>4607091387322</v>
      </c>
      <c r="E241" s="396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6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398">
        <v>4607091387353</v>
      </c>
      <c r="E242" s="396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6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398">
        <v>4607091386011</v>
      </c>
      <c r="E243" s="396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6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398">
        <v>4607091387308</v>
      </c>
      <c r="E244" s="396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6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398">
        <v>4607091387339</v>
      </c>
      <c r="E245" s="396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6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398">
        <v>4680115881938</v>
      </c>
      <c r="E246" s="396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6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398">
        <v>4607091387346</v>
      </c>
      <c r="E247" s="396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6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398">
        <v>4607091389807</v>
      </c>
      <c r="E248" s="396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6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38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39"/>
      <c r="O249" s="403" t="s">
        <v>70</v>
      </c>
      <c r="P249" s="404"/>
      <c r="Q249" s="404"/>
      <c r="R249" s="404"/>
      <c r="S249" s="404"/>
      <c r="T249" s="404"/>
      <c r="U249" s="405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39"/>
      <c r="O250" s="403" t="s">
        <v>70</v>
      </c>
      <c r="P250" s="404"/>
      <c r="Q250" s="404"/>
      <c r="R250" s="404"/>
      <c r="S250" s="404"/>
      <c r="T250" s="404"/>
      <c r="U250" s="405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0" t="s">
        <v>61</v>
      </c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384"/>
      <c r="AA251" s="384"/>
    </row>
    <row r="252" spans="1:67" ht="27" hidden="1" customHeight="1" x14ac:dyDescent="0.25">
      <c r="A252" s="54" t="s">
        <v>403</v>
      </c>
      <c r="B252" s="54" t="s">
        <v>404</v>
      </c>
      <c r="C252" s="31">
        <v>4301030878</v>
      </c>
      <c r="D252" s="398">
        <v>4607091387193</v>
      </c>
      <c r="E252" s="396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6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398">
        <v>4607091387230</v>
      </c>
      <c r="E253" s="396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6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398">
        <v>4607091387285</v>
      </c>
      <c r="E254" s="396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6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398">
        <v>4680115880481</v>
      </c>
      <c r="E255" s="396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6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438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39"/>
      <c r="O256" s="403" t="s">
        <v>70</v>
      </c>
      <c r="P256" s="404"/>
      <c r="Q256" s="404"/>
      <c r="R256" s="404"/>
      <c r="S256" s="404"/>
      <c r="T256" s="404"/>
      <c r="U256" s="405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hidden="1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39"/>
      <c r="O257" s="403" t="s">
        <v>70</v>
      </c>
      <c r="P257" s="404"/>
      <c r="Q257" s="404"/>
      <c r="R257" s="404"/>
      <c r="S257" s="404"/>
      <c r="T257" s="404"/>
      <c r="U257" s="405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hidden="1" customHeight="1" x14ac:dyDescent="0.25">
      <c r="A258" s="400" t="s">
        <v>72</v>
      </c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384"/>
      <c r="AA258" s="384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398">
        <v>4607091387766</v>
      </c>
      <c r="E259" s="396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6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398">
        <v>4607091387957</v>
      </c>
      <c r="E260" s="396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6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398">
        <v>4607091387964</v>
      </c>
      <c r="E261" s="396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6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398">
        <v>4680115884618</v>
      </c>
      <c r="E262" s="396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6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398">
        <v>4607091381672</v>
      </c>
      <c r="E263" s="396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6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6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8">
        <v>4680115884588</v>
      </c>
      <c r="E264" s="396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6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398">
        <v>4607091387537</v>
      </c>
      <c r="E265" s="396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6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398">
        <v>4607091387513</v>
      </c>
      <c r="E266" s="396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6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398">
        <v>4680115880511</v>
      </c>
      <c r="E267" s="396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6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398">
        <v>4680115880412</v>
      </c>
      <c r="E268" s="396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6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38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39"/>
      <c r="O269" s="403" t="s">
        <v>70</v>
      </c>
      <c r="P269" s="404"/>
      <c r="Q269" s="404"/>
      <c r="R269" s="404"/>
      <c r="S269" s="404"/>
      <c r="T269" s="404"/>
      <c r="U269" s="405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39"/>
      <c r="O270" s="403" t="s">
        <v>70</v>
      </c>
      <c r="P270" s="404"/>
      <c r="Q270" s="404"/>
      <c r="R270" s="404"/>
      <c r="S270" s="404"/>
      <c r="T270" s="404"/>
      <c r="U270" s="405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0" t="s">
        <v>204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384"/>
      <c r="AA271" s="384"/>
    </row>
    <row r="272" spans="1:67" ht="16.5" hidden="1" customHeight="1" x14ac:dyDescent="0.25">
      <c r="A272" s="54" t="s">
        <v>431</v>
      </c>
      <c r="B272" s="54" t="s">
        <v>432</v>
      </c>
      <c r="C272" s="31">
        <v>4301060326</v>
      </c>
      <c r="D272" s="398">
        <v>4607091380880</v>
      </c>
      <c r="E272" s="396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6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398">
        <v>4607091380880</v>
      </c>
      <c r="E273" s="396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">
        <v>434</v>
      </c>
      <c r="P273" s="395"/>
      <c r="Q273" s="395"/>
      <c r="R273" s="395"/>
      <c r="S273" s="396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8">
        <v>4607091384482</v>
      </c>
      <c r="E274" s="396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6"/>
      <c r="T274" s="34"/>
      <c r="U274" s="34"/>
      <c r="V274" s="35" t="s">
        <v>66</v>
      </c>
      <c r="W274" s="388">
        <v>142</v>
      </c>
      <c r="X274" s="389">
        <f>IFERROR(IF(W274="",0,CEILING((W274/$H274),1)*$H274),"")</f>
        <v>148.19999999999999</v>
      </c>
      <c r="Y274" s="36">
        <f>IFERROR(IF(X274=0,"",ROUNDUP(X274/H274,0)*0.02175),"")</f>
        <v>0.41324999999999995</v>
      </c>
      <c r="Z274" s="56"/>
      <c r="AA274" s="57"/>
      <c r="AE274" s="64"/>
      <c r="BB274" s="230" t="s">
        <v>1</v>
      </c>
      <c r="BL274" s="64">
        <f>IFERROR(W274*I274/H274,"0")</f>
        <v>152.26769230769233</v>
      </c>
      <c r="BM274" s="64">
        <f>IFERROR(X274*I274/H274,"0")</f>
        <v>158.91600000000003</v>
      </c>
      <c r="BN274" s="64">
        <f>IFERROR(1/J274*(W274/H274),"0")</f>
        <v>0.32509157509157505</v>
      </c>
      <c r="BO274" s="64">
        <f>IFERROR(1/J274*(X274/H274),"0")</f>
        <v>0.33928571428571425</v>
      </c>
    </row>
    <row r="275" spans="1:67" ht="16.5" hidden="1" customHeight="1" x14ac:dyDescent="0.25">
      <c r="A275" s="54" t="s">
        <v>437</v>
      </c>
      <c r="B275" s="54" t="s">
        <v>438</v>
      </c>
      <c r="C275" s="31">
        <v>4301060325</v>
      </c>
      <c r="D275" s="398">
        <v>4607091380897</v>
      </c>
      <c r="E275" s="396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6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38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39"/>
      <c r="O276" s="403" t="s">
        <v>70</v>
      </c>
      <c r="P276" s="404"/>
      <c r="Q276" s="404"/>
      <c r="R276" s="404"/>
      <c r="S276" s="404"/>
      <c r="T276" s="404"/>
      <c r="U276" s="405"/>
      <c r="V276" s="37" t="s">
        <v>71</v>
      </c>
      <c r="W276" s="390">
        <f>IFERROR(W272/H272,"0")+IFERROR(W273/H273,"0")+IFERROR(W274/H274,"0")+IFERROR(W275/H275,"0")</f>
        <v>18.205128205128204</v>
      </c>
      <c r="X276" s="390">
        <f>IFERROR(X272/H272,"0")+IFERROR(X273/H273,"0")+IFERROR(X274/H274,"0")+IFERROR(X275/H275,"0")</f>
        <v>19</v>
      </c>
      <c r="Y276" s="390">
        <f>IFERROR(IF(Y272="",0,Y272),"0")+IFERROR(IF(Y273="",0,Y273),"0")+IFERROR(IF(Y274="",0,Y274),"0")+IFERROR(IF(Y275="",0,Y275),"0")</f>
        <v>0.41324999999999995</v>
      </c>
      <c r="Z276" s="391"/>
      <c r="AA276" s="391"/>
    </row>
    <row r="277" spans="1:67" x14ac:dyDescent="0.2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39"/>
      <c r="O277" s="403" t="s">
        <v>70</v>
      </c>
      <c r="P277" s="404"/>
      <c r="Q277" s="404"/>
      <c r="R277" s="404"/>
      <c r="S277" s="404"/>
      <c r="T277" s="404"/>
      <c r="U277" s="405"/>
      <c r="V277" s="37" t="s">
        <v>66</v>
      </c>
      <c r="W277" s="390">
        <f>IFERROR(SUM(W272:W275),"0")</f>
        <v>142</v>
      </c>
      <c r="X277" s="390">
        <f>IFERROR(SUM(X272:X275),"0")</f>
        <v>148.19999999999999</v>
      </c>
      <c r="Y277" s="37"/>
      <c r="Z277" s="391"/>
      <c r="AA277" s="391"/>
    </row>
    <row r="278" spans="1:67" ht="14.25" hidden="1" customHeight="1" x14ac:dyDescent="0.25">
      <c r="A278" s="400" t="s">
        <v>86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384"/>
      <c r="AA278" s="384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398">
        <v>4607091388374</v>
      </c>
      <c r="E279" s="396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6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398">
        <v>4607091388381</v>
      </c>
      <c r="E280" s="396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8" t="s">
        <v>444</v>
      </c>
      <c r="P280" s="395"/>
      <c r="Q280" s="395"/>
      <c r="R280" s="395"/>
      <c r="S280" s="396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8">
        <v>4607091388404</v>
      </c>
      <c r="E281" s="396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6"/>
      <c r="T281" s="34"/>
      <c r="U281" s="34"/>
      <c r="V281" s="35" t="s">
        <v>66</v>
      </c>
      <c r="W281" s="388">
        <v>4</v>
      </c>
      <c r="X281" s="389">
        <f>IFERROR(IF(W281="",0,CEILING((W281/$H281),1)*$H281),"")</f>
        <v>5.0999999999999996</v>
      </c>
      <c r="Y281" s="36">
        <f>IFERROR(IF(X281=0,"",ROUNDUP(X281/H281,0)*0.00753),"")</f>
        <v>1.506E-2</v>
      </c>
      <c r="Z281" s="56"/>
      <c r="AA281" s="57"/>
      <c r="AE281" s="64"/>
      <c r="BB281" s="234" t="s">
        <v>1</v>
      </c>
      <c r="BL281" s="64">
        <f>IFERROR(W281*I281/H281,"0")</f>
        <v>4.5490196078431371</v>
      </c>
      <c r="BM281" s="64">
        <f>IFERROR(X281*I281/H281,"0")</f>
        <v>5.8</v>
      </c>
      <c r="BN281" s="64">
        <f>IFERROR(1/J281*(W281/H281),"0")</f>
        <v>1.0055304172951232E-2</v>
      </c>
      <c r="BO281" s="64">
        <f>IFERROR(1/J281*(X281/H281),"0")</f>
        <v>1.282051282051282E-2</v>
      </c>
    </row>
    <row r="282" spans="1:67" x14ac:dyDescent="0.2">
      <c r="A282" s="438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39"/>
      <c r="O282" s="403" t="s">
        <v>70</v>
      </c>
      <c r="P282" s="404"/>
      <c r="Q282" s="404"/>
      <c r="R282" s="404"/>
      <c r="S282" s="404"/>
      <c r="T282" s="404"/>
      <c r="U282" s="405"/>
      <c r="V282" s="37" t="s">
        <v>71</v>
      </c>
      <c r="W282" s="390">
        <f>IFERROR(W279/H279,"0")+IFERROR(W280/H280,"0")+IFERROR(W281/H281,"0")</f>
        <v>1.5686274509803924</v>
      </c>
      <c r="X282" s="390">
        <f>IFERROR(X279/H279,"0")+IFERROR(X280/H280,"0")+IFERROR(X281/H281,"0")</f>
        <v>2</v>
      </c>
      <c r="Y282" s="390">
        <f>IFERROR(IF(Y279="",0,Y279),"0")+IFERROR(IF(Y280="",0,Y280),"0")+IFERROR(IF(Y281="",0,Y281),"0")</f>
        <v>1.506E-2</v>
      </c>
      <c r="Z282" s="391"/>
      <c r="AA282" s="391"/>
    </row>
    <row r="283" spans="1:67" x14ac:dyDescent="0.2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39"/>
      <c r="O283" s="403" t="s">
        <v>70</v>
      </c>
      <c r="P283" s="404"/>
      <c r="Q283" s="404"/>
      <c r="R283" s="404"/>
      <c r="S283" s="404"/>
      <c r="T283" s="404"/>
      <c r="U283" s="405"/>
      <c r="V283" s="37" t="s">
        <v>66</v>
      </c>
      <c r="W283" s="390">
        <f>IFERROR(SUM(W279:W281),"0")</f>
        <v>4</v>
      </c>
      <c r="X283" s="390">
        <f>IFERROR(SUM(X279:X281),"0")</f>
        <v>5.0999999999999996</v>
      </c>
      <c r="Y283" s="37"/>
      <c r="Z283" s="391"/>
      <c r="AA283" s="391"/>
    </row>
    <row r="284" spans="1:67" ht="14.25" hidden="1" customHeight="1" x14ac:dyDescent="0.25">
      <c r="A284" s="400" t="s">
        <v>447</v>
      </c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1"/>
      <c r="P284" s="401"/>
      <c r="Q284" s="401"/>
      <c r="R284" s="401"/>
      <c r="S284" s="401"/>
      <c r="T284" s="401"/>
      <c r="U284" s="401"/>
      <c r="V284" s="401"/>
      <c r="W284" s="401"/>
      <c r="X284" s="401"/>
      <c r="Y284" s="401"/>
      <c r="Z284" s="384"/>
      <c r="AA284" s="384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398">
        <v>4680115881808</v>
      </c>
      <c r="E285" s="396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6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398">
        <v>4680115881822</v>
      </c>
      <c r="E286" s="396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6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398">
        <v>4680115880016</v>
      </c>
      <c r="E287" s="396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6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38"/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39"/>
      <c r="O288" s="403" t="s">
        <v>70</v>
      </c>
      <c r="P288" s="404"/>
      <c r="Q288" s="404"/>
      <c r="R288" s="404"/>
      <c r="S288" s="404"/>
      <c r="T288" s="404"/>
      <c r="U288" s="405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1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39"/>
      <c r="O289" s="403" t="s">
        <v>70</v>
      </c>
      <c r="P289" s="404"/>
      <c r="Q289" s="404"/>
      <c r="R289" s="404"/>
      <c r="S289" s="404"/>
      <c r="T289" s="404"/>
      <c r="U289" s="405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7" t="s">
        <v>456</v>
      </c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1"/>
      <c r="O290" s="401"/>
      <c r="P290" s="401"/>
      <c r="Q290" s="401"/>
      <c r="R290" s="401"/>
      <c r="S290" s="401"/>
      <c r="T290" s="401"/>
      <c r="U290" s="401"/>
      <c r="V290" s="401"/>
      <c r="W290" s="401"/>
      <c r="X290" s="401"/>
      <c r="Y290" s="401"/>
      <c r="Z290" s="383"/>
      <c r="AA290" s="383"/>
    </row>
    <row r="291" spans="1:67" ht="14.25" hidden="1" customHeight="1" x14ac:dyDescent="0.25">
      <c r="A291" s="400" t="s">
        <v>105</v>
      </c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384"/>
      <c r="AA291" s="384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398">
        <v>4607091387421</v>
      </c>
      <c r="E292" s="396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6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398">
        <v>4607091387421</v>
      </c>
      <c r="E293" s="396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6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398">
        <v>4607091387452</v>
      </c>
      <c r="E294" s="396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6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398">
        <v>4607091387452</v>
      </c>
      <c r="E295" s="396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6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398">
        <v>4607091385984</v>
      </c>
      <c r="E296" s="396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6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398">
        <v>4607091387438</v>
      </c>
      <c r="E297" s="396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6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398">
        <v>4607091387469</v>
      </c>
      <c r="E298" s="396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6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38"/>
      <c r="B299" s="401"/>
      <c r="C299" s="401"/>
      <c r="D299" s="401"/>
      <c r="E299" s="401"/>
      <c r="F299" s="401"/>
      <c r="G299" s="401"/>
      <c r="H299" s="401"/>
      <c r="I299" s="401"/>
      <c r="J299" s="401"/>
      <c r="K299" s="401"/>
      <c r="L299" s="401"/>
      <c r="M299" s="401"/>
      <c r="N299" s="439"/>
      <c r="O299" s="403" t="s">
        <v>70</v>
      </c>
      <c r="P299" s="404"/>
      <c r="Q299" s="404"/>
      <c r="R299" s="404"/>
      <c r="S299" s="404"/>
      <c r="T299" s="404"/>
      <c r="U299" s="405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39"/>
      <c r="O300" s="403" t="s">
        <v>70</v>
      </c>
      <c r="P300" s="404"/>
      <c r="Q300" s="404"/>
      <c r="R300" s="404"/>
      <c r="S300" s="404"/>
      <c r="T300" s="404"/>
      <c r="U300" s="405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0" t="s">
        <v>61</v>
      </c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1"/>
      <c r="P301" s="401"/>
      <c r="Q301" s="401"/>
      <c r="R301" s="401"/>
      <c r="S301" s="401"/>
      <c r="T301" s="401"/>
      <c r="U301" s="401"/>
      <c r="V301" s="401"/>
      <c r="W301" s="401"/>
      <c r="X301" s="401"/>
      <c r="Y301" s="401"/>
      <c r="Z301" s="384"/>
      <c r="AA301" s="384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398">
        <v>4607091387292</v>
      </c>
      <c r="E302" s="396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6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398">
        <v>4607091387315</v>
      </c>
      <c r="E303" s="396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6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38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39"/>
      <c r="O304" s="403" t="s">
        <v>70</v>
      </c>
      <c r="P304" s="404"/>
      <c r="Q304" s="404"/>
      <c r="R304" s="404"/>
      <c r="S304" s="404"/>
      <c r="T304" s="404"/>
      <c r="U304" s="405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39"/>
      <c r="O305" s="403" t="s">
        <v>70</v>
      </c>
      <c r="P305" s="404"/>
      <c r="Q305" s="404"/>
      <c r="R305" s="404"/>
      <c r="S305" s="404"/>
      <c r="T305" s="404"/>
      <c r="U305" s="405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7" t="s">
        <v>473</v>
      </c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1"/>
      <c r="P306" s="401"/>
      <c r="Q306" s="401"/>
      <c r="R306" s="401"/>
      <c r="S306" s="401"/>
      <c r="T306" s="401"/>
      <c r="U306" s="401"/>
      <c r="V306" s="401"/>
      <c r="W306" s="401"/>
      <c r="X306" s="401"/>
      <c r="Y306" s="401"/>
      <c r="Z306" s="383"/>
      <c r="AA306" s="383"/>
    </row>
    <row r="307" spans="1:67" ht="14.25" hidden="1" customHeight="1" x14ac:dyDescent="0.25">
      <c r="A307" s="400" t="s">
        <v>61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8">
        <v>4607091383836</v>
      </c>
      <c r="E308" s="396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6"/>
      <c r="T308" s="34"/>
      <c r="U308" s="34"/>
      <c r="V308" s="35" t="s">
        <v>66</v>
      </c>
      <c r="W308" s="388">
        <v>3</v>
      </c>
      <c r="X308" s="389">
        <f>IFERROR(IF(W308="",0,CEILING((W308/$H308),1)*$H308),"")</f>
        <v>3.6</v>
      </c>
      <c r="Y308" s="36">
        <f>IFERROR(IF(X308=0,"",ROUNDUP(X308/H308,0)*0.00753),"")</f>
        <v>1.506E-2</v>
      </c>
      <c r="Z308" s="56"/>
      <c r="AA308" s="57"/>
      <c r="AE308" s="64"/>
      <c r="BB308" s="247" t="s">
        <v>1</v>
      </c>
      <c r="BL308" s="64">
        <f>IFERROR(W308*I308/H308,"0")</f>
        <v>3.4133333333333331</v>
      </c>
      <c r="BM308" s="64">
        <f>IFERROR(X308*I308/H308,"0")</f>
        <v>4.0960000000000001</v>
      </c>
      <c r="BN308" s="64">
        <f>IFERROR(1/J308*(W308/H308),"0")</f>
        <v>1.0683760683760682E-2</v>
      </c>
      <c r="BO308" s="64">
        <f>IFERROR(1/J308*(X308/H308),"0")</f>
        <v>1.282051282051282E-2</v>
      </c>
    </row>
    <row r="309" spans="1:67" x14ac:dyDescent="0.2">
      <c r="A309" s="438"/>
      <c r="B309" s="401"/>
      <c r="C309" s="401"/>
      <c r="D309" s="401"/>
      <c r="E309" s="401"/>
      <c r="F309" s="401"/>
      <c r="G309" s="401"/>
      <c r="H309" s="401"/>
      <c r="I309" s="401"/>
      <c r="J309" s="401"/>
      <c r="K309" s="401"/>
      <c r="L309" s="401"/>
      <c r="M309" s="401"/>
      <c r="N309" s="439"/>
      <c r="O309" s="403" t="s">
        <v>70</v>
      </c>
      <c r="P309" s="404"/>
      <c r="Q309" s="404"/>
      <c r="R309" s="404"/>
      <c r="S309" s="404"/>
      <c r="T309" s="404"/>
      <c r="U309" s="405"/>
      <c r="V309" s="37" t="s">
        <v>71</v>
      </c>
      <c r="W309" s="390">
        <f>IFERROR(W308/H308,"0")</f>
        <v>1.6666666666666665</v>
      </c>
      <c r="X309" s="390">
        <f>IFERROR(X308/H308,"0")</f>
        <v>2</v>
      </c>
      <c r="Y309" s="390">
        <f>IFERROR(IF(Y308="",0,Y308),"0")</f>
        <v>1.506E-2</v>
      </c>
      <c r="Z309" s="391"/>
      <c r="AA309" s="391"/>
    </row>
    <row r="310" spans="1:67" x14ac:dyDescent="0.2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39"/>
      <c r="O310" s="403" t="s">
        <v>70</v>
      </c>
      <c r="P310" s="404"/>
      <c r="Q310" s="404"/>
      <c r="R310" s="404"/>
      <c r="S310" s="404"/>
      <c r="T310" s="404"/>
      <c r="U310" s="405"/>
      <c r="V310" s="37" t="s">
        <v>66</v>
      </c>
      <c r="W310" s="390">
        <f>IFERROR(SUM(W308:W308),"0")</f>
        <v>3</v>
      </c>
      <c r="X310" s="390">
        <f>IFERROR(SUM(X308:X308),"0")</f>
        <v>3.6</v>
      </c>
      <c r="Y310" s="37"/>
      <c r="Z310" s="391"/>
      <c r="AA310" s="391"/>
    </row>
    <row r="311" spans="1:67" ht="14.25" hidden="1" customHeight="1" x14ac:dyDescent="0.25">
      <c r="A311" s="400" t="s">
        <v>72</v>
      </c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1"/>
      <c r="P311" s="401"/>
      <c r="Q311" s="401"/>
      <c r="R311" s="401"/>
      <c r="S311" s="401"/>
      <c r="T311" s="401"/>
      <c r="U311" s="401"/>
      <c r="V311" s="401"/>
      <c r="W311" s="401"/>
      <c r="X311" s="401"/>
      <c r="Y311" s="401"/>
      <c r="Z311" s="384"/>
      <c r="AA311" s="384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8">
        <v>4607091387919</v>
      </c>
      <c r="E312" s="396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6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8">
        <v>4680115883604</v>
      </c>
      <c r="E313" s="396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6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8">
        <v>4680115883567</v>
      </c>
      <c r="E314" s="396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6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38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39"/>
      <c r="O315" s="403" t="s">
        <v>70</v>
      </c>
      <c r="P315" s="404"/>
      <c r="Q315" s="404"/>
      <c r="R315" s="404"/>
      <c r="S315" s="404"/>
      <c r="T315" s="404"/>
      <c r="U315" s="405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39"/>
      <c r="O316" s="403" t="s">
        <v>70</v>
      </c>
      <c r="P316" s="404"/>
      <c r="Q316" s="404"/>
      <c r="R316" s="404"/>
      <c r="S316" s="404"/>
      <c r="T316" s="404"/>
      <c r="U316" s="405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0" t="s">
        <v>204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384"/>
      <c r="AA317" s="384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398">
        <v>4607091388831</v>
      </c>
      <c r="E318" s="396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6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38"/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39"/>
      <c r="O319" s="403" t="s">
        <v>70</v>
      </c>
      <c r="P319" s="404"/>
      <c r="Q319" s="404"/>
      <c r="R319" s="404"/>
      <c r="S319" s="404"/>
      <c r="T319" s="404"/>
      <c r="U319" s="405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1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39"/>
      <c r="O320" s="403" t="s">
        <v>70</v>
      </c>
      <c r="P320" s="404"/>
      <c r="Q320" s="404"/>
      <c r="R320" s="404"/>
      <c r="S320" s="404"/>
      <c r="T320" s="404"/>
      <c r="U320" s="405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0" t="s">
        <v>86</v>
      </c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01"/>
      <c r="O321" s="401"/>
      <c r="P321" s="401"/>
      <c r="Q321" s="401"/>
      <c r="R321" s="401"/>
      <c r="S321" s="401"/>
      <c r="T321" s="401"/>
      <c r="U321" s="401"/>
      <c r="V321" s="401"/>
      <c r="W321" s="401"/>
      <c r="X321" s="401"/>
      <c r="Y321" s="401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8">
        <v>4607091383102</v>
      </c>
      <c r="E322" s="396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6"/>
      <c r="T322" s="34"/>
      <c r="U322" s="34"/>
      <c r="V322" s="35" t="s">
        <v>66</v>
      </c>
      <c r="W322" s="388">
        <v>5</v>
      </c>
      <c r="X322" s="389">
        <f>IFERROR(IF(W322="",0,CEILING((W322/$H322),1)*$H322),"")</f>
        <v>5.0999999999999996</v>
      </c>
      <c r="Y322" s="36">
        <f>IFERROR(IF(X322=0,"",ROUNDUP(X322/H322,0)*0.00753),"")</f>
        <v>1.506E-2</v>
      </c>
      <c r="Z322" s="56"/>
      <c r="AA322" s="57"/>
      <c r="AE322" s="64"/>
      <c r="BB322" s="252" t="s">
        <v>1</v>
      </c>
      <c r="BL322" s="64">
        <f>IFERROR(W322*I322/H322,"0")</f>
        <v>5.8333333333333339</v>
      </c>
      <c r="BM322" s="64">
        <f>IFERROR(X322*I322/H322,"0")</f>
        <v>5.95</v>
      </c>
      <c r="BN322" s="64">
        <f>IFERROR(1/J322*(W322/H322),"0")</f>
        <v>1.256913021618904E-2</v>
      </c>
      <c r="BO322" s="64">
        <f>IFERROR(1/J322*(X322/H322),"0")</f>
        <v>1.282051282051282E-2</v>
      </c>
    </row>
    <row r="323" spans="1:67" x14ac:dyDescent="0.2">
      <c r="A323" s="438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39"/>
      <c r="O323" s="403" t="s">
        <v>70</v>
      </c>
      <c r="P323" s="404"/>
      <c r="Q323" s="404"/>
      <c r="R323" s="404"/>
      <c r="S323" s="404"/>
      <c r="T323" s="404"/>
      <c r="U323" s="405"/>
      <c r="V323" s="37" t="s">
        <v>71</v>
      </c>
      <c r="W323" s="390">
        <f>IFERROR(W322/H322,"0")</f>
        <v>1.9607843137254903</v>
      </c>
      <c r="X323" s="390">
        <f>IFERROR(X322/H322,"0")</f>
        <v>2</v>
      </c>
      <c r="Y323" s="390">
        <f>IFERROR(IF(Y322="",0,Y322),"0")</f>
        <v>1.506E-2</v>
      </c>
      <c r="Z323" s="391"/>
      <c r="AA323" s="391"/>
    </row>
    <row r="324" spans="1:67" x14ac:dyDescent="0.2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39"/>
      <c r="O324" s="403" t="s">
        <v>70</v>
      </c>
      <c r="P324" s="404"/>
      <c r="Q324" s="404"/>
      <c r="R324" s="404"/>
      <c r="S324" s="404"/>
      <c r="T324" s="404"/>
      <c r="U324" s="405"/>
      <c r="V324" s="37" t="s">
        <v>66</v>
      </c>
      <c r="W324" s="390">
        <f>IFERROR(SUM(W322:W322),"0")</f>
        <v>5</v>
      </c>
      <c r="X324" s="390">
        <f>IFERROR(SUM(X322:X322),"0")</f>
        <v>5.0999999999999996</v>
      </c>
      <c r="Y324" s="37"/>
      <c r="Z324" s="391"/>
      <c r="AA324" s="391"/>
    </row>
    <row r="325" spans="1:67" ht="27.75" hidden="1" customHeight="1" x14ac:dyDescent="0.2">
      <c r="A325" s="427" t="s">
        <v>486</v>
      </c>
      <c r="B325" s="428"/>
      <c r="C325" s="428"/>
      <c r="D325" s="428"/>
      <c r="E325" s="428"/>
      <c r="F325" s="428"/>
      <c r="G325" s="428"/>
      <c r="H325" s="428"/>
      <c r="I325" s="428"/>
      <c r="J325" s="428"/>
      <c r="K325" s="428"/>
      <c r="L325" s="428"/>
      <c r="M325" s="428"/>
      <c r="N325" s="428"/>
      <c r="O325" s="428"/>
      <c r="P325" s="428"/>
      <c r="Q325" s="428"/>
      <c r="R325" s="428"/>
      <c r="S325" s="428"/>
      <c r="T325" s="428"/>
      <c r="U325" s="428"/>
      <c r="V325" s="428"/>
      <c r="W325" s="428"/>
      <c r="X325" s="428"/>
      <c r="Y325" s="428"/>
      <c r="Z325" s="48"/>
      <c r="AA325" s="48"/>
    </row>
    <row r="326" spans="1:67" ht="16.5" hidden="1" customHeight="1" x14ac:dyDescent="0.25">
      <c r="A326" s="407" t="s">
        <v>487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01"/>
      <c r="Z326" s="383"/>
      <c r="AA326" s="383"/>
    </row>
    <row r="327" spans="1:67" ht="14.25" hidden="1" customHeight="1" x14ac:dyDescent="0.25">
      <c r="A327" s="400" t="s">
        <v>105</v>
      </c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384"/>
      <c r="AA327" s="384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398">
        <v>4680115884885</v>
      </c>
      <c r="E328" s="396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5"/>
      <c r="Q328" s="395"/>
      <c r="R328" s="395"/>
      <c r="S328" s="396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398">
        <v>4680115884830</v>
      </c>
      <c r="E329" s="396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2" t="s">
        <v>493</v>
      </c>
      <c r="P329" s="395"/>
      <c r="Q329" s="395"/>
      <c r="R329" s="395"/>
      <c r="S329" s="396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hidden="1" customHeight="1" x14ac:dyDescent="0.25">
      <c r="A330" s="54" t="s">
        <v>491</v>
      </c>
      <c r="B330" s="54" t="s">
        <v>494</v>
      </c>
      <c r="C330" s="31">
        <v>4301011867</v>
      </c>
      <c r="D330" s="398">
        <v>4680115884830</v>
      </c>
      <c r="E330" s="396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5" t="s">
        <v>493</v>
      </c>
      <c r="P330" s="395"/>
      <c r="Q330" s="395"/>
      <c r="R330" s="395"/>
      <c r="S330" s="396"/>
      <c r="T330" s="34"/>
      <c r="U330" s="34"/>
      <c r="V330" s="35" t="s">
        <v>66</v>
      </c>
      <c r="W330" s="388">
        <v>0</v>
      </c>
      <c r="X330" s="389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398">
        <v>4680115884847</v>
      </c>
      <c r="E331" s="396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0" t="s">
        <v>497</v>
      </c>
      <c r="P331" s="395"/>
      <c r="Q331" s="395"/>
      <c r="R331" s="395"/>
      <c r="S331" s="396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hidden="1" customHeight="1" x14ac:dyDescent="0.25">
      <c r="A332" s="54" t="s">
        <v>495</v>
      </c>
      <c r="B332" s="54" t="s">
        <v>498</v>
      </c>
      <c r="C332" s="31">
        <v>4301011869</v>
      </c>
      <c r="D332" s="398">
        <v>4680115884847</v>
      </c>
      <c r="E332" s="396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6"/>
      <c r="T332" s="34"/>
      <c r="U332" s="34"/>
      <c r="V332" s="35" t="s">
        <v>66</v>
      </c>
      <c r="W332" s="388">
        <v>0</v>
      </c>
      <c r="X332" s="389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398">
        <v>4680115884854</v>
      </c>
      <c r="E333" s="396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6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hidden="1" customHeight="1" x14ac:dyDescent="0.25">
      <c r="A334" s="54" t="s">
        <v>499</v>
      </c>
      <c r="B334" s="54" t="s">
        <v>501</v>
      </c>
      <c r="C334" s="31">
        <v>4301011870</v>
      </c>
      <c r="D334" s="398">
        <v>4680115884854</v>
      </c>
      <c r="E334" s="396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9" t="s">
        <v>502</v>
      </c>
      <c r="P334" s="395"/>
      <c r="Q334" s="395"/>
      <c r="R334" s="395"/>
      <c r="S334" s="396"/>
      <c r="T334" s="34"/>
      <c r="U334" s="34"/>
      <c r="V334" s="35" t="s">
        <v>66</v>
      </c>
      <c r="W334" s="388">
        <v>0</v>
      </c>
      <c r="X334" s="389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398">
        <v>4680115884908</v>
      </c>
      <c r="E335" s="396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505</v>
      </c>
      <c r="P335" s="395"/>
      <c r="Q335" s="395"/>
      <c r="R335" s="395"/>
      <c r="S335" s="396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398">
        <v>4680115884878</v>
      </c>
      <c r="E336" s="396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">
        <v>508</v>
      </c>
      <c r="P336" s="395"/>
      <c r="Q336" s="395"/>
      <c r="R336" s="395"/>
      <c r="S336" s="396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398">
        <v>4680115884922</v>
      </c>
      <c r="E337" s="396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9" t="s">
        <v>511</v>
      </c>
      <c r="P337" s="395"/>
      <c r="Q337" s="395"/>
      <c r="R337" s="395"/>
      <c r="S337" s="396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398">
        <v>4680115882638</v>
      </c>
      <c r="E338" s="396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6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hidden="1" x14ac:dyDescent="0.2">
      <c r="A339" s="438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39"/>
      <c r="O339" s="403" t="s">
        <v>70</v>
      </c>
      <c r="P339" s="404"/>
      <c r="Q339" s="404"/>
      <c r="R339" s="404"/>
      <c r="S339" s="404"/>
      <c r="T339" s="404"/>
      <c r="U339" s="405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391"/>
      <c r="AA339" s="391"/>
    </row>
    <row r="340" spans="1:67" hidden="1" x14ac:dyDescent="0.2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39"/>
      <c r="O340" s="403" t="s">
        <v>70</v>
      </c>
      <c r="P340" s="404"/>
      <c r="Q340" s="404"/>
      <c r="R340" s="404"/>
      <c r="S340" s="404"/>
      <c r="T340" s="404"/>
      <c r="U340" s="405"/>
      <c r="V340" s="37" t="s">
        <v>66</v>
      </c>
      <c r="W340" s="390">
        <f>IFERROR(SUM(W328:W338),"0")</f>
        <v>0</v>
      </c>
      <c r="X340" s="390">
        <f>IFERROR(SUM(X328:X338),"0")</f>
        <v>0</v>
      </c>
      <c r="Y340" s="37"/>
      <c r="Z340" s="391"/>
      <c r="AA340" s="391"/>
    </row>
    <row r="341" spans="1:67" ht="14.25" hidden="1" customHeight="1" x14ac:dyDescent="0.25">
      <c r="A341" s="400" t="s">
        <v>97</v>
      </c>
      <c r="B341" s="401"/>
      <c r="C341" s="401"/>
      <c r="D341" s="401"/>
      <c r="E341" s="401"/>
      <c r="F341" s="401"/>
      <c r="G341" s="401"/>
      <c r="H341" s="401"/>
      <c r="I341" s="401"/>
      <c r="J341" s="401"/>
      <c r="K341" s="401"/>
      <c r="L341" s="401"/>
      <c r="M341" s="401"/>
      <c r="N341" s="401"/>
      <c r="O341" s="401"/>
      <c r="P341" s="401"/>
      <c r="Q341" s="401"/>
      <c r="R341" s="401"/>
      <c r="S341" s="401"/>
      <c r="T341" s="401"/>
      <c r="U341" s="401"/>
      <c r="V341" s="401"/>
      <c r="W341" s="401"/>
      <c r="X341" s="401"/>
      <c r="Y341" s="401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8">
        <v>4607091383980</v>
      </c>
      <c r="E342" s="396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6"/>
      <c r="T342" s="34"/>
      <c r="U342" s="34"/>
      <c r="V342" s="35" t="s">
        <v>66</v>
      </c>
      <c r="W342" s="388">
        <v>699</v>
      </c>
      <c r="X342" s="389">
        <f>IFERROR(IF(W342="",0,CEILING((W342/$H342),1)*$H342),"")</f>
        <v>705</v>
      </c>
      <c r="Y342" s="36">
        <f>IFERROR(IF(X342=0,"",ROUNDUP(X342/H342,0)*0.02175),"")</f>
        <v>1.0222499999999999</v>
      </c>
      <c r="Z342" s="56"/>
      <c r="AA342" s="57"/>
      <c r="AE342" s="64"/>
      <c r="BB342" s="264" t="s">
        <v>1</v>
      </c>
      <c r="BL342" s="64">
        <f>IFERROR(W342*I342/H342,"0")</f>
        <v>721.36800000000005</v>
      </c>
      <c r="BM342" s="64">
        <f>IFERROR(X342*I342/H342,"0")</f>
        <v>727.56</v>
      </c>
      <c r="BN342" s="64">
        <f>IFERROR(1/J342*(W342/H342),"0")</f>
        <v>0.97083333333333333</v>
      </c>
      <c r="BO342" s="64">
        <f>IFERROR(1/J342*(X342/H342),"0")</f>
        <v>0.97916666666666663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398">
        <v>4680115883314</v>
      </c>
      <c r="E343" s="396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6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398">
        <v>4607091384178</v>
      </c>
      <c r="E344" s="396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6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398">
        <v>4680115881914</v>
      </c>
      <c r="E345" s="396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6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8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39"/>
      <c r="O346" s="403" t="s">
        <v>70</v>
      </c>
      <c r="P346" s="404"/>
      <c r="Q346" s="404"/>
      <c r="R346" s="404"/>
      <c r="S346" s="404"/>
      <c r="T346" s="404"/>
      <c r="U346" s="405"/>
      <c r="V346" s="37" t="s">
        <v>71</v>
      </c>
      <c r="W346" s="390">
        <f>IFERROR(W342/H342,"0")+IFERROR(W343/H343,"0")+IFERROR(W344/H344,"0")+IFERROR(W345/H345,"0")</f>
        <v>46.6</v>
      </c>
      <c r="X346" s="390">
        <f>IFERROR(X342/H342,"0")+IFERROR(X343/H343,"0")+IFERROR(X344/H344,"0")+IFERROR(X345/H345,"0")</f>
        <v>47</v>
      </c>
      <c r="Y346" s="390">
        <f>IFERROR(IF(Y342="",0,Y342),"0")+IFERROR(IF(Y343="",0,Y343),"0")+IFERROR(IF(Y344="",0,Y344),"0")+IFERROR(IF(Y345="",0,Y345),"0")</f>
        <v>1.0222499999999999</v>
      </c>
      <c r="Z346" s="391"/>
      <c r="AA346" s="391"/>
    </row>
    <row r="347" spans="1:67" x14ac:dyDescent="0.2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39"/>
      <c r="O347" s="403" t="s">
        <v>70</v>
      </c>
      <c r="P347" s="404"/>
      <c r="Q347" s="404"/>
      <c r="R347" s="404"/>
      <c r="S347" s="404"/>
      <c r="T347" s="404"/>
      <c r="U347" s="405"/>
      <c r="V347" s="37" t="s">
        <v>66</v>
      </c>
      <c r="W347" s="390">
        <f>IFERROR(SUM(W342:W345),"0")</f>
        <v>699</v>
      </c>
      <c r="X347" s="390">
        <f>IFERROR(SUM(X342:X345),"0")</f>
        <v>705</v>
      </c>
      <c r="Y347" s="37"/>
      <c r="Z347" s="391"/>
      <c r="AA347" s="391"/>
    </row>
    <row r="348" spans="1:67" ht="14.25" hidden="1" customHeight="1" x14ac:dyDescent="0.25">
      <c r="A348" s="400" t="s">
        <v>72</v>
      </c>
      <c r="B348" s="401"/>
      <c r="C348" s="401"/>
      <c r="D348" s="401"/>
      <c r="E348" s="401"/>
      <c r="F348" s="401"/>
      <c r="G348" s="401"/>
      <c r="H348" s="401"/>
      <c r="I348" s="401"/>
      <c r="J348" s="401"/>
      <c r="K348" s="401"/>
      <c r="L348" s="401"/>
      <c r="M348" s="401"/>
      <c r="N348" s="401"/>
      <c r="O348" s="401"/>
      <c r="P348" s="401"/>
      <c r="Q348" s="401"/>
      <c r="R348" s="401"/>
      <c r="S348" s="401"/>
      <c r="T348" s="401"/>
      <c r="U348" s="401"/>
      <c r="V348" s="401"/>
      <c r="W348" s="401"/>
      <c r="X348" s="401"/>
      <c r="Y348" s="401"/>
      <c r="Z348" s="384"/>
      <c r="AA348" s="384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398">
        <v>4607091383928</v>
      </c>
      <c r="E349" s="396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6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398">
        <v>4607091383928</v>
      </c>
      <c r="E350" s="396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2" t="s">
        <v>525</v>
      </c>
      <c r="P350" s="395"/>
      <c r="Q350" s="395"/>
      <c r="R350" s="395"/>
      <c r="S350" s="396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526</v>
      </c>
      <c r="B351" s="54" t="s">
        <v>527</v>
      </c>
      <c r="C351" s="31">
        <v>4301051298</v>
      </c>
      <c r="D351" s="398">
        <v>4607091384260</v>
      </c>
      <c r="E351" s="396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6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398">
        <v>4607091384260</v>
      </c>
      <c r="E352" s="396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6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38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39"/>
      <c r="O353" s="403" t="s">
        <v>70</v>
      </c>
      <c r="P353" s="404"/>
      <c r="Q353" s="404"/>
      <c r="R353" s="404"/>
      <c r="S353" s="404"/>
      <c r="T353" s="404"/>
      <c r="U353" s="405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hidden="1" x14ac:dyDescent="0.2">
      <c r="A354" s="401"/>
      <c r="B354" s="401"/>
      <c r="C354" s="401"/>
      <c r="D354" s="401"/>
      <c r="E354" s="401"/>
      <c r="F354" s="401"/>
      <c r="G354" s="401"/>
      <c r="H354" s="401"/>
      <c r="I354" s="401"/>
      <c r="J354" s="401"/>
      <c r="K354" s="401"/>
      <c r="L354" s="401"/>
      <c r="M354" s="401"/>
      <c r="N354" s="439"/>
      <c r="O354" s="403" t="s">
        <v>70</v>
      </c>
      <c r="P354" s="404"/>
      <c r="Q354" s="404"/>
      <c r="R354" s="404"/>
      <c r="S354" s="404"/>
      <c r="T354" s="404"/>
      <c r="U354" s="405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hidden="1" customHeight="1" x14ac:dyDescent="0.25">
      <c r="A355" s="400" t="s">
        <v>204</v>
      </c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1"/>
      <c r="O355" s="401"/>
      <c r="P355" s="401"/>
      <c r="Q355" s="401"/>
      <c r="R355" s="401"/>
      <c r="S355" s="401"/>
      <c r="T355" s="401"/>
      <c r="U355" s="401"/>
      <c r="V355" s="401"/>
      <c r="W355" s="401"/>
      <c r="X355" s="401"/>
      <c r="Y355" s="401"/>
      <c r="Z355" s="384"/>
      <c r="AA355" s="384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398">
        <v>4607091384673</v>
      </c>
      <c r="E356" s="396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2" t="s">
        <v>532</v>
      </c>
      <c r="P356" s="395"/>
      <c r="Q356" s="395"/>
      <c r="R356" s="395"/>
      <c r="S356" s="396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530</v>
      </c>
      <c r="B357" s="54" t="s">
        <v>533</v>
      </c>
      <c r="C357" s="31">
        <v>4301060314</v>
      </c>
      <c r="D357" s="398">
        <v>4607091384673</v>
      </c>
      <c r="E357" s="396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6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38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39"/>
      <c r="O358" s="403" t="s">
        <v>70</v>
      </c>
      <c r="P358" s="404"/>
      <c r="Q358" s="404"/>
      <c r="R358" s="404"/>
      <c r="S358" s="404"/>
      <c r="T358" s="404"/>
      <c r="U358" s="405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hidden="1" x14ac:dyDescent="0.2">
      <c r="A359" s="401"/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39"/>
      <c r="O359" s="403" t="s">
        <v>70</v>
      </c>
      <c r="P359" s="404"/>
      <c r="Q359" s="404"/>
      <c r="R359" s="404"/>
      <c r="S359" s="404"/>
      <c r="T359" s="404"/>
      <c r="U359" s="405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hidden="1" customHeight="1" x14ac:dyDescent="0.25">
      <c r="A360" s="407" t="s">
        <v>534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383"/>
      <c r="AA360" s="383"/>
    </row>
    <row r="361" spans="1:67" ht="14.25" hidden="1" customHeight="1" x14ac:dyDescent="0.25">
      <c r="A361" s="400" t="s">
        <v>105</v>
      </c>
      <c r="B361" s="401"/>
      <c r="C361" s="401"/>
      <c r="D361" s="401"/>
      <c r="E361" s="401"/>
      <c r="F361" s="401"/>
      <c r="G361" s="401"/>
      <c r="H361" s="401"/>
      <c r="I361" s="401"/>
      <c r="J361" s="401"/>
      <c r="K361" s="401"/>
      <c r="L361" s="401"/>
      <c r="M361" s="401"/>
      <c r="N361" s="401"/>
      <c r="O361" s="401"/>
      <c r="P361" s="401"/>
      <c r="Q361" s="401"/>
      <c r="R361" s="401"/>
      <c r="S361" s="401"/>
      <c r="T361" s="401"/>
      <c r="U361" s="401"/>
      <c r="V361" s="401"/>
      <c r="W361" s="401"/>
      <c r="X361" s="401"/>
      <c r="Y361" s="401"/>
      <c r="Z361" s="384"/>
      <c r="AA361" s="384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398">
        <v>4607091384192</v>
      </c>
      <c r="E362" s="396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6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398">
        <v>4680115881907</v>
      </c>
      <c r="E363" s="396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6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398">
        <v>4680115883925</v>
      </c>
      <c r="E364" s="396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6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38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39"/>
      <c r="O365" s="403" t="s">
        <v>70</v>
      </c>
      <c r="P365" s="404"/>
      <c r="Q365" s="404"/>
      <c r="R365" s="404"/>
      <c r="S365" s="404"/>
      <c r="T365" s="404"/>
      <c r="U365" s="405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1"/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39"/>
      <c r="O366" s="403" t="s">
        <v>70</v>
      </c>
      <c r="P366" s="404"/>
      <c r="Q366" s="404"/>
      <c r="R366" s="404"/>
      <c r="S366" s="404"/>
      <c r="T366" s="404"/>
      <c r="U366" s="405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0" t="s">
        <v>61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1"/>
      <c r="P367" s="401"/>
      <c r="Q367" s="401"/>
      <c r="R367" s="401"/>
      <c r="S367" s="401"/>
      <c r="T367" s="401"/>
      <c r="U367" s="401"/>
      <c r="V367" s="401"/>
      <c r="W367" s="401"/>
      <c r="X367" s="401"/>
      <c r="Y367" s="401"/>
      <c r="Z367" s="384"/>
      <c r="AA367" s="384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398">
        <v>4607091384802</v>
      </c>
      <c r="E368" s="396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6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398">
        <v>4607091384802</v>
      </c>
      <c r="E369" s="396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8" t="s">
        <v>544</v>
      </c>
      <c r="P369" s="395"/>
      <c r="Q369" s="395"/>
      <c r="R369" s="395"/>
      <c r="S369" s="396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398">
        <v>4607091384826</v>
      </c>
      <c r="E370" s="396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6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398">
        <v>4607091384826</v>
      </c>
      <c r="E371" s="396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6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38"/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39"/>
      <c r="O372" s="403" t="s">
        <v>70</v>
      </c>
      <c r="P372" s="404"/>
      <c r="Q372" s="404"/>
      <c r="R372" s="404"/>
      <c r="S372" s="404"/>
      <c r="T372" s="404"/>
      <c r="U372" s="405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39"/>
      <c r="O373" s="403" t="s">
        <v>70</v>
      </c>
      <c r="P373" s="404"/>
      <c r="Q373" s="404"/>
      <c r="R373" s="404"/>
      <c r="S373" s="404"/>
      <c r="T373" s="404"/>
      <c r="U373" s="405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0" t="s">
        <v>72</v>
      </c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1"/>
      <c r="P374" s="401"/>
      <c r="Q374" s="401"/>
      <c r="R374" s="401"/>
      <c r="S374" s="401"/>
      <c r="T374" s="401"/>
      <c r="U374" s="401"/>
      <c r="V374" s="401"/>
      <c r="W374" s="401"/>
      <c r="X374" s="401"/>
      <c r="Y374" s="401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8">
        <v>4607091384246</v>
      </c>
      <c r="E375" s="396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6"/>
      <c r="T375" s="34"/>
      <c r="U375" s="34"/>
      <c r="V375" s="35" t="s">
        <v>66</v>
      </c>
      <c r="W375" s="388">
        <v>1020</v>
      </c>
      <c r="X375" s="389">
        <f>IFERROR(IF(W375="",0,CEILING((W375/$H375),1)*$H375),"")</f>
        <v>1021.8</v>
      </c>
      <c r="Y375" s="36">
        <f>IFERROR(IF(X375=0,"",ROUNDUP(X375/H375,0)*0.02175),"")</f>
        <v>2.8492499999999996</v>
      </c>
      <c r="Z375" s="56"/>
      <c r="AA375" s="57"/>
      <c r="AE375" s="64"/>
      <c r="BB375" s="281" t="s">
        <v>1</v>
      </c>
      <c r="BL375" s="64">
        <f>IFERROR(W375*I375/H375,"0")</f>
        <v>1093.7538461538463</v>
      </c>
      <c r="BM375" s="64">
        <f>IFERROR(X375*I375/H375,"0")</f>
        <v>1095.684</v>
      </c>
      <c r="BN375" s="64">
        <f>IFERROR(1/J375*(W375/H375),"0")</f>
        <v>2.3351648351648353</v>
      </c>
      <c r="BO375" s="64">
        <f>IFERROR(1/J375*(X375/H375),"0")</f>
        <v>2.339285714285714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398">
        <v>4607091384246</v>
      </c>
      <c r="E376" s="396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5"/>
      <c r="Q376" s="395"/>
      <c r="R376" s="395"/>
      <c r="S376" s="396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398">
        <v>4680115881976</v>
      </c>
      <c r="E377" s="396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6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398">
        <v>4607091384253</v>
      </c>
      <c r="E378" s="396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6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398">
        <v>4680115881969</v>
      </c>
      <c r="E379" s="396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6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8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39"/>
      <c r="O380" s="403" t="s">
        <v>70</v>
      </c>
      <c r="P380" s="404"/>
      <c r="Q380" s="404"/>
      <c r="R380" s="404"/>
      <c r="S380" s="404"/>
      <c r="T380" s="404"/>
      <c r="U380" s="405"/>
      <c r="V380" s="37" t="s">
        <v>71</v>
      </c>
      <c r="W380" s="390">
        <f>IFERROR(W375/H375,"0")+IFERROR(W376/H376,"0")+IFERROR(W377/H377,"0")+IFERROR(W378/H378,"0")+IFERROR(W379/H379,"0")</f>
        <v>130.76923076923077</v>
      </c>
      <c r="X380" s="390">
        <f>IFERROR(X375/H375,"0")+IFERROR(X376/H376,"0")+IFERROR(X377/H377,"0")+IFERROR(X378/H378,"0")+IFERROR(X379/H379,"0")</f>
        <v>131</v>
      </c>
      <c r="Y380" s="390">
        <f>IFERROR(IF(Y375="",0,Y375),"0")+IFERROR(IF(Y376="",0,Y376),"0")+IFERROR(IF(Y377="",0,Y377),"0")+IFERROR(IF(Y378="",0,Y378),"0")+IFERROR(IF(Y379="",0,Y379),"0")</f>
        <v>2.8492499999999996</v>
      </c>
      <c r="Z380" s="391"/>
      <c r="AA380" s="391"/>
    </row>
    <row r="381" spans="1:67" x14ac:dyDescent="0.2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39"/>
      <c r="O381" s="403" t="s">
        <v>70</v>
      </c>
      <c r="P381" s="404"/>
      <c r="Q381" s="404"/>
      <c r="R381" s="404"/>
      <c r="S381" s="404"/>
      <c r="T381" s="404"/>
      <c r="U381" s="405"/>
      <c r="V381" s="37" t="s">
        <v>66</v>
      </c>
      <c r="W381" s="390">
        <f>IFERROR(SUM(W375:W379),"0")</f>
        <v>1020</v>
      </c>
      <c r="X381" s="390">
        <f>IFERROR(SUM(X375:X379),"0")</f>
        <v>1021.8</v>
      </c>
      <c r="Y381" s="37"/>
      <c r="Z381" s="391"/>
      <c r="AA381" s="391"/>
    </row>
    <row r="382" spans="1:67" ht="14.25" hidden="1" customHeight="1" x14ac:dyDescent="0.25">
      <c r="A382" s="400" t="s">
        <v>204</v>
      </c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1"/>
      <c r="P382" s="401"/>
      <c r="Q382" s="401"/>
      <c r="R382" s="401"/>
      <c r="S382" s="401"/>
      <c r="T382" s="401"/>
      <c r="U382" s="401"/>
      <c r="V382" s="401"/>
      <c r="W382" s="401"/>
      <c r="X382" s="401"/>
      <c r="Y382" s="401"/>
      <c r="Z382" s="384"/>
      <c r="AA382" s="384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398">
        <v>4607091389357</v>
      </c>
      <c r="E383" s="396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6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398">
        <v>4607091389357</v>
      </c>
      <c r="E384" s="396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6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38"/>
      <c r="B385" s="401"/>
      <c r="C385" s="401"/>
      <c r="D385" s="401"/>
      <c r="E385" s="401"/>
      <c r="F385" s="401"/>
      <c r="G385" s="401"/>
      <c r="H385" s="401"/>
      <c r="I385" s="401"/>
      <c r="J385" s="401"/>
      <c r="K385" s="401"/>
      <c r="L385" s="401"/>
      <c r="M385" s="401"/>
      <c r="N385" s="439"/>
      <c r="O385" s="403" t="s">
        <v>70</v>
      </c>
      <c r="P385" s="404"/>
      <c r="Q385" s="404"/>
      <c r="R385" s="404"/>
      <c r="S385" s="404"/>
      <c r="T385" s="404"/>
      <c r="U385" s="405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1"/>
      <c r="B386" s="401"/>
      <c r="C386" s="401"/>
      <c r="D386" s="401"/>
      <c r="E386" s="401"/>
      <c r="F386" s="401"/>
      <c r="G386" s="401"/>
      <c r="H386" s="401"/>
      <c r="I386" s="401"/>
      <c r="J386" s="401"/>
      <c r="K386" s="401"/>
      <c r="L386" s="401"/>
      <c r="M386" s="401"/>
      <c r="N386" s="439"/>
      <c r="O386" s="403" t="s">
        <v>70</v>
      </c>
      <c r="P386" s="404"/>
      <c r="Q386" s="404"/>
      <c r="R386" s="404"/>
      <c r="S386" s="404"/>
      <c r="T386" s="404"/>
      <c r="U386" s="405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27" t="s">
        <v>565</v>
      </c>
      <c r="B387" s="428"/>
      <c r="C387" s="428"/>
      <c r="D387" s="428"/>
      <c r="E387" s="428"/>
      <c r="F387" s="428"/>
      <c r="G387" s="428"/>
      <c r="H387" s="428"/>
      <c r="I387" s="428"/>
      <c r="J387" s="428"/>
      <c r="K387" s="428"/>
      <c r="L387" s="428"/>
      <c r="M387" s="428"/>
      <c r="N387" s="428"/>
      <c r="O387" s="428"/>
      <c r="P387" s="428"/>
      <c r="Q387" s="428"/>
      <c r="R387" s="428"/>
      <c r="S387" s="428"/>
      <c r="T387" s="428"/>
      <c r="U387" s="428"/>
      <c r="V387" s="428"/>
      <c r="W387" s="428"/>
      <c r="X387" s="428"/>
      <c r="Y387" s="428"/>
      <c r="Z387" s="48"/>
      <c r="AA387" s="48"/>
    </row>
    <row r="388" spans="1:67" ht="16.5" hidden="1" customHeight="1" x14ac:dyDescent="0.25">
      <c r="A388" s="407" t="s">
        <v>566</v>
      </c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1"/>
      <c r="P388" s="401"/>
      <c r="Q388" s="401"/>
      <c r="R388" s="401"/>
      <c r="S388" s="401"/>
      <c r="T388" s="401"/>
      <c r="U388" s="401"/>
      <c r="V388" s="401"/>
      <c r="W388" s="401"/>
      <c r="X388" s="401"/>
      <c r="Y388" s="401"/>
      <c r="Z388" s="383"/>
      <c r="AA388" s="383"/>
    </row>
    <row r="389" spans="1:67" ht="14.25" hidden="1" customHeight="1" x14ac:dyDescent="0.25">
      <c r="A389" s="400" t="s">
        <v>105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384"/>
      <c r="AA389" s="384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398">
        <v>4607091389708</v>
      </c>
      <c r="E390" s="396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6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398">
        <v>4607091389692</v>
      </c>
      <c r="E391" s="396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6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38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39"/>
      <c r="O392" s="403" t="s">
        <v>70</v>
      </c>
      <c r="P392" s="404"/>
      <c r="Q392" s="404"/>
      <c r="R392" s="404"/>
      <c r="S392" s="404"/>
      <c r="T392" s="404"/>
      <c r="U392" s="405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39"/>
      <c r="O393" s="403" t="s">
        <v>70</v>
      </c>
      <c r="P393" s="404"/>
      <c r="Q393" s="404"/>
      <c r="R393" s="404"/>
      <c r="S393" s="404"/>
      <c r="T393" s="404"/>
      <c r="U393" s="405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0" t="s">
        <v>61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384"/>
      <c r="AA394" s="384"/>
    </row>
    <row r="395" spans="1:67" ht="27" hidden="1" customHeight="1" x14ac:dyDescent="0.25">
      <c r="A395" s="54" t="s">
        <v>571</v>
      </c>
      <c r="B395" s="54" t="s">
        <v>572</v>
      </c>
      <c r="C395" s="31">
        <v>4301031177</v>
      </c>
      <c r="D395" s="398">
        <v>4607091389753</v>
      </c>
      <c r="E395" s="396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6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398">
        <v>4607091389760</v>
      </c>
      <c r="E396" s="396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6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8">
        <v>4607091389746</v>
      </c>
      <c r="E397" s="396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6"/>
      <c r="T397" s="34"/>
      <c r="U397" s="34"/>
      <c r="V397" s="35" t="s">
        <v>66</v>
      </c>
      <c r="W397" s="388">
        <v>42</v>
      </c>
      <c r="X397" s="389">
        <f t="shared" si="80"/>
        <v>42</v>
      </c>
      <c r="Y397" s="36">
        <f>IFERROR(IF(X397=0,"",ROUNDUP(X397/H397,0)*0.00753),"")</f>
        <v>7.5300000000000006E-2</v>
      </c>
      <c r="Z397" s="56"/>
      <c r="AA397" s="57"/>
      <c r="AE397" s="64"/>
      <c r="BB397" s="292" t="s">
        <v>1</v>
      </c>
      <c r="BL397" s="64">
        <f t="shared" si="81"/>
        <v>44.3</v>
      </c>
      <c r="BM397" s="64">
        <f t="shared" si="82"/>
        <v>44.3</v>
      </c>
      <c r="BN397" s="64">
        <f t="shared" si="83"/>
        <v>6.4102564102564097E-2</v>
      </c>
      <c r="BO397" s="64">
        <f t="shared" si="84"/>
        <v>6.4102564102564097E-2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398">
        <v>4680115882928</v>
      </c>
      <c r="E398" s="396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6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398">
        <v>4680115883147</v>
      </c>
      <c r="E399" s="396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6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398">
        <v>4607091384338</v>
      </c>
      <c r="E400" s="396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6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398">
        <v>4680115883154</v>
      </c>
      <c r="E401" s="396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6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398">
        <v>4607091389524</v>
      </c>
      <c r="E402" s="396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6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398">
        <v>4680115883161</v>
      </c>
      <c r="E403" s="396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6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398">
        <v>4607091384345</v>
      </c>
      <c r="E404" s="396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6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398">
        <v>4680115883178</v>
      </c>
      <c r="E405" s="396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6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4301031172</v>
      </c>
      <c r="D406" s="398">
        <v>4607091389531</v>
      </c>
      <c r="E406" s="396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6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398">
        <v>4680115883185</v>
      </c>
      <c r="E407" s="396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6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8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39"/>
      <c r="O408" s="403" t="s">
        <v>70</v>
      </c>
      <c r="P408" s="404"/>
      <c r="Q408" s="404"/>
      <c r="R408" s="404"/>
      <c r="S408" s="404"/>
      <c r="T408" s="404"/>
      <c r="U408" s="405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7.5300000000000006E-2</v>
      </c>
      <c r="Z408" s="391"/>
      <c r="AA408" s="391"/>
    </row>
    <row r="409" spans="1:67" x14ac:dyDescent="0.2">
      <c r="A409" s="401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39"/>
      <c r="O409" s="403" t="s">
        <v>70</v>
      </c>
      <c r="P409" s="404"/>
      <c r="Q409" s="404"/>
      <c r="R409" s="404"/>
      <c r="S409" s="404"/>
      <c r="T409" s="404"/>
      <c r="U409" s="405"/>
      <c r="V409" s="37" t="s">
        <v>66</v>
      </c>
      <c r="W409" s="390">
        <f>IFERROR(SUM(W395:W407),"0")</f>
        <v>42</v>
      </c>
      <c r="X409" s="390">
        <f>IFERROR(SUM(X395:X407),"0")</f>
        <v>42</v>
      </c>
      <c r="Y409" s="37"/>
      <c r="Z409" s="391"/>
      <c r="AA409" s="391"/>
    </row>
    <row r="410" spans="1:67" ht="14.25" hidden="1" customHeight="1" x14ac:dyDescent="0.25">
      <c r="A410" s="400" t="s">
        <v>72</v>
      </c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01"/>
      <c r="O410" s="401"/>
      <c r="P410" s="401"/>
      <c r="Q410" s="401"/>
      <c r="R410" s="401"/>
      <c r="S410" s="401"/>
      <c r="T410" s="401"/>
      <c r="U410" s="401"/>
      <c r="V410" s="401"/>
      <c r="W410" s="401"/>
      <c r="X410" s="401"/>
      <c r="Y410" s="401"/>
      <c r="Z410" s="384"/>
      <c r="AA410" s="384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398">
        <v>4607091389685</v>
      </c>
      <c r="E411" s="396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4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6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398">
        <v>4607091389654</v>
      </c>
      <c r="E412" s="396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6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398">
        <v>4607091384352</v>
      </c>
      <c r="E413" s="396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6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38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39"/>
      <c r="O414" s="403" t="s">
        <v>70</v>
      </c>
      <c r="P414" s="404"/>
      <c r="Q414" s="404"/>
      <c r="R414" s="404"/>
      <c r="S414" s="404"/>
      <c r="T414" s="404"/>
      <c r="U414" s="405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39"/>
      <c r="O415" s="403" t="s">
        <v>70</v>
      </c>
      <c r="P415" s="404"/>
      <c r="Q415" s="404"/>
      <c r="R415" s="404"/>
      <c r="S415" s="404"/>
      <c r="T415" s="404"/>
      <c r="U415" s="405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0" t="s">
        <v>204</v>
      </c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1"/>
      <c r="P416" s="401"/>
      <c r="Q416" s="401"/>
      <c r="R416" s="401"/>
      <c r="S416" s="401"/>
      <c r="T416" s="401"/>
      <c r="U416" s="401"/>
      <c r="V416" s="401"/>
      <c r="W416" s="401"/>
      <c r="X416" s="401"/>
      <c r="Y416" s="401"/>
      <c r="Z416" s="384"/>
      <c r="AA416" s="384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398">
        <v>4680115881648</v>
      </c>
      <c r="E417" s="396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6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38"/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39"/>
      <c r="O418" s="403" t="s">
        <v>70</v>
      </c>
      <c r="P418" s="404"/>
      <c r="Q418" s="404"/>
      <c r="R418" s="404"/>
      <c r="S418" s="404"/>
      <c r="T418" s="404"/>
      <c r="U418" s="405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39"/>
      <c r="O419" s="403" t="s">
        <v>70</v>
      </c>
      <c r="P419" s="404"/>
      <c r="Q419" s="404"/>
      <c r="R419" s="404"/>
      <c r="S419" s="404"/>
      <c r="T419" s="404"/>
      <c r="U419" s="405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0" t="s">
        <v>86</v>
      </c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1"/>
      <c r="P420" s="401"/>
      <c r="Q420" s="401"/>
      <c r="R420" s="401"/>
      <c r="S420" s="401"/>
      <c r="T420" s="401"/>
      <c r="U420" s="401"/>
      <c r="V420" s="401"/>
      <c r="W420" s="401"/>
      <c r="X420" s="401"/>
      <c r="Y420" s="401"/>
      <c r="Z420" s="384"/>
      <c r="AA420" s="384"/>
    </row>
    <row r="421" spans="1:67" ht="27" hidden="1" customHeight="1" x14ac:dyDescent="0.25">
      <c r="A421" s="54" t="s">
        <v>605</v>
      </c>
      <c r="B421" s="54" t="s">
        <v>606</v>
      </c>
      <c r="C421" s="31">
        <v>4301032045</v>
      </c>
      <c r="D421" s="398">
        <v>4680115884335</v>
      </c>
      <c r="E421" s="396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9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6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398">
        <v>4680115884342</v>
      </c>
      <c r="E422" s="396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6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398">
        <v>4680115884113</v>
      </c>
      <c r="E423" s="396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7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6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38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39"/>
      <c r="O424" s="403" t="s">
        <v>70</v>
      </c>
      <c r="P424" s="404"/>
      <c r="Q424" s="404"/>
      <c r="R424" s="404"/>
      <c r="S424" s="404"/>
      <c r="T424" s="404"/>
      <c r="U424" s="405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hidden="1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39"/>
      <c r="O425" s="403" t="s">
        <v>70</v>
      </c>
      <c r="P425" s="404"/>
      <c r="Q425" s="404"/>
      <c r="R425" s="404"/>
      <c r="S425" s="404"/>
      <c r="T425" s="404"/>
      <c r="U425" s="405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hidden="1" customHeight="1" x14ac:dyDescent="0.25">
      <c r="A426" s="407" t="s">
        <v>613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383"/>
      <c r="AA426" s="383"/>
    </row>
    <row r="427" spans="1:67" ht="14.25" hidden="1" customHeight="1" x14ac:dyDescent="0.25">
      <c r="A427" s="400" t="s">
        <v>97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384"/>
      <c r="AA427" s="384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398">
        <v>4607091389388</v>
      </c>
      <c r="E428" s="396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6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398">
        <v>4607091389364</v>
      </c>
      <c r="E429" s="396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6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8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39"/>
      <c r="O430" s="403" t="s">
        <v>70</v>
      </c>
      <c r="P430" s="404"/>
      <c r="Q430" s="404"/>
      <c r="R430" s="404"/>
      <c r="S430" s="404"/>
      <c r="T430" s="404"/>
      <c r="U430" s="405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1"/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39"/>
      <c r="O431" s="403" t="s">
        <v>70</v>
      </c>
      <c r="P431" s="404"/>
      <c r="Q431" s="404"/>
      <c r="R431" s="404"/>
      <c r="S431" s="404"/>
      <c r="T431" s="404"/>
      <c r="U431" s="405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0" t="s">
        <v>61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384"/>
      <c r="AA432" s="384"/>
    </row>
    <row r="433" spans="1:67" ht="27" hidden="1" customHeight="1" x14ac:dyDescent="0.25">
      <c r="A433" s="54" t="s">
        <v>618</v>
      </c>
      <c r="B433" s="54" t="s">
        <v>619</v>
      </c>
      <c r="C433" s="31">
        <v>4301031212</v>
      </c>
      <c r="D433" s="398">
        <v>4607091389739</v>
      </c>
      <c r="E433" s="396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6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398">
        <v>4607091389425</v>
      </c>
      <c r="E434" s="396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6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398">
        <v>4680115882911</v>
      </c>
      <c r="E435" s="396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6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398">
        <v>4680115880771</v>
      </c>
      <c r="E436" s="396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6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398">
        <v>4607091389500</v>
      </c>
      <c r="E437" s="396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6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398">
        <v>4680115881983</v>
      </c>
      <c r="E438" s="396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6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idden="1" x14ac:dyDescent="0.2">
      <c r="A439" s="438"/>
      <c r="B439" s="401"/>
      <c r="C439" s="401"/>
      <c r="D439" s="401"/>
      <c r="E439" s="401"/>
      <c r="F439" s="401"/>
      <c r="G439" s="401"/>
      <c r="H439" s="401"/>
      <c r="I439" s="401"/>
      <c r="J439" s="401"/>
      <c r="K439" s="401"/>
      <c r="L439" s="401"/>
      <c r="M439" s="401"/>
      <c r="N439" s="439"/>
      <c r="O439" s="403" t="s">
        <v>70</v>
      </c>
      <c r="P439" s="404"/>
      <c r="Q439" s="404"/>
      <c r="R439" s="404"/>
      <c r="S439" s="404"/>
      <c r="T439" s="404"/>
      <c r="U439" s="405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hidden="1" x14ac:dyDescent="0.2">
      <c r="A440" s="401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39"/>
      <c r="O440" s="403" t="s">
        <v>70</v>
      </c>
      <c r="P440" s="404"/>
      <c r="Q440" s="404"/>
      <c r="R440" s="404"/>
      <c r="S440" s="404"/>
      <c r="T440" s="404"/>
      <c r="U440" s="405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hidden="1" customHeight="1" x14ac:dyDescent="0.25">
      <c r="A441" s="400" t="s">
        <v>86</v>
      </c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401"/>
      <c r="Z441" s="384"/>
      <c r="AA441" s="384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398">
        <v>4680115884359</v>
      </c>
      <c r="E442" s="396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6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398">
        <v>4680115884571</v>
      </c>
      <c r="E443" s="396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6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38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39"/>
      <c r="O444" s="403" t="s">
        <v>70</v>
      </c>
      <c r="P444" s="404"/>
      <c r="Q444" s="404"/>
      <c r="R444" s="404"/>
      <c r="S444" s="404"/>
      <c r="T444" s="404"/>
      <c r="U444" s="405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39"/>
      <c r="O445" s="403" t="s">
        <v>70</v>
      </c>
      <c r="P445" s="404"/>
      <c r="Q445" s="404"/>
      <c r="R445" s="404"/>
      <c r="S445" s="404"/>
      <c r="T445" s="404"/>
      <c r="U445" s="405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0" t="s">
        <v>634</v>
      </c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384"/>
      <c r="AA446" s="384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398">
        <v>4680115884090</v>
      </c>
      <c r="E447" s="396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6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38"/>
      <c r="B448" s="401"/>
      <c r="C448" s="401"/>
      <c r="D448" s="401"/>
      <c r="E448" s="401"/>
      <c r="F448" s="401"/>
      <c r="G448" s="401"/>
      <c r="H448" s="401"/>
      <c r="I448" s="401"/>
      <c r="J448" s="401"/>
      <c r="K448" s="401"/>
      <c r="L448" s="401"/>
      <c r="M448" s="401"/>
      <c r="N448" s="439"/>
      <c r="O448" s="403" t="s">
        <v>70</v>
      </c>
      <c r="P448" s="404"/>
      <c r="Q448" s="404"/>
      <c r="R448" s="404"/>
      <c r="S448" s="404"/>
      <c r="T448" s="404"/>
      <c r="U448" s="405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39"/>
      <c r="O449" s="403" t="s">
        <v>70</v>
      </c>
      <c r="P449" s="404"/>
      <c r="Q449" s="404"/>
      <c r="R449" s="404"/>
      <c r="S449" s="404"/>
      <c r="T449" s="404"/>
      <c r="U449" s="405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0" t="s">
        <v>637</v>
      </c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1"/>
      <c r="P450" s="401"/>
      <c r="Q450" s="401"/>
      <c r="R450" s="401"/>
      <c r="S450" s="401"/>
      <c r="T450" s="401"/>
      <c r="U450" s="401"/>
      <c r="V450" s="401"/>
      <c r="W450" s="401"/>
      <c r="X450" s="401"/>
      <c r="Y450" s="401"/>
      <c r="Z450" s="384"/>
      <c r="AA450" s="384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398">
        <v>4680115884564</v>
      </c>
      <c r="E451" s="396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6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38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39"/>
      <c r="O452" s="403" t="s">
        <v>70</v>
      </c>
      <c r="P452" s="404"/>
      <c r="Q452" s="404"/>
      <c r="R452" s="404"/>
      <c r="S452" s="404"/>
      <c r="T452" s="404"/>
      <c r="U452" s="405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1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39"/>
      <c r="O453" s="403" t="s">
        <v>70</v>
      </c>
      <c r="P453" s="404"/>
      <c r="Q453" s="404"/>
      <c r="R453" s="404"/>
      <c r="S453" s="404"/>
      <c r="T453" s="404"/>
      <c r="U453" s="405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07" t="s">
        <v>640</v>
      </c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383"/>
      <c r="AA454" s="383"/>
    </row>
    <row r="455" spans="1:67" ht="14.25" hidden="1" customHeight="1" x14ac:dyDescent="0.25">
      <c r="A455" s="400" t="s">
        <v>61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384"/>
      <c r="AA455" s="384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398">
        <v>4680115885189</v>
      </c>
      <c r="E456" s="396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6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398">
        <v>4680115885172</v>
      </c>
      <c r="E457" s="396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6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398">
        <v>4680115885110</v>
      </c>
      <c r="E458" s="396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6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38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39"/>
      <c r="O459" s="403" t="s">
        <v>70</v>
      </c>
      <c r="P459" s="404"/>
      <c r="Q459" s="404"/>
      <c r="R459" s="404"/>
      <c r="S459" s="404"/>
      <c r="T459" s="404"/>
      <c r="U459" s="405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39"/>
      <c r="O460" s="403" t="s">
        <v>70</v>
      </c>
      <c r="P460" s="404"/>
      <c r="Q460" s="404"/>
      <c r="R460" s="404"/>
      <c r="S460" s="404"/>
      <c r="T460" s="404"/>
      <c r="U460" s="405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7" t="s">
        <v>647</v>
      </c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1"/>
      <c r="P461" s="401"/>
      <c r="Q461" s="401"/>
      <c r="R461" s="401"/>
      <c r="S461" s="401"/>
      <c r="T461" s="401"/>
      <c r="U461" s="401"/>
      <c r="V461" s="401"/>
      <c r="W461" s="401"/>
      <c r="X461" s="401"/>
      <c r="Y461" s="401"/>
      <c r="Z461" s="383"/>
      <c r="AA461" s="383"/>
    </row>
    <row r="462" spans="1:67" ht="14.25" hidden="1" customHeight="1" x14ac:dyDescent="0.25">
      <c r="A462" s="400" t="s">
        <v>61</v>
      </c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1"/>
      <c r="P462" s="401"/>
      <c r="Q462" s="401"/>
      <c r="R462" s="401"/>
      <c r="S462" s="401"/>
      <c r="T462" s="401"/>
      <c r="U462" s="401"/>
      <c r="V462" s="401"/>
      <c r="W462" s="401"/>
      <c r="X462" s="401"/>
      <c r="Y462" s="401"/>
      <c r="Z462" s="384"/>
      <c r="AA462" s="384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398">
        <v>4680115885103</v>
      </c>
      <c r="E463" s="396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6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38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39"/>
      <c r="O464" s="403" t="s">
        <v>70</v>
      </c>
      <c r="P464" s="404"/>
      <c r="Q464" s="404"/>
      <c r="R464" s="404"/>
      <c r="S464" s="404"/>
      <c r="T464" s="404"/>
      <c r="U464" s="405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39"/>
      <c r="O465" s="403" t="s">
        <v>70</v>
      </c>
      <c r="P465" s="404"/>
      <c r="Q465" s="404"/>
      <c r="R465" s="404"/>
      <c r="S465" s="404"/>
      <c r="T465" s="404"/>
      <c r="U465" s="405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0" t="s">
        <v>204</v>
      </c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1"/>
      <c r="P466" s="401"/>
      <c r="Q466" s="401"/>
      <c r="R466" s="401"/>
      <c r="S466" s="401"/>
      <c r="T466" s="401"/>
      <c r="U466" s="401"/>
      <c r="V466" s="401"/>
      <c r="W466" s="401"/>
      <c r="X466" s="401"/>
      <c r="Y466" s="401"/>
      <c r="Z466" s="384"/>
      <c r="AA466" s="384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398">
        <v>4680115885509</v>
      </c>
      <c r="E467" s="396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7" t="s">
        <v>652</v>
      </c>
      <c r="P467" s="395"/>
      <c r="Q467" s="395"/>
      <c r="R467" s="395"/>
      <c r="S467" s="396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38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39"/>
      <c r="O468" s="403" t="s">
        <v>70</v>
      </c>
      <c r="P468" s="404"/>
      <c r="Q468" s="404"/>
      <c r="R468" s="404"/>
      <c r="S468" s="404"/>
      <c r="T468" s="404"/>
      <c r="U468" s="405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1"/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39"/>
      <c r="O469" s="403" t="s">
        <v>70</v>
      </c>
      <c r="P469" s="404"/>
      <c r="Q469" s="404"/>
      <c r="R469" s="404"/>
      <c r="S469" s="404"/>
      <c r="T469" s="404"/>
      <c r="U469" s="405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27" t="s">
        <v>653</v>
      </c>
      <c r="B470" s="428"/>
      <c r="C470" s="428"/>
      <c r="D470" s="428"/>
      <c r="E470" s="428"/>
      <c r="F470" s="428"/>
      <c r="G470" s="428"/>
      <c r="H470" s="428"/>
      <c r="I470" s="428"/>
      <c r="J470" s="428"/>
      <c r="K470" s="428"/>
      <c r="L470" s="428"/>
      <c r="M470" s="428"/>
      <c r="N470" s="428"/>
      <c r="O470" s="428"/>
      <c r="P470" s="428"/>
      <c r="Q470" s="428"/>
      <c r="R470" s="428"/>
      <c r="S470" s="428"/>
      <c r="T470" s="428"/>
      <c r="U470" s="428"/>
      <c r="V470" s="428"/>
      <c r="W470" s="428"/>
      <c r="X470" s="428"/>
      <c r="Y470" s="428"/>
      <c r="Z470" s="48"/>
      <c r="AA470" s="48"/>
    </row>
    <row r="471" spans="1:67" ht="16.5" hidden="1" customHeight="1" x14ac:dyDescent="0.25">
      <c r="A471" s="407" t="s">
        <v>653</v>
      </c>
      <c r="B471" s="401"/>
      <c r="C471" s="401"/>
      <c r="D471" s="401"/>
      <c r="E471" s="401"/>
      <c r="F471" s="401"/>
      <c r="G471" s="401"/>
      <c r="H471" s="401"/>
      <c r="I471" s="401"/>
      <c r="J471" s="401"/>
      <c r="K471" s="401"/>
      <c r="L471" s="401"/>
      <c r="M471" s="401"/>
      <c r="N471" s="401"/>
      <c r="O471" s="401"/>
      <c r="P471" s="401"/>
      <c r="Q471" s="401"/>
      <c r="R471" s="401"/>
      <c r="S471" s="401"/>
      <c r="T471" s="401"/>
      <c r="U471" s="401"/>
      <c r="V471" s="401"/>
      <c r="W471" s="401"/>
      <c r="X471" s="401"/>
      <c r="Y471" s="401"/>
      <c r="Z471" s="383"/>
      <c r="AA471" s="383"/>
    </row>
    <row r="472" spans="1:67" ht="14.25" hidden="1" customHeight="1" x14ac:dyDescent="0.25">
      <c r="A472" s="400" t="s">
        <v>105</v>
      </c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1"/>
      <c r="P472" s="401"/>
      <c r="Q472" s="401"/>
      <c r="R472" s="401"/>
      <c r="S472" s="401"/>
      <c r="T472" s="401"/>
      <c r="U472" s="401"/>
      <c r="V472" s="401"/>
      <c r="W472" s="401"/>
      <c r="X472" s="401"/>
      <c r="Y472" s="401"/>
      <c r="Z472" s="384"/>
      <c r="AA472" s="384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398">
        <v>4607091389067</v>
      </c>
      <c r="E473" s="396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6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398">
        <v>4680115885226</v>
      </c>
      <c r="E474" s="396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6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8">
        <v>4607091383522</v>
      </c>
      <c r="E475" s="396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6"/>
      <c r="T475" s="34"/>
      <c r="U475" s="34"/>
      <c r="V475" s="35" t="s">
        <v>66</v>
      </c>
      <c r="W475" s="388">
        <v>520</v>
      </c>
      <c r="X475" s="389">
        <f t="shared" si="91"/>
        <v>522.72</v>
      </c>
      <c r="Y475" s="36">
        <f t="shared" si="92"/>
        <v>1.18404</v>
      </c>
      <c r="Z475" s="56"/>
      <c r="AA475" s="57"/>
      <c r="AE475" s="64"/>
      <c r="BB475" s="329" t="s">
        <v>1</v>
      </c>
      <c r="BL475" s="64">
        <f t="shared" si="93"/>
        <v>555.45454545454538</v>
      </c>
      <c r="BM475" s="64">
        <f t="shared" si="94"/>
        <v>558.36</v>
      </c>
      <c r="BN475" s="64">
        <f t="shared" si="95"/>
        <v>0.94696969696969702</v>
      </c>
      <c r="BO475" s="64">
        <f t="shared" si="96"/>
        <v>0.95192307692307698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4301011785</v>
      </c>
      <c r="D476" s="398">
        <v>4607091384437</v>
      </c>
      <c r="E476" s="396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6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398">
        <v>4680115884502</v>
      </c>
      <c r="E477" s="396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6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8">
        <v>4607091389104</v>
      </c>
      <c r="E478" s="396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6"/>
      <c r="T478" s="34"/>
      <c r="U478" s="34"/>
      <c r="V478" s="35" t="s">
        <v>66</v>
      </c>
      <c r="W478" s="388">
        <v>580</v>
      </c>
      <c r="X478" s="389">
        <f t="shared" si="91"/>
        <v>580.80000000000007</v>
      </c>
      <c r="Y478" s="36">
        <f t="shared" si="92"/>
        <v>1.3156000000000001</v>
      </c>
      <c r="Z478" s="56"/>
      <c r="AA478" s="57"/>
      <c r="AE478" s="64"/>
      <c r="BB478" s="332" t="s">
        <v>1</v>
      </c>
      <c r="BL478" s="64">
        <f t="shared" si="93"/>
        <v>619.5454545454545</v>
      </c>
      <c r="BM478" s="64">
        <f t="shared" si="94"/>
        <v>620.4</v>
      </c>
      <c r="BN478" s="64">
        <f t="shared" si="95"/>
        <v>1.0562354312354312</v>
      </c>
      <c r="BO478" s="64">
        <f t="shared" si="96"/>
        <v>1.0576923076923079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398">
        <v>4680115884519</v>
      </c>
      <c r="E479" s="396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6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398">
        <v>4680115880603</v>
      </c>
      <c r="E480" s="396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6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398">
        <v>4607091389999</v>
      </c>
      <c r="E481" s="396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9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6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398">
        <v>4680115882782</v>
      </c>
      <c r="E482" s="396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6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4301011190</v>
      </c>
      <c r="D483" s="398">
        <v>4607091389098</v>
      </c>
      <c r="E483" s="396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6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398">
        <v>4607091389982</v>
      </c>
      <c r="E484" s="396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6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8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39"/>
      <c r="O485" s="403" t="s">
        <v>70</v>
      </c>
      <c r="P485" s="404"/>
      <c r="Q485" s="404"/>
      <c r="R485" s="404"/>
      <c r="S485" s="404"/>
      <c r="T485" s="404"/>
      <c r="U485" s="405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208.33333333333331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209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2.4996400000000003</v>
      </c>
      <c r="Z485" s="391"/>
      <c r="AA485" s="391"/>
    </row>
    <row r="486" spans="1:67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39"/>
      <c r="O486" s="403" t="s">
        <v>70</v>
      </c>
      <c r="P486" s="404"/>
      <c r="Q486" s="404"/>
      <c r="R486" s="404"/>
      <c r="S486" s="404"/>
      <c r="T486" s="404"/>
      <c r="U486" s="405"/>
      <c r="V486" s="37" t="s">
        <v>66</v>
      </c>
      <c r="W486" s="390">
        <f>IFERROR(SUM(W473:W484),"0")</f>
        <v>1100</v>
      </c>
      <c r="X486" s="390">
        <f>IFERROR(SUM(X473:X484),"0")</f>
        <v>1103.52</v>
      </c>
      <c r="Y486" s="37"/>
      <c r="Z486" s="391"/>
      <c r="AA486" s="391"/>
    </row>
    <row r="487" spans="1:67" ht="14.25" hidden="1" customHeight="1" x14ac:dyDescent="0.25">
      <c r="A487" s="400" t="s">
        <v>97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8">
        <v>4607091388930</v>
      </c>
      <c r="E488" s="396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6"/>
      <c r="T488" s="34"/>
      <c r="U488" s="34"/>
      <c r="V488" s="35" t="s">
        <v>66</v>
      </c>
      <c r="W488" s="388">
        <v>316</v>
      </c>
      <c r="X488" s="389">
        <f>IFERROR(IF(W488="",0,CEILING((W488/$H488),1)*$H488),"")</f>
        <v>316.8</v>
      </c>
      <c r="Y488" s="36">
        <f>IFERROR(IF(X488=0,"",ROUNDUP(X488/H488,0)*0.01196),"")</f>
        <v>0.71760000000000002</v>
      </c>
      <c r="Z488" s="56"/>
      <c r="AA488" s="57"/>
      <c r="AE488" s="64"/>
      <c r="BB488" s="339" t="s">
        <v>1</v>
      </c>
      <c r="BL488" s="64">
        <f>IFERROR(W488*I488/H488,"0")</f>
        <v>337.5454545454545</v>
      </c>
      <c r="BM488" s="64">
        <f>IFERROR(X488*I488/H488,"0")</f>
        <v>338.4</v>
      </c>
      <c r="BN488" s="64">
        <f>IFERROR(1/J488*(W488/H488),"0")</f>
        <v>0.57546620046620045</v>
      </c>
      <c r="BO488" s="64">
        <f>IFERROR(1/J488*(X488/H488),"0")</f>
        <v>0.57692307692307698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398">
        <v>4680115880054</v>
      </c>
      <c r="E489" s="396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6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8"/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39"/>
      <c r="O490" s="403" t="s">
        <v>70</v>
      </c>
      <c r="P490" s="404"/>
      <c r="Q490" s="404"/>
      <c r="R490" s="404"/>
      <c r="S490" s="404"/>
      <c r="T490" s="404"/>
      <c r="U490" s="405"/>
      <c r="V490" s="37" t="s">
        <v>71</v>
      </c>
      <c r="W490" s="390">
        <f>IFERROR(W488/H488,"0")+IFERROR(W489/H489,"0")</f>
        <v>59.848484848484844</v>
      </c>
      <c r="X490" s="390">
        <f>IFERROR(X488/H488,"0")+IFERROR(X489/H489,"0")</f>
        <v>60</v>
      </c>
      <c r="Y490" s="390">
        <f>IFERROR(IF(Y488="",0,Y488),"0")+IFERROR(IF(Y489="",0,Y489),"0")</f>
        <v>0.71760000000000002</v>
      </c>
      <c r="Z490" s="391"/>
      <c r="AA490" s="391"/>
    </row>
    <row r="491" spans="1:67" x14ac:dyDescent="0.2">
      <c r="A491" s="401"/>
      <c r="B491" s="401"/>
      <c r="C491" s="401"/>
      <c r="D491" s="401"/>
      <c r="E491" s="401"/>
      <c r="F491" s="401"/>
      <c r="G491" s="401"/>
      <c r="H491" s="401"/>
      <c r="I491" s="401"/>
      <c r="J491" s="401"/>
      <c r="K491" s="401"/>
      <c r="L491" s="401"/>
      <c r="M491" s="401"/>
      <c r="N491" s="439"/>
      <c r="O491" s="403" t="s">
        <v>70</v>
      </c>
      <c r="P491" s="404"/>
      <c r="Q491" s="404"/>
      <c r="R491" s="404"/>
      <c r="S491" s="404"/>
      <c r="T491" s="404"/>
      <c r="U491" s="405"/>
      <c r="V491" s="37" t="s">
        <v>66</v>
      </c>
      <c r="W491" s="390">
        <f>IFERROR(SUM(W488:W489),"0")</f>
        <v>316</v>
      </c>
      <c r="X491" s="390">
        <f>IFERROR(SUM(X488:X489),"0")</f>
        <v>316.8</v>
      </c>
      <c r="Y491" s="37"/>
      <c r="Z491" s="391"/>
      <c r="AA491" s="391"/>
    </row>
    <row r="492" spans="1:67" ht="14.25" hidden="1" customHeight="1" x14ac:dyDescent="0.25">
      <c r="A492" s="400" t="s">
        <v>61</v>
      </c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1"/>
      <c r="P492" s="401"/>
      <c r="Q492" s="401"/>
      <c r="R492" s="401"/>
      <c r="S492" s="401"/>
      <c r="T492" s="401"/>
      <c r="U492" s="401"/>
      <c r="V492" s="401"/>
      <c r="W492" s="401"/>
      <c r="X492" s="401"/>
      <c r="Y492" s="401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8">
        <v>4680115883116</v>
      </c>
      <c r="E493" s="396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6"/>
      <c r="T493" s="34"/>
      <c r="U493" s="34"/>
      <c r="V493" s="35" t="s">
        <v>66</v>
      </c>
      <c r="W493" s="388">
        <v>174</v>
      </c>
      <c r="X493" s="389">
        <f t="shared" ref="X493:X498" si="97">IFERROR(IF(W493="",0,CEILING((W493/$H493),1)*$H493),"")</f>
        <v>174.24</v>
      </c>
      <c r="Y493" s="36">
        <f>IFERROR(IF(X493=0,"",ROUNDUP(X493/H493,0)*0.01196),"")</f>
        <v>0.39468000000000003</v>
      </c>
      <c r="Z493" s="56"/>
      <c r="AA493" s="57"/>
      <c r="AE493" s="64"/>
      <c r="BB493" s="341" t="s">
        <v>1</v>
      </c>
      <c r="BL493" s="64">
        <f t="shared" ref="BL493:BL498" si="98">IFERROR(W493*I493/H493,"0")</f>
        <v>185.86363636363635</v>
      </c>
      <c r="BM493" s="64">
        <f t="shared" ref="BM493:BM498" si="99">IFERROR(X493*I493/H493,"0")</f>
        <v>186.12</v>
      </c>
      <c r="BN493" s="64">
        <f t="shared" ref="BN493:BN498" si="100">IFERROR(1/J493*(W493/H493),"0")</f>
        <v>0.31687062937062938</v>
      </c>
      <c r="BO493" s="64">
        <f t="shared" ref="BO493:BO498" si="101">IFERROR(1/J493*(X493/H493),"0")</f>
        <v>0.31730769230769235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8">
        <v>4680115883093</v>
      </c>
      <c r="E494" s="396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6"/>
      <c r="T494" s="34"/>
      <c r="U494" s="34"/>
      <c r="V494" s="35" t="s">
        <v>66</v>
      </c>
      <c r="W494" s="388">
        <v>262</v>
      </c>
      <c r="X494" s="389">
        <f t="shared" si="97"/>
        <v>264</v>
      </c>
      <c r="Y494" s="36">
        <f>IFERROR(IF(X494=0,"",ROUNDUP(X494/H494,0)*0.01196),"")</f>
        <v>0.59799999999999998</v>
      </c>
      <c r="Z494" s="56"/>
      <c r="AA494" s="57"/>
      <c r="AE494" s="64"/>
      <c r="BB494" s="342" t="s">
        <v>1</v>
      </c>
      <c r="BL494" s="64">
        <f t="shared" si="98"/>
        <v>279.86363636363632</v>
      </c>
      <c r="BM494" s="64">
        <f t="shared" si="99"/>
        <v>281.99999999999994</v>
      </c>
      <c r="BN494" s="64">
        <f t="shared" si="100"/>
        <v>0.47712703962703962</v>
      </c>
      <c r="BO494" s="64">
        <f t="shared" si="101"/>
        <v>0.48076923076923078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8">
        <v>4680115883109</v>
      </c>
      <c r="E495" s="396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6"/>
      <c r="T495" s="34"/>
      <c r="U495" s="34"/>
      <c r="V495" s="35" t="s">
        <v>66</v>
      </c>
      <c r="W495" s="388">
        <v>392</v>
      </c>
      <c r="X495" s="389">
        <f t="shared" si="97"/>
        <v>396</v>
      </c>
      <c r="Y495" s="36">
        <f>IFERROR(IF(X495=0,"",ROUNDUP(X495/H495,0)*0.01196),"")</f>
        <v>0.89700000000000002</v>
      </c>
      <c r="Z495" s="56"/>
      <c r="AA495" s="57"/>
      <c r="AE495" s="64"/>
      <c r="BB495" s="343" t="s">
        <v>1</v>
      </c>
      <c r="BL495" s="64">
        <f t="shared" si="98"/>
        <v>418.72727272727263</v>
      </c>
      <c r="BM495" s="64">
        <f t="shared" si="99"/>
        <v>423</v>
      </c>
      <c r="BN495" s="64">
        <f t="shared" si="100"/>
        <v>0.71386946386946382</v>
      </c>
      <c r="BO495" s="64">
        <f t="shared" si="101"/>
        <v>0.72115384615384615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398">
        <v>4680115882072</v>
      </c>
      <c r="E496" s="396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6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398">
        <v>4680115882102</v>
      </c>
      <c r="E497" s="396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6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398">
        <v>4680115882096</v>
      </c>
      <c r="E498" s="396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6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8"/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39"/>
      <c r="O499" s="403" t="s">
        <v>70</v>
      </c>
      <c r="P499" s="404"/>
      <c r="Q499" s="404"/>
      <c r="R499" s="404"/>
      <c r="S499" s="404"/>
      <c r="T499" s="404"/>
      <c r="U499" s="405"/>
      <c r="V499" s="37" t="s">
        <v>71</v>
      </c>
      <c r="W499" s="390">
        <f>IFERROR(W493/H493,"0")+IFERROR(W494/H494,"0")+IFERROR(W495/H495,"0")+IFERROR(W496/H496,"0")+IFERROR(W497/H497,"0")+IFERROR(W498/H498,"0")</f>
        <v>156.81818181818181</v>
      </c>
      <c r="X499" s="390">
        <f>IFERROR(X493/H493,"0")+IFERROR(X494/H494,"0")+IFERROR(X495/H495,"0")+IFERROR(X496/H496,"0")+IFERROR(X497/H497,"0")+IFERROR(X498/H498,"0")</f>
        <v>158</v>
      </c>
      <c r="Y499" s="390">
        <f>IFERROR(IF(Y493="",0,Y493),"0")+IFERROR(IF(Y494="",0,Y494),"0")+IFERROR(IF(Y495="",0,Y495),"0")+IFERROR(IF(Y496="",0,Y496),"0")+IFERROR(IF(Y497="",0,Y497),"0")+IFERROR(IF(Y498="",0,Y498),"0")</f>
        <v>1.88968</v>
      </c>
      <c r="Z499" s="391"/>
      <c r="AA499" s="391"/>
    </row>
    <row r="500" spans="1:67" x14ac:dyDescent="0.2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39"/>
      <c r="O500" s="403" t="s">
        <v>70</v>
      </c>
      <c r="P500" s="404"/>
      <c r="Q500" s="404"/>
      <c r="R500" s="404"/>
      <c r="S500" s="404"/>
      <c r="T500" s="404"/>
      <c r="U500" s="405"/>
      <c r="V500" s="37" t="s">
        <v>66</v>
      </c>
      <c r="W500" s="390">
        <f>IFERROR(SUM(W493:W498),"0")</f>
        <v>828</v>
      </c>
      <c r="X500" s="390">
        <f>IFERROR(SUM(X493:X498),"0")</f>
        <v>834.24</v>
      </c>
      <c r="Y500" s="37"/>
      <c r="Z500" s="391"/>
      <c r="AA500" s="391"/>
    </row>
    <row r="501" spans="1:67" ht="14.25" hidden="1" customHeight="1" x14ac:dyDescent="0.25">
      <c r="A501" s="400" t="s">
        <v>72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384"/>
      <c r="AA501" s="384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398">
        <v>4607091383409</v>
      </c>
      <c r="E502" s="396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6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398">
        <v>4607091383416</v>
      </c>
      <c r="E503" s="396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6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398">
        <v>4680115883536</v>
      </c>
      <c r="E504" s="396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6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38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39"/>
      <c r="O505" s="403" t="s">
        <v>70</v>
      </c>
      <c r="P505" s="404"/>
      <c r="Q505" s="404"/>
      <c r="R505" s="404"/>
      <c r="S505" s="404"/>
      <c r="T505" s="404"/>
      <c r="U505" s="405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39"/>
      <c r="O506" s="403" t="s">
        <v>70</v>
      </c>
      <c r="P506" s="404"/>
      <c r="Q506" s="404"/>
      <c r="R506" s="404"/>
      <c r="S506" s="404"/>
      <c r="T506" s="404"/>
      <c r="U506" s="405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0" t="s">
        <v>204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384"/>
      <c r="AA507" s="384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398">
        <v>4680115885035</v>
      </c>
      <c r="E508" s="396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6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38"/>
      <c r="B509" s="401"/>
      <c r="C509" s="401"/>
      <c r="D509" s="401"/>
      <c r="E509" s="401"/>
      <c r="F509" s="401"/>
      <c r="G509" s="401"/>
      <c r="H509" s="401"/>
      <c r="I509" s="401"/>
      <c r="J509" s="401"/>
      <c r="K509" s="401"/>
      <c r="L509" s="401"/>
      <c r="M509" s="401"/>
      <c r="N509" s="439"/>
      <c r="O509" s="403" t="s">
        <v>70</v>
      </c>
      <c r="P509" s="404"/>
      <c r="Q509" s="404"/>
      <c r="R509" s="404"/>
      <c r="S509" s="404"/>
      <c r="T509" s="404"/>
      <c r="U509" s="405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39"/>
      <c r="O510" s="403" t="s">
        <v>70</v>
      </c>
      <c r="P510" s="404"/>
      <c r="Q510" s="404"/>
      <c r="R510" s="404"/>
      <c r="S510" s="404"/>
      <c r="T510" s="404"/>
      <c r="U510" s="405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27" t="s">
        <v>702</v>
      </c>
      <c r="B511" s="428"/>
      <c r="C511" s="428"/>
      <c r="D511" s="428"/>
      <c r="E511" s="428"/>
      <c r="F511" s="428"/>
      <c r="G511" s="428"/>
      <c r="H511" s="428"/>
      <c r="I511" s="428"/>
      <c r="J511" s="428"/>
      <c r="K511" s="428"/>
      <c r="L511" s="428"/>
      <c r="M511" s="428"/>
      <c r="N511" s="428"/>
      <c r="O511" s="428"/>
      <c r="P511" s="428"/>
      <c r="Q511" s="428"/>
      <c r="R511" s="428"/>
      <c r="S511" s="428"/>
      <c r="T511" s="428"/>
      <c r="U511" s="428"/>
      <c r="V511" s="428"/>
      <c r="W511" s="428"/>
      <c r="X511" s="428"/>
      <c r="Y511" s="428"/>
      <c r="Z511" s="48"/>
      <c r="AA511" s="48"/>
    </row>
    <row r="512" spans="1:67" ht="16.5" hidden="1" customHeight="1" x14ac:dyDescent="0.25">
      <c r="A512" s="407" t="s">
        <v>703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383"/>
      <c r="AA512" s="383"/>
    </row>
    <row r="513" spans="1:67" ht="14.25" hidden="1" customHeight="1" x14ac:dyDescent="0.25">
      <c r="A513" s="400" t="s">
        <v>105</v>
      </c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384"/>
      <c r="AA513" s="384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398">
        <v>4640242181011</v>
      </c>
      <c r="E514" s="396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6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398">
        <v>4640242180045</v>
      </c>
      <c r="E515" s="396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5" t="s">
        <v>709</v>
      </c>
      <c r="P515" s="395"/>
      <c r="Q515" s="395"/>
      <c r="R515" s="395"/>
      <c r="S515" s="396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398">
        <v>4640242180441</v>
      </c>
      <c r="E516" s="396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51" t="s">
        <v>712</v>
      </c>
      <c r="P516" s="395"/>
      <c r="Q516" s="395"/>
      <c r="R516" s="395"/>
      <c r="S516" s="396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398">
        <v>4640242180601</v>
      </c>
      <c r="E517" s="396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5"/>
      <c r="Q517" s="395"/>
      <c r="R517" s="395"/>
      <c r="S517" s="396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398">
        <v>4640242180564</v>
      </c>
      <c r="E518" s="396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6" t="s">
        <v>718</v>
      </c>
      <c r="P518" s="395"/>
      <c r="Q518" s="395"/>
      <c r="R518" s="395"/>
      <c r="S518" s="396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398">
        <v>4640242180922</v>
      </c>
      <c r="E519" s="396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4" t="s">
        <v>721</v>
      </c>
      <c r="P519" s="395"/>
      <c r="Q519" s="395"/>
      <c r="R519" s="395"/>
      <c r="S519" s="396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398">
        <v>4640242181189</v>
      </c>
      <c r="E520" s="396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78" t="s">
        <v>724</v>
      </c>
      <c r="P520" s="395"/>
      <c r="Q520" s="395"/>
      <c r="R520" s="395"/>
      <c r="S520" s="396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398">
        <v>4640242180038</v>
      </c>
      <c r="E521" s="396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5"/>
      <c r="Q521" s="395"/>
      <c r="R521" s="395"/>
      <c r="S521" s="396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398">
        <v>4640242181172</v>
      </c>
      <c r="E522" s="396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49" t="s">
        <v>730</v>
      </c>
      <c r="P522" s="395"/>
      <c r="Q522" s="395"/>
      <c r="R522" s="395"/>
      <c r="S522" s="396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38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39"/>
      <c r="O523" s="403" t="s">
        <v>70</v>
      </c>
      <c r="P523" s="404"/>
      <c r="Q523" s="404"/>
      <c r="R523" s="404"/>
      <c r="S523" s="404"/>
      <c r="T523" s="404"/>
      <c r="U523" s="405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39"/>
      <c r="O524" s="403" t="s">
        <v>70</v>
      </c>
      <c r="P524" s="404"/>
      <c r="Q524" s="404"/>
      <c r="R524" s="404"/>
      <c r="S524" s="404"/>
      <c r="T524" s="404"/>
      <c r="U524" s="405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0" t="s">
        <v>97</v>
      </c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1"/>
      <c r="P525" s="401"/>
      <c r="Q525" s="401"/>
      <c r="R525" s="401"/>
      <c r="S525" s="401"/>
      <c r="T525" s="401"/>
      <c r="U525" s="401"/>
      <c r="V525" s="401"/>
      <c r="W525" s="401"/>
      <c r="X525" s="401"/>
      <c r="Y525" s="401"/>
      <c r="Z525" s="384"/>
      <c r="AA525" s="384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398">
        <v>4640242180526</v>
      </c>
      <c r="E526" s="396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4" t="s">
        <v>733</v>
      </c>
      <c r="P526" s="395"/>
      <c r="Q526" s="395"/>
      <c r="R526" s="395"/>
      <c r="S526" s="396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398">
        <v>4640242180519</v>
      </c>
      <c r="E527" s="396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3" t="s">
        <v>736</v>
      </c>
      <c r="P527" s="395"/>
      <c r="Q527" s="395"/>
      <c r="R527" s="395"/>
      <c r="S527" s="396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398">
        <v>4640242180090</v>
      </c>
      <c r="E528" s="396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5"/>
      <c r="Q528" s="395"/>
      <c r="R528" s="395"/>
      <c r="S528" s="396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398">
        <v>4640242180090</v>
      </c>
      <c r="E529" s="396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6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398">
        <v>4640242181363</v>
      </c>
      <c r="E530" s="396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3" t="s">
        <v>745</v>
      </c>
      <c r="P530" s="395"/>
      <c r="Q530" s="395"/>
      <c r="R530" s="395"/>
      <c r="S530" s="396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38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39"/>
      <c r="O531" s="403" t="s">
        <v>70</v>
      </c>
      <c r="P531" s="404"/>
      <c r="Q531" s="404"/>
      <c r="R531" s="404"/>
      <c r="S531" s="404"/>
      <c r="T531" s="404"/>
      <c r="U531" s="405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39"/>
      <c r="O532" s="403" t="s">
        <v>70</v>
      </c>
      <c r="P532" s="404"/>
      <c r="Q532" s="404"/>
      <c r="R532" s="404"/>
      <c r="S532" s="404"/>
      <c r="T532" s="404"/>
      <c r="U532" s="405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0" t="s">
        <v>61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384"/>
      <c r="AA533" s="384"/>
    </row>
    <row r="534" spans="1:67" ht="27" hidden="1" customHeight="1" x14ac:dyDescent="0.25">
      <c r="A534" s="54" t="s">
        <v>746</v>
      </c>
      <c r="B534" s="54" t="s">
        <v>747</v>
      </c>
      <c r="C534" s="31">
        <v>4301031280</v>
      </c>
      <c r="D534" s="398">
        <v>4640242180816</v>
      </c>
      <c r="E534" s="396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7" t="s">
        <v>748</v>
      </c>
      <c r="P534" s="395"/>
      <c r="Q534" s="395"/>
      <c r="R534" s="395"/>
      <c r="S534" s="396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749</v>
      </c>
      <c r="B535" s="54" t="s">
        <v>750</v>
      </c>
      <c r="C535" s="31">
        <v>4301031244</v>
      </c>
      <c r="D535" s="398">
        <v>4640242180595</v>
      </c>
      <c r="E535" s="396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0" t="s">
        <v>751</v>
      </c>
      <c r="P535" s="395"/>
      <c r="Q535" s="395"/>
      <c r="R535" s="395"/>
      <c r="S535" s="396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398">
        <v>4640242180076</v>
      </c>
      <c r="E536" s="396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2" t="s">
        <v>754</v>
      </c>
      <c r="P536" s="395"/>
      <c r="Q536" s="395"/>
      <c r="R536" s="395"/>
      <c r="S536" s="396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398">
        <v>4640242180908</v>
      </c>
      <c r="E537" s="396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9" t="s">
        <v>757</v>
      </c>
      <c r="P537" s="395"/>
      <c r="Q537" s="395"/>
      <c r="R537" s="395"/>
      <c r="S537" s="396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398">
        <v>4640242180489</v>
      </c>
      <c r="E538" s="396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20" t="s">
        <v>760</v>
      </c>
      <c r="P538" s="395"/>
      <c r="Q538" s="395"/>
      <c r="R538" s="395"/>
      <c r="S538" s="396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idden="1" x14ac:dyDescent="0.2">
      <c r="A539" s="438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39"/>
      <c r="O539" s="403" t="s">
        <v>70</v>
      </c>
      <c r="P539" s="404"/>
      <c r="Q539" s="404"/>
      <c r="R539" s="404"/>
      <c r="S539" s="404"/>
      <c r="T539" s="404"/>
      <c r="U539" s="405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401"/>
      <c r="B540" s="401"/>
      <c r="C540" s="401"/>
      <c r="D540" s="401"/>
      <c r="E540" s="401"/>
      <c r="F540" s="401"/>
      <c r="G540" s="401"/>
      <c r="H540" s="401"/>
      <c r="I540" s="401"/>
      <c r="J540" s="401"/>
      <c r="K540" s="401"/>
      <c r="L540" s="401"/>
      <c r="M540" s="401"/>
      <c r="N540" s="439"/>
      <c r="O540" s="403" t="s">
        <v>70</v>
      </c>
      <c r="P540" s="404"/>
      <c r="Q540" s="404"/>
      <c r="R540" s="404"/>
      <c r="S540" s="404"/>
      <c r="T540" s="404"/>
      <c r="U540" s="405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hidden="1" customHeight="1" x14ac:dyDescent="0.25">
      <c r="A541" s="400" t="s">
        <v>72</v>
      </c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1"/>
      <c r="P541" s="401"/>
      <c r="Q541" s="401"/>
      <c r="R541" s="401"/>
      <c r="S541" s="401"/>
      <c r="T541" s="401"/>
      <c r="U541" s="401"/>
      <c r="V541" s="401"/>
      <c r="W541" s="401"/>
      <c r="X541" s="401"/>
      <c r="Y541" s="401"/>
      <c r="Z541" s="384"/>
      <c r="AA541" s="384"/>
    </row>
    <row r="542" spans="1:67" ht="27" hidden="1" customHeight="1" x14ac:dyDescent="0.25">
      <c r="A542" s="54" t="s">
        <v>761</v>
      </c>
      <c r="B542" s="54" t="s">
        <v>762</v>
      </c>
      <c r="C542" s="31">
        <v>4301051746</v>
      </c>
      <c r="D542" s="398">
        <v>4640242180533</v>
      </c>
      <c r="E542" s="396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5"/>
      <c r="Q542" s="395"/>
      <c r="R542" s="395"/>
      <c r="S542" s="396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398">
        <v>4640242180106</v>
      </c>
      <c r="E543" s="396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91" t="s">
        <v>766</v>
      </c>
      <c r="P543" s="395"/>
      <c r="Q543" s="395"/>
      <c r="R543" s="395"/>
      <c r="S543" s="396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398">
        <v>4640242180540</v>
      </c>
      <c r="E544" s="396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7" t="s">
        <v>769</v>
      </c>
      <c r="P544" s="395"/>
      <c r="Q544" s="395"/>
      <c r="R544" s="395"/>
      <c r="S544" s="396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398">
        <v>4640242181233</v>
      </c>
      <c r="E545" s="396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7" t="s">
        <v>772</v>
      </c>
      <c r="P545" s="395"/>
      <c r="Q545" s="395"/>
      <c r="R545" s="395"/>
      <c r="S545" s="396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398">
        <v>4640242181226</v>
      </c>
      <c r="E546" s="396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775</v>
      </c>
      <c r="P546" s="395"/>
      <c r="Q546" s="395"/>
      <c r="R546" s="395"/>
      <c r="S546" s="396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38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39"/>
      <c r="O547" s="403" t="s">
        <v>70</v>
      </c>
      <c r="P547" s="404"/>
      <c r="Q547" s="404"/>
      <c r="R547" s="404"/>
      <c r="S547" s="404"/>
      <c r="T547" s="404"/>
      <c r="U547" s="405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39"/>
      <c r="O548" s="403" t="s">
        <v>70</v>
      </c>
      <c r="P548" s="404"/>
      <c r="Q548" s="404"/>
      <c r="R548" s="404"/>
      <c r="S548" s="404"/>
      <c r="T548" s="404"/>
      <c r="U548" s="405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400" t="s">
        <v>204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384"/>
      <c r="AA549" s="384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398">
        <v>4640242180120</v>
      </c>
      <c r="E550" s="396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5"/>
      <c r="Q550" s="395"/>
      <c r="R550" s="395"/>
      <c r="S550" s="396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398">
        <v>4640242180120</v>
      </c>
      <c r="E551" s="396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9" t="s">
        <v>780</v>
      </c>
      <c r="P551" s="395"/>
      <c r="Q551" s="395"/>
      <c r="R551" s="395"/>
      <c r="S551" s="396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398">
        <v>4640242180137</v>
      </c>
      <c r="E552" s="396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5"/>
      <c r="Q552" s="395"/>
      <c r="R552" s="395"/>
      <c r="S552" s="396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398">
        <v>4640242180137</v>
      </c>
      <c r="E553" s="396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0" t="s">
        <v>785</v>
      </c>
      <c r="P553" s="395"/>
      <c r="Q553" s="395"/>
      <c r="R553" s="395"/>
      <c r="S553" s="396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38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39"/>
      <c r="O554" s="403" t="s">
        <v>70</v>
      </c>
      <c r="P554" s="404"/>
      <c r="Q554" s="404"/>
      <c r="R554" s="404"/>
      <c r="S554" s="404"/>
      <c r="T554" s="404"/>
      <c r="U554" s="40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39"/>
      <c r="O555" s="403" t="s">
        <v>70</v>
      </c>
      <c r="P555" s="404"/>
      <c r="Q555" s="404"/>
      <c r="R555" s="404"/>
      <c r="S555" s="404"/>
      <c r="T555" s="404"/>
      <c r="U555" s="40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0"/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45"/>
      <c r="O556" s="573" t="s">
        <v>786</v>
      </c>
      <c r="P556" s="552"/>
      <c r="Q556" s="552"/>
      <c r="R556" s="552"/>
      <c r="S556" s="552"/>
      <c r="T556" s="552"/>
      <c r="U556" s="553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6458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6559.6599999999989</v>
      </c>
      <c r="Y556" s="37"/>
      <c r="Z556" s="391"/>
      <c r="AA556" s="391"/>
    </row>
    <row r="557" spans="1:67" x14ac:dyDescent="0.2">
      <c r="A557" s="401"/>
      <c r="B557" s="401"/>
      <c r="C557" s="401"/>
      <c r="D557" s="401"/>
      <c r="E557" s="401"/>
      <c r="F557" s="401"/>
      <c r="G557" s="401"/>
      <c r="H557" s="401"/>
      <c r="I557" s="401"/>
      <c r="J557" s="401"/>
      <c r="K557" s="401"/>
      <c r="L557" s="401"/>
      <c r="M557" s="401"/>
      <c r="N557" s="445"/>
      <c r="O557" s="573" t="s">
        <v>787</v>
      </c>
      <c r="P557" s="552"/>
      <c r="Q557" s="552"/>
      <c r="R557" s="552"/>
      <c r="S557" s="552"/>
      <c r="T557" s="552"/>
      <c r="U557" s="553"/>
      <c r="V557" s="37" t="s">
        <v>66</v>
      </c>
      <c r="W557" s="390">
        <f>IFERROR(SUM(BL22:BL553),"0")</f>
        <v>6881.1852265605312</v>
      </c>
      <c r="X557" s="390">
        <f>IFERROR(SUM(BM22:BM553),"0")</f>
        <v>6988.65</v>
      </c>
      <c r="Y557" s="37"/>
      <c r="Z557" s="391"/>
      <c r="AA557" s="391"/>
    </row>
    <row r="558" spans="1:67" x14ac:dyDescent="0.2">
      <c r="A558" s="401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45"/>
      <c r="O558" s="573" t="s">
        <v>788</v>
      </c>
      <c r="P558" s="552"/>
      <c r="Q558" s="552"/>
      <c r="R558" s="552"/>
      <c r="S558" s="552"/>
      <c r="T558" s="552"/>
      <c r="U558" s="553"/>
      <c r="V558" s="37" t="s">
        <v>789</v>
      </c>
      <c r="W558" s="38">
        <f>ROUNDUP(SUM(BN22:BN553),0)</f>
        <v>13</v>
      </c>
      <c r="X558" s="38">
        <f>ROUNDUP(SUM(BO22:BO553),0)</f>
        <v>13</v>
      </c>
      <c r="Y558" s="37"/>
      <c r="Z558" s="391"/>
      <c r="AA558" s="391"/>
    </row>
    <row r="559" spans="1:67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45"/>
      <c r="O559" s="573" t="s">
        <v>790</v>
      </c>
      <c r="P559" s="552"/>
      <c r="Q559" s="552"/>
      <c r="R559" s="552"/>
      <c r="S559" s="552"/>
      <c r="T559" s="552"/>
      <c r="U559" s="553"/>
      <c r="V559" s="37" t="s">
        <v>66</v>
      </c>
      <c r="W559" s="390">
        <f>GrossWeightTotal+PalletQtyTotal*25</f>
        <v>7206.1852265605312</v>
      </c>
      <c r="X559" s="390">
        <f>GrossWeightTotalR+PalletQtyTotalR*25</f>
        <v>7313.65</v>
      </c>
      <c r="Y559" s="37"/>
      <c r="Z559" s="391"/>
      <c r="AA559" s="391"/>
    </row>
    <row r="560" spans="1:67" x14ac:dyDescent="0.2">
      <c r="A560" s="401"/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45"/>
      <c r="O560" s="573" t="s">
        <v>791</v>
      </c>
      <c r="P560" s="552"/>
      <c r="Q560" s="552"/>
      <c r="R560" s="552"/>
      <c r="S560" s="552"/>
      <c r="T560" s="552"/>
      <c r="U560" s="553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1110.3935445029765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1126</v>
      </c>
      <c r="Y560" s="37"/>
      <c r="Z560" s="391"/>
      <c r="AA560" s="391"/>
    </row>
    <row r="561" spans="1:30" ht="14.25" hidden="1" customHeight="1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45"/>
      <c r="O561" s="573" t="s">
        <v>792</v>
      </c>
      <c r="P561" s="552"/>
      <c r="Q561" s="552"/>
      <c r="R561" s="552"/>
      <c r="S561" s="552"/>
      <c r="T561" s="552"/>
      <c r="U561" s="553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15.32212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9" t="s">
        <v>95</v>
      </c>
      <c r="D563" s="463"/>
      <c r="E563" s="463"/>
      <c r="F563" s="464"/>
      <c r="G563" s="459" t="s">
        <v>226</v>
      </c>
      <c r="H563" s="463"/>
      <c r="I563" s="463"/>
      <c r="J563" s="463"/>
      <c r="K563" s="463"/>
      <c r="L563" s="463"/>
      <c r="M563" s="463"/>
      <c r="N563" s="463"/>
      <c r="O563" s="463"/>
      <c r="P563" s="464"/>
      <c r="Q563" s="459" t="s">
        <v>486</v>
      </c>
      <c r="R563" s="464"/>
      <c r="S563" s="459" t="s">
        <v>565</v>
      </c>
      <c r="T563" s="463"/>
      <c r="U563" s="463"/>
      <c r="V563" s="464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88" t="s">
        <v>795</v>
      </c>
      <c r="B564" s="459" t="s">
        <v>60</v>
      </c>
      <c r="C564" s="459" t="s">
        <v>96</v>
      </c>
      <c r="D564" s="459" t="s">
        <v>104</v>
      </c>
      <c r="E564" s="459" t="s">
        <v>95</v>
      </c>
      <c r="F564" s="459" t="s">
        <v>216</v>
      </c>
      <c r="G564" s="459" t="s">
        <v>227</v>
      </c>
      <c r="H564" s="459" t="s">
        <v>244</v>
      </c>
      <c r="I564" s="459" t="s">
        <v>263</v>
      </c>
      <c r="J564" s="459" t="s">
        <v>336</v>
      </c>
      <c r="K564" s="386"/>
      <c r="L564" s="459" t="s">
        <v>370</v>
      </c>
      <c r="M564" s="386"/>
      <c r="N564" s="459" t="s">
        <v>370</v>
      </c>
      <c r="O564" s="459" t="s">
        <v>456</v>
      </c>
      <c r="P564" s="459" t="s">
        <v>473</v>
      </c>
      <c r="Q564" s="459" t="s">
        <v>487</v>
      </c>
      <c r="R564" s="459" t="s">
        <v>534</v>
      </c>
      <c r="S564" s="459" t="s">
        <v>566</v>
      </c>
      <c r="T564" s="459" t="s">
        <v>613</v>
      </c>
      <c r="U564" s="459" t="s">
        <v>640</v>
      </c>
      <c r="V564" s="459" t="s">
        <v>647</v>
      </c>
      <c r="W564" s="459" t="s">
        <v>653</v>
      </c>
      <c r="X564" s="459" t="s">
        <v>703</v>
      </c>
      <c r="AA564" s="52"/>
      <c r="AD564" s="386"/>
    </row>
    <row r="565" spans="1:30" ht="13.5" customHeight="1" thickBot="1" x14ac:dyDescent="0.25">
      <c r="A565" s="789"/>
      <c r="B565" s="460"/>
      <c r="C565" s="460"/>
      <c r="D565" s="460"/>
      <c r="E565" s="460"/>
      <c r="F565" s="460"/>
      <c r="G565" s="460"/>
      <c r="H565" s="460"/>
      <c r="I565" s="460"/>
      <c r="J565" s="460"/>
      <c r="K565" s="386"/>
      <c r="L565" s="460"/>
      <c r="M565" s="386"/>
      <c r="N565" s="460"/>
      <c r="O565" s="460"/>
      <c r="P565" s="460"/>
      <c r="Q565" s="460"/>
      <c r="R565" s="460"/>
      <c r="S565" s="460"/>
      <c r="T565" s="460"/>
      <c r="U565" s="460"/>
      <c r="V565" s="460"/>
      <c r="W565" s="460"/>
      <c r="X565" s="460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118.80000000000001</v>
      </c>
      <c r="D566" s="46">
        <f>IFERROR(X53*1,"0")+IFERROR(X54*1,"0")+IFERROR(X55*1,"0")+IFERROR(X56*1,"0")</f>
        <v>205.20000000000002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870.1</v>
      </c>
      <c r="F566" s="46">
        <f>IFERROR(X129*1,"0")+IFERROR(X130*1,"0")+IFERROR(X131*1,"0")+IFERROR(X132*1,"0")+IFERROR(X133*1,"0")</f>
        <v>221.10000000000002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52.5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859.80000000000007</v>
      </c>
      <c r="J566" s="46">
        <f>IFERROR(X209*1,"0")+IFERROR(X210*1,"0")+IFERROR(X211*1,"0")+IFERROR(X212*1,"0")+IFERROR(X213*1,"0")+IFERROR(X214*1,"0")+IFERROR(X215*1,"0")+IFERROR(X219*1,"0")+IFERROR(X220*1,"0")+IFERROR(X221*1,"0")</f>
        <v>34.799999999999997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153.29999999999998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153.29999999999998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8.6999999999999993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705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1021.8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42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2254.56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20,00"/>
        <filter val="1 100,00"/>
        <filter val="1 110,39"/>
        <filter val="1,57"/>
        <filter val="1,67"/>
        <filter val="1,96"/>
        <filter val="10,00"/>
        <filter val="10,19"/>
        <filter val="107,00"/>
        <filter val="110,00"/>
        <filter val="12,00"/>
        <filter val="12,59"/>
        <filter val="122,00"/>
        <filter val="13"/>
        <filter val="13,00"/>
        <filter val="13,81"/>
        <filter val="130,77"/>
        <filter val="140,00"/>
        <filter val="142,00"/>
        <filter val="145,00"/>
        <filter val="156,82"/>
        <filter val="174,00"/>
        <filter val="175,00"/>
        <filter val="18,21"/>
        <filter val="18,98"/>
        <filter val="184,00"/>
        <filter val="191,00"/>
        <filter val="2,41"/>
        <filter val="2,50"/>
        <filter val="203,00"/>
        <filter val="205,00"/>
        <filter val="208,33"/>
        <filter val="218,00"/>
        <filter val="261,54"/>
        <filter val="262,00"/>
        <filter val="28,00"/>
        <filter val="3,00"/>
        <filter val="31,00"/>
        <filter val="316,00"/>
        <filter val="37,00"/>
        <filter val="38,74"/>
        <filter val="392,00"/>
        <filter val="4,00"/>
        <filter val="42,00"/>
        <filter val="45,56"/>
        <filter val="46,60"/>
        <filter val="48,00"/>
        <filter val="5,00"/>
        <filter val="520,00"/>
        <filter val="53,54"/>
        <filter val="549,00"/>
        <filter val="55,00"/>
        <filter val="58,00"/>
        <filter val="580,00"/>
        <filter val="59,85"/>
        <filter val="6 458,00"/>
        <filter val="6 881,19"/>
        <filter val="6,00"/>
        <filter val="68,00"/>
        <filter val="699,00"/>
        <filter val="7 206,19"/>
        <filter val="766,00"/>
        <filter val="78,00"/>
        <filter val="79,00"/>
        <filter val="82,00"/>
        <filter val="828,00"/>
        <filter val="84,00"/>
        <filter val="85,00"/>
        <filter val="9,76"/>
        <filter val="94,00"/>
        <filter val="95,00"/>
      </filters>
    </filterColumn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407:S407"/>
    <mergeCell ref="D242:E242"/>
    <mergeCell ref="D120:E120"/>
    <mergeCell ref="F17:F18"/>
    <mergeCell ref="O504:S504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180:N181"/>
    <mergeCell ref="O143:S143"/>
    <mergeCell ref="D104:E104"/>
    <mergeCell ref="A44:Y44"/>
    <mergeCell ref="O423:S423"/>
    <mergeCell ref="A258:Y258"/>
    <mergeCell ref="D185:E185"/>
    <mergeCell ref="O32:S32"/>
    <mergeCell ref="O259:S259"/>
    <mergeCell ref="D121:E121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D275:E275"/>
    <mergeCell ref="D219:E219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A547:N548"/>
    <mergeCell ref="D535:E535"/>
    <mergeCell ref="D423:E423"/>
    <mergeCell ref="D174:E174"/>
    <mergeCell ref="O497:S497"/>
    <mergeCell ref="O263:S263"/>
    <mergeCell ref="O92:S92"/>
    <mergeCell ref="A182:Y182"/>
    <mergeCell ref="A505:N506"/>
    <mergeCell ref="D192:E192"/>
    <mergeCell ref="O88:U88"/>
    <mergeCell ref="O324:U324"/>
    <mergeCell ref="D515:E515"/>
    <mergeCell ref="D344:E344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O540:U540"/>
    <mergeCell ref="O526:S526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A556:N56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O409:U409"/>
    <mergeCell ref="O349:S349"/>
    <mergeCell ref="D473:E473"/>
    <mergeCell ref="D187:E187"/>
    <mergeCell ref="O28:S28"/>
    <mergeCell ref="D41:E41"/>
    <mergeCell ref="O330:S330"/>
    <mergeCell ref="O197:S197"/>
    <mergeCell ref="O495:S495"/>
    <mergeCell ref="O124:S124"/>
    <mergeCell ref="O422:S422"/>
    <mergeCell ref="A38:N39"/>
    <mergeCell ref="A222:N223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