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2B43FD-EB52-4A68-97D3-8D7EC79027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X289" i="1" s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BO168" i="1" s="1"/>
  <c r="O168" i="1"/>
  <c r="BN167" i="1"/>
  <c r="BL167" i="1"/>
  <c r="X167" i="1"/>
  <c r="O167" i="1"/>
  <c r="W165" i="1"/>
  <c r="W164" i="1"/>
  <c r="BN163" i="1"/>
  <c r="BL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BN130" i="1"/>
  <c r="BL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56" i="1" s="1"/>
  <c r="W24" i="1"/>
  <c r="BN23" i="1"/>
  <c r="BL23" i="1"/>
  <c r="X23" i="1"/>
  <c r="BO23" i="1" s="1"/>
  <c r="O23" i="1"/>
  <c r="BN22" i="1"/>
  <c r="W558" i="1" s="1"/>
  <c r="BL22" i="1"/>
  <c r="X22" i="1"/>
  <c r="B566" i="1" s="1"/>
  <c r="O22" i="1"/>
  <c r="H10" i="1"/>
  <c r="A9" i="1"/>
  <c r="F10" i="1" s="1"/>
  <c r="D7" i="1"/>
  <c r="P6" i="1"/>
  <c r="O2" i="1"/>
  <c r="BO115" i="1" l="1"/>
  <c r="BM115" i="1"/>
  <c r="Y115" i="1"/>
  <c r="BO152" i="1"/>
  <c r="BM152" i="1"/>
  <c r="Y152" i="1"/>
  <c r="BO192" i="1"/>
  <c r="BM192" i="1"/>
  <c r="Y192" i="1"/>
  <c r="BO214" i="1"/>
  <c r="BM214" i="1"/>
  <c r="Y214" i="1"/>
  <c r="BO244" i="1"/>
  <c r="BM244" i="1"/>
  <c r="Y244" i="1"/>
  <c r="BO266" i="1"/>
  <c r="BM266" i="1"/>
  <c r="Y266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6" i="1"/>
  <c r="Y64" i="1"/>
  <c r="BM64" i="1"/>
  <c r="Y72" i="1"/>
  <c r="BM72" i="1"/>
  <c r="Y80" i="1"/>
  <c r="BM80" i="1"/>
  <c r="X88" i="1"/>
  <c r="Y94" i="1"/>
  <c r="BM94" i="1"/>
  <c r="Y106" i="1"/>
  <c r="BM106" i="1"/>
  <c r="BO130" i="1"/>
  <c r="BM130" i="1"/>
  <c r="Y130" i="1"/>
  <c r="BO167" i="1"/>
  <c r="BM167" i="1"/>
  <c r="Y167" i="1"/>
  <c r="BO197" i="1"/>
  <c r="BM197" i="1"/>
  <c r="Y197" i="1"/>
  <c r="BO221" i="1"/>
  <c r="BM221" i="1"/>
  <c r="Y221" i="1"/>
  <c r="BO254" i="1"/>
  <c r="BM254" i="1"/>
  <c r="Y254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180" i="1"/>
  <c r="X223" i="1"/>
  <c r="X270" i="1"/>
  <c r="W557" i="1"/>
  <c r="W559" i="1" s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Y92" i="1"/>
  <c r="BM92" i="1"/>
  <c r="Y96" i="1"/>
  <c r="BM96" i="1"/>
  <c r="X117" i="1"/>
  <c r="Y104" i="1"/>
  <c r="BM104" i="1"/>
  <c r="Y108" i="1"/>
  <c r="BM108" i="1"/>
  <c r="Y111" i="1"/>
  <c r="BM111" i="1"/>
  <c r="BO113" i="1"/>
  <c r="BM113" i="1"/>
  <c r="Y113" i="1"/>
  <c r="BO123" i="1"/>
  <c r="BM123" i="1"/>
  <c r="Y123" i="1"/>
  <c r="H566" i="1"/>
  <c r="BO150" i="1"/>
  <c r="BM150" i="1"/>
  <c r="Y150" i="1"/>
  <c r="BO163" i="1"/>
  <c r="BM163" i="1"/>
  <c r="Y163" i="1"/>
  <c r="BO190" i="1"/>
  <c r="BM190" i="1"/>
  <c r="Y190" i="1"/>
  <c r="BO212" i="1"/>
  <c r="BM212" i="1"/>
  <c r="Y212" i="1"/>
  <c r="BO230" i="1"/>
  <c r="BM230" i="1"/>
  <c r="Y230" i="1"/>
  <c r="BO237" i="1"/>
  <c r="BM237" i="1"/>
  <c r="Y237" i="1"/>
  <c r="BO242" i="1"/>
  <c r="BM242" i="1"/>
  <c r="Y242" i="1"/>
  <c r="X125" i="1"/>
  <c r="BO119" i="1"/>
  <c r="BM119" i="1"/>
  <c r="Y119" i="1"/>
  <c r="BO132" i="1"/>
  <c r="BM132" i="1"/>
  <c r="Y132" i="1"/>
  <c r="BO154" i="1"/>
  <c r="BM154" i="1"/>
  <c r="Y154" i="1"/>
  <c r="BO173" i="1"/>
  <c r="BM173" i="1"/>
  <c r="Y173" i="1"/>
  <c r="X205" i="1"/>
  <c r="BO201" i="1"/>
  <c r="BM201" i="1"/>
  <c r="Y201" i="1"/>
  <c r="X232" i="1"/>
  <c r="BO226" i="1"/>
  <c r="BM226" i="1"/>
  <c r="Y226" i="1"/>
  <c r="BO236" i="1"/>
  <c r="BM236" i="1"/>
  <c r="Y236" i="1"/>
  <c r="BO238" i="1"/>
  <c r="BM238" i="1"/>
  <c r="Y238" i="1"/>
  <c r="BO246" i="1"/>
  <c r="BM246" i="1"/>
  <c r="Y246" i="1"/>
  <c r="F566" i="1"/>
  <c r="G566" i="1"/>
  <c r="X169" i="1"/>
  <c r="X199" i="1"/>
  <c r="J566" i="1"/>
  <c r="Y252" i="1"/>
  <c r="BM252" i="1"/>
  <c r="BO252" i="1"/>
  <c r="Y260" i="1"/>
  <c r="BM260" i="1"/>
  <c r="Y264" i="1"/>
  <c r="BM264" i="1"/>
  <c r="Y268" i="1"/>
  <c r="BM268" i="1"/>
  <c r="Y275" i="1"/>
  <c r="BM275" i="1"/>
  <c r="Y285" i="1"/>
  <c r="BM285" i="1"/>
  <c r="BO285" i="1"/>
  <c r="X288" i="1"/>
  <c r="Y292" i="1"/>
  <c r="BM292" i="1"/>
  <c r="BO29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16" i="1"/>
  <c r="X365" i="1"/>
  <c r="X392" i="1"/>
  <c r="X566" i="1"/>
  <c r="H9" i="1"/>
  <c r="A10" i="1"/>
  <c r="X24" i="1"/>
  <c r="X34" i="1"/>
  <c r="X50" i="1"/>
  <c r="X58" i="1"/>
  <c r="X81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F9" i="1"/>
  <c r="J9" i="1"/>
  <c r="Y22" i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BM168" i="1"/>
  <c r="Y172" i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9" i="1" l="1"/>
  <c r="Y339" i="1"/>
  <c r="Y304" i="1"/>
  <c r="Y269" i="1"/>
  <c r="Y222" i="1"/>
  <c r="Y216" i="1"/>
  <c r="Y180" i="1"/>
  <c r="Y169" i="1"/>
  <c r="Y116" i="1"/>
  <c r="Y24" i="1"/>
  <c r="Y358" i="1"/>
  <c r="Y439" i="1"/>
  <c r="Y249" i="1"/>
  <c r="Y232" i="1"/>
  <c r="Y125" i="1"/>
  <c r="Y88" i="1"/>
  <c r="Y34" i="1"/>
  <c r="Y299" i="1"/>
  <c r="Y485" i="1"/>
  <c r="Y256" i="1"/>
  <c r="Y205" i="1"/>
  <c r="Y531" i="1"/>
  <c r="Y380" i="1"/>
  <c r="Y198" i="1"/>
  <c r="Y158" i="1"/>
  <c r="Y145" i="1"/>
  <c r="Y134" i="1"/>
  <c r="Y98" i="1"/>
  <c r="Y81" i="1"/>
  <c r="Y57" i="1"/>
  <c r="X557" i="1"/>
  <c r="Y459" i="1"/>
  <c r="Y372" i="1"/>
  <c r="Y353" i="1"/>
  <c r="Y547" i="1"/>
  <c r="Y505" i="1"/>
  <c r="X556" i="1"/>
  <c r="X558" i="1"/>
  <c r="Y414" i="1"/>
  <c r="Y408" i="1"/>
  <c r="X560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<sst xmlns="http://schemas.openxmlformats.org/spreadsheetml/2006/main" count="2458" uniqueCount="830">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</sst>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272" sqref="AA272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45474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Понедельник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0.58333333333333337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hidden="1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hidden="1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hidden="1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idden="1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hidden="1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350</v>
      </c>
      <c r="X272" s="389">
        <f>IFERROR(IF(W272="",0,CEILING((W272/$H272),1)*$H272),"")</f>
        <v>352.8</v>
      </c>
      <c r="Y272" s="36">
        <f>IFERROR(IF(X272=0,"",ROUNDUP(X272/H272,0)*0.02175),"")</f>
        <v>0.91349999999999998</v>
      </c>
      <c r="Z272" s="56"/>
      <c r="AA272" s="57"/>
      <c r="AE272" s="64"/>
      <c r="BB272" s="228" t="s">
        <v>1</v>
      </c>
      <c r="BL272" s="64">
        <f>IFERROR(W272*I272/H272,"0")</f>
        <v>373.5</v>
      </c>
      <c r="BM272" s="64">
        <f>IFERROR(X272*I272/H272,"0")</f>
        <v>376.488</v>
      </c>
      <c r="BN272" s="64">
        <f>IFERROR(1/J272*(W272/H272),"0")</f>
        <v>0.74404761904761896</v>
      </c>
      <c r="BO272" s="64">
        <f>IFERROR(1/J272*(X272/H272),"0")</f>
        <v>0.75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41.666666666666664</v>
      </c>
      <c r="X276" s="390">
        <f>IFERROR(X272/H272,"0")+IFERROR(X273/H273,"0")+IFERROR(X274/H274,"0")+IFERROR(X275/H275,"0")</f>
        <v>42</v>
      </c>
      <c r="Y276" s="390">
        <f>IFERROR(IF(Y272="",0,Y272),"0")+IFERROR(IF(Y273="",0,Y273),"0")+IFERROR(IF(Y274="",0,Y274),"0")+IFERROR(IF(Y275="",0,Y275),"0")</f>
        <v>0.91349999999999998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350</v>
      </c>
      <c r="X277" s="390">
        <f>IFERROR(SUM(X272:X275),"0")</f>
        <v>352.8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1500</v>
      </c>
      <c r="X330" s="389">
        <f t="shared" si="75"/>
        <v>1500</v>
      </c>
      <c r="Y330" s="36">
        <f>IFERROR(IF(X330=0,"",ROUNDUP(X330/H330,0)*0.02175),"")</f>
        <v>2.1749999999999998</v>
      </c>
      <c r="Z330" s="56"/>
      <c r="AA330" s="57"/>
      <c r="AE330" s="64"/>
      <c r="BB330" s="255" t="s">
        <v>1</v>
      </c>
      <c r="BL330" s="64">
        <f t="shared" si="76"/>
        <v>1548</v>
      </c>
      <c r="BM330" s="64">
        <f t="shared" si="77"/>
        <v>1548</v>
      </c>
      <c r="BN330" s="64">
        <f t="shared" si="78"/>
        <v>2.083333333333333</v>
      </c>
      <c r="BO330" s="64">
        <f t="shared" si="79"/>
        <v>2.083333333333333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4000</v>
      </c>
      <c r="X332" s="389">
        <f t="shared" si="75"/>
        <v>4005</v>
      </c>
      <c r="Y332" s="36">
        <f>IFERROR(IF(X332=0,"",ROUNDUP(X332/H332,0)*0.02175),"")</f>
        <v>5.8072499999999998</v>
      </c>
      <c r="Z332" s="56"/>
      <c r="AA332" s="57"/>
      <c r="AE332" s="64"/>
      <c r="BB332" s="257" t="s">
        <v>1</v>
      </c>
      <c r="BL332" s="64">
        <f t="shared" si="76"/>
        <v>4128</v>
      </c>
      <c r="BM332" s="64">
        <f t="shared" si="77"/>
        <v>4133.16</v>
      </c>
      <c r="BN332" s="64">
        <f t="shared" si="78"/>
        <v>5.5555555555555554</v>
      </c>
      <c r="BO332" s="64">
        <f t="shared" si="79"/>
        <v>5.5625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400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401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8.7217500000000001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6000</v>
      </c>
      <c r="X340" s="390">
        <f>IFERROR(SUM(X328:X338),"0")</f>
        <v>6015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2500</v>
      </c>
      <c r="X342" s="389">
        <f>IFERROR(IF(W342="",0,CEILING((W342/$H342),1)*$H342),"")</f>
        <v>2505</v>
      </c>
      <c r="Y342" s="36">
        <f>IFERROR(IF(X342=0,"",ROUNDUP(X342/H342,0)*0.02175),"")</f>
        <v>3.6322499999999995</v>
      </c>
      <c r="Z342" s="56"/>
      <c r="AA342" s="57"/>
      <c r="AE342" s="64"/>
      <c r="BB342" s="264" t="s">
        <v>1</v>
      </c>
      <c r="BL342" s="64">
        <f>IFERROR(W342*I342/H342,"0")</f>
        <v>2580</v>
      </c>
      <c r="BM342" s="64">
        <f>IFERROR(X342*I342/H342,"0")</f>
        <v>2585.1600000000003</v>
      </c>
      <c r="BN342" s="64">
        <f>IFERROR(1/J342*(W342/H342),"0")</f>
        <v>3.4722222222222219</v>
      </c>
      <c r="BO342" s="64">
        <f>IFERROR(1/J342*(X342/H342),"0")</f>
        <v>3.4791666666666665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166.66666666666666</v>
      </c>
      <c r="X346" s="390">
        <f>IFERROR(X342/H342,"0")+IFERROR(X343/H343,"0")+IFERROR(X344/H344,"0")+IFERROR(X345/H345,"0")</f>
        <v>167</v>
      </c>
      <c r="Y346" s="390">
        <f>IFERROR(IF(Y342="",0,Y342),"0")+IFERROR(IF(Y343="",0,Y343),"0")+IFERROR(IF(Y344="",0,Y344),"0")+IFERROR(IF(Y345="",0,Y345),"0")</f>
        <v>3.6322499999999995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2500</v>
      </c>
      <c r="X347" s="390">
        <f>IFERROR(SUM(X342:X345),"0")</f>
        <v>2505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400</v>
      </c>
      <c r="X357" s="389">
        <f>IFERROR(IF(W357="",0,CEILING((W357/$H357),1)*$H357),"")</f>
        <v>405.59999999999997</v>
      </c>
      <c r="Y357" s="36">
        <f>IFERROR(IF(X357=0,"",ROUNDUP(X357/H357,0)*0.02175),"")</f>
        <v>1.131</v>
      </c>
      <c r="Z357" s="56"/>
      <c r="AA357" s="57"/>
      <c r="AE357" s="64"/>
      <c r="BB357" s="273" t="s">
        <v>1</v>
      </c>
      <c r="BL357" s="64">
        <f>IFERROR(W357*I357/H357,"0")</f>
        <v>428.92307692307696</v>
      </c>
      <c r="BM357" s="64">
        <f>IFERROR(X357*I357/H357,"0")</f>
        <v>434.928</v>
      </c>
      <c r="BN357" s="64">
        <f>IFERROR(1/J357*(W357/H357),"0")</f>
        <v>0.91575091575091572</v>
      </c>
      <c r="BO357" s="64">
        <f>IFERROR(1/J357*(X357/H357),"0")</f>
        <v>0.92857142857142849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51.282051282051285</v>
      </c>
      <c r="X358" s="390">
        <f>IFERROR(X356/H356,"0")+IFERROR(X357/H357,"0")</f>
        <v>52</v>
      </c>
      <c r="Y358" s="390">
        <f>IFERROR(IF(Y356="",0,Y356),"0")+IFERROR(IF(Y357="",0,Y357),"0")</f>
        <v>1.131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400</v>
      </c>
      <c r="X359" s="390">
        <f>IFERROR(SUM(X356:X357),"0")</f>
        <v>405.59999999999997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hidden="1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200</v>
      </c>
      <c r="X411" s="389">
        <f>IFERROR(IF(W411="",0,CEILING((W411/$H411),1)*$H411),"")</f>
        <v>202.79999999999998</v>
      </c>
      <c r="Y411" s="36">
        <f>IFERROR(IF(X411=0,"",ROUNDUP(X411/H411,0)*0.02175),"")</f>
        <v>0.5655</v>
      </c>
      <c r="Z411" s="56"/>
      <c r="AA411" s="57"/>
      <c r="AE411" s="64"/>
      <c r="BB411" s="303" t="s">
        <v>1</v>
      </c>
      <c r="BL411" s="64">
        <f>IFERROR(W411*I411/H411,"0")</f>
        <v>214</v>
      </c>
      <c r="BM411" s="64">
        <f>IFERROR(X411*I411/H411,"0")</f>
        <v>216.99599999999998</v>
      </c>
      <c r="BN411" s="64">
        <f>IFERROR(1/J411*(W411/H411),"0")</f>
        <v>0.45787545787545786</v>
      </c>
      <c r="BO411" s="64">
        <f>IFERROR(1/J411*(X411/H411),"0")</f>
        <v>0.46428571428571425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25.641025641025642</v>
      </c>
      <c r="X414" s="390">
        <f>IFERROR(X411/H411,"0")+IFERROR(X412/H412,"0")+IFERROR(X413/H413,"0")</f>
        <v>26</v>
      </c>
      <c r="Y414" s="390">
        <f>IFERROR(IF(Y411="",0,Y411),"0")+IFERROR(IF(Y412="",0,Y412),"0")+IFERROR(IF(Y413="",0,Y413),"0")</f>
        <v>0.5655</v>
      </c>
      <c r="Z414" s="391"/>
      <c r="AA414" s="391"/>
    </row>
    <row r="415" spans="1:67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200</v>
      </c>
      <c r="X415" s="390">
        <f>IFERROR(SUM(X411:X413),"0")</f>
        <v>202.79999999999998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hidden="1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idden="1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hidden="1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idden="1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hidden="1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idden="1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hidden="1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1500</v>
      </c>
      <c r="X542" s="389">
        <f>IFERROR(IF(W542="",0,CEILING((W542/$H542),1)*$H542),"")</f>
        <v>1505.3999999999999</v>
      </c>
      <c r="Y542" s="36">
        <f>IFERROR(IF(X542=0,"",ROUNDUP(X542/H542,0)*0.02175),"")</f>
        <v>4.1977500000000001</v>
      </c>
      <c r="Z542" s="56"/>
      <c r="AA542" s="57"/>
      <c r="AE542" s="64"/>
      <c r="BB542" s="370" t="s">
        <v>1</v>
      </c>
      <c r="BL542" s="64">
        <f>IFERROR(W542*I542/H542,"0")</f>
        <v>1608.4615384615388</v>
      </c>
      <c r="BM542" s="64">
        <f>IFERROR(X542*I542/H542,"0")</f>
        <v>1614.2520000000002</v>
      </c>
      <c r="BN542" s="64">
        <f>IFERROR(1/J542*(W542/H542),"0")</f>
        <v>3.4340659340659343</v>
      </c>
      <c r="BO542" s="64">
        <f>IFERROR(1/J542*(X542/H542),"0")</f>
        <v>3.4464285714285712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192.30769230769232</v>
      </c>
      <c r="X547" s="390">
        <f>IFERROR(X542/H542,"0")+IFERROR(X543/H543,"0")+IFERROR(X544/H544,"0")+IFERROR(X545/H545,"0")+IFERROR(X546/H546,"0")</f>
        <v>193</v>
      </c>
      <c r="Y547" s="390">
        <f>IFERROR(IF(Y542="",0,Y542),"0")+IFERROR(IF(Y543="",0,Y543),"0")+IFERROR(IF(Y544="",0,Y544),"0")+IFERROR(IF(Y545="",0,Y545),"0")+IFERROR(IF(Y546="",0,Y546),"0")</f>
        <v>4.1977500000000001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1500</v>
      </c>
      <c r="X548" s="390">
        <f>IFERROR(SUM(X542:X546),"0")</f>
        <v>1505.3999999999999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10950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10986.599999999999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11396.884615384615</v>
      </c>
      <c r="X557" s="390">
        <f>IFERROR(SUM(BM22:BM553),"0")</f>
        <v>11435.304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18</v>
      </c>
      <c r="X558" s="38">
        <f>ROUNDUP(SUM(BO22:BO553),0)</f>
        <v>18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11846.884615384615</v>
      </c>
      <c r="X559" s="390">
        <f>GrossWeightTotalR+PalletQtyTotalR*25</f>
        <v>11885.304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877.56410256410254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881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19.161749999999998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352.8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352.8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8925.6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202.79999999999998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1505.3999999999999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0 950,00"/>
        <filter val="11 396,88"/>
        <filter val="11 846,88"/>
        <filter val="166,67"/>
        <filter val="18"/>
        <filter val="192,31"/>
        <filter val="2 500,00"/>
        <filter val="200,00"/>
        <filter val="25,64"/>
        <filter val="350,00"/>
        <filter val="4 000,00"/>
        <filter val="400,00"/>
        <filter val="41,67"/>
        <filter val="500,00"/>
        <filter val="51,28"/>
        <filter val="6 000,00"/>
        <filter val="877,56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